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9020" windowHeight="12150"/>
  </bookViews>
  <sheets>
    <sheet name="Structure CO2 power 09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C87" i="1" l="1"/>
  <c r="C84" i="1"/>
  <c r="C81" i="1"/>
  <c r="C78" i="1"/>
  <c r="C75" i="1"/>
  <c r="C69" i="1"/>
  <c r="C68" i="1"/>
  <c r="C71" i="1" s="1"/>
  <c r="D59" i="1" s="1"/>
  <c r="C67" i="1"/>
  <c r="C66" i="1"/>
  <c r="B46" i="1"/>
  <c r="B45" i="1"/>
  <c r="B44" i="1"/>
  <c r="B43" i="1"/>
  <c r="B42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X23" i="1"/>
  <c r="W23" i="1"/>
  <c r="X22" i="1"/>
  <c r="W22" i="1"/>
  <c r="X21" i="1"/>
  <c r="W21" i="1"/>
  <c r="X9" i="1"/>
  <c r="X25" i="1" s="1"/>
  <c r="W9" i="1"/>
  <c r="W25" i="1" s="1"/>
  <c r="V9" i="1"/>
  <c r="Y8" i="1"/>
  <c r="Y24" i="1" s="1"/>
  <c r="U24" i="1" s="1"/>
  <c r="B55" i="1" s="1"/>
  <c r="X8" i="1"/>
  <c r="X24" i="1" s="1"/>
  <c r="X20" i="1" s="1"/>
  <c r="W8" i="1"/>
  <c r="W24" i="1" s="1"/>
  <c r="W20" i="1" s="1"/>
  <c r="V8" i="1"/>
  <c r="U8" i="1"/>
  <c r="B36" i="1" s="1"/>
  <c r="Y7" i="1"/>
  <c r="Y23" i="1" s="1"/>
  <c r="U23" i="1" s="1"/>
  <c r="B54" i="1" s="1"/>
  <c r="V7" i="1"/>
  <c r="U7" i="1"/>
  <c r="B35" i="1" s="1"/>
  <c r="Y6" i="1"/>
  <c r="Y22" i="1" s="1"/>
  <c r="U22" i="1" s="1"/>
  <c r="B53" i="1" s="1"/>
  <c r="V6" i="1"/>
  <c r="U6" i="1"/>
  <c r="B34" i="1" s="1"/>
  <c r="Y5" i="1"/>
  <c r="Y21" i="1" s="1"/>
  <c r="V5" i="1"/>
  <c r="U5" i="1"/>
  <c r="B33" i="1" s="1"/>
  <c r="X4" i="1"/>
  <c r="W4" i="1"/>
  <c r="V4" i="1"/>
  <c r="U21" i="1" l="1"/>
  <c r="B52" i="1" s="1"/>
  <c r="X29" i="1"/>
  <c r="X28" i="1"/>
  <c r="Y9" i="1"/>
  <c r="Y25" i="1" l="1"/>
  <c r="U9" i="1"/>
  <c r="B37" i="1" s="1"/>
  <c r="Y4" i="1"/>
  <c r="U4" i="1" s="1"/>
  <c r="C37" i="1" l="1"/>
  <c r="B38" i="1"/>
  <c r="U25" i="1"/>
  <c r="B56" i="1" s="1"/>
  <c r="Y20" i="1"/>
  <c r="U20" i="1" s="1"/>
  <c r="U28" i="1" l="1"/>
  <c r="B47" i="1" s="1"/>
  <c r="U29" i="1"/>
  <c r="B48" i="1" s="1"/>
  <c r="C34" i="1"/>
  <c r="C33" i="1"/>
  <c r="C35" i="1"/>
  <c r="C36" i="1"/>
  <c r="C56" i="1"/>
  <c r="B57" i="1"/>
  <c r="C53" i="1" l="1"/>
  <c r="C55" i="1"/>
  <c r="C54" i="1"/>
  <c r="C52" i="1"/>
  <c r="C57" i="1" s="1"/>
  <c r="C38" i="1"/>
</calcChain>
</file>

<file path=xl/sharedStrings.xml><?xml version="1.0" encoding="utf-8"?>
<sst xmlns="http://schemas.openxmlformats.org/spreadsheetml/2006/main" count="82" uniqueCount="47">
  <si>
    <t>EU-27</t>
  </si>
  <si>
    <t>New Data</t>
  </si>
  <si>
    <t>AD</t>
  </si>
  <si>
    <t>source</t>
  </si>
  <si>
    <t>'[EUC-2010-&lt;YYYY&gt;-v1.3.xls]Table1.A(a)s1'</t>
  </si>
  <si>
    <t>INDIC-101001 (TJ (NCV)</t>
  </si>
  <si>
    <t>Eurostat data (TJ)</t>
  </si>
  <si>
    <t>Input to Conv Power</t>
  </si>
  <si>
    <t xml:space="preserve"> a.  Public Electricity and Heat Production</t>
  </si>
  <si>
    <t>Liquid Fuels</t>
  </si>
  <si>
    <t>Solid Fuels</t>
  </si>
  <si>
    <t>Gaseous Fuels</t>
  </si>
  <si>
    <t>Biomass</t>
  </si>
  <si>
    <t>Other Fuels</t>
  </si>
  <si>
    <t>IEF (CO2)</t>
  </si>
  <si>
    <t>Not changed</t>
  </si>
  <si>
    <t>EM (CO2)</t>
  </si>
  <si>
    <t xml:space="preserve">Source: Final EC greenhouse gas inventory report 2009. </t>
  </si>
  <si>
    <t>Combined IEF excl biomass (CO2)</t>
  </si>
  <si>
    <t>Combined IEF incl biomass (CO2)</t>
  </si>
  <si>
    <t>Fuel input to public heat and electricity plants in EU-27, 2009</t>
  </si>
  <si>
    <t>Implied emission factors</t>
  </si>
  <si>
    <t>Average (excl. biomass)</t>
  </si>
  <si>
    <t>Average (incl. biomass)</t>
  </si>
  <si>
    <t>CO2 emissions</t>
  </si>
  <si>
    <t>Average efficiency in transformation in the EU</t>
  </si>
  <si>
    <t>Minimum efficiency of CHP 'heat and electricity'</t>
  </si>
  <si>
    <t>Current CHP efficiency (2002 latest Eurostat data for EU-25)</t>
  </si>
  <si>
    <t>Eurostat energy balances 2009</t>
  </si>
  <si>
    <r>
      <t>101009</t>
    </r>
    <r>
      <rPr>
        <b/>
        <sz val="8"/>
        <color indexed="8"/>
        <rFont val="Arial"/>
        <family val="2"/>
      </rPr>
      <t> Input to district heating plants</t>
    </r>
  </si>
  <si>
    <r>
      <t>101021</t>
    </r>
    <r>
      <rPr>
        <b/>
        <sz val="8"/>
        <color indexed="8"/>
        <rFont val="Arial"/>
        <family val="2"/>
      </rPr>
      <t> Input to public thermal power stations</t>
    </r>
  </si>
  <si>
    <r>
      <t>101109</t>
    </r>
    <r>
      <rPr>
        <b/>
        <sz val="8"/>
        <color indexed="8"/>
        <rFont val="Arial"/>
        <family val="2"/>
      </rPr>
      <t> Output from district heating plants</t>
    </r>
  </si>
  <si>
    <r>
      <t>101121</t>
    </r>
    <r>
      <rPr>
        <b/>
        <sz val="8"/>
        <color indexed="8"/>
        <rFont val="Arial"/>
        <family val="2"/>
      </rPr>
      <t> Output from public thermal power stations</t>
    </r>
  </si>
  <si>
    <t>Av efficiency in 2009</t>
  </si>
  <si>
    <t>Output EU 27</t>
  </si>
  <si>
    <t>District Heat</t>
  </si>
  <si>
    <t>Heat</t>
  </si>
  <si>
    <r>
      <t>UNIT:</t>
    </r>
    <r>
      <rPr>
        <sz val="7"/>
        <rFont val="Verdana"/>
        <family val="2"/>
      </rPr>
      <t xml:space="preserve"> 1000TOE - Thousand tonnes of oil equivalent (TOE)</t>
    </r>
  </si>
  <si>
    <r>
      <t>INDIC_EN:</t>
    </r>
    <r>
      <rPr>
        <sz val="7"/>
        <rFont val="Verdana"/>
        <family val="2"/>
      </rPr>
      <t xml:space="preserve"> 101109 - Output from district heating plants</t>
    </r>
  </si>
  <si>
    <r>
      <t>PRODUCT:</t>
    </r>
    <r>
      <rPr>
        <sz val="7"/>
        <rFont val="Verdana"/>
        <family val="2"/>
      </rPr>
      <t xml:space="preserve"> 5200 - Derived Heat</t>
    </r>
  </si>
  <si>
    <r>
      <t>INDIC_EN:</t>
    </r>
    <r>
      <rPr>
        <sz val="7"/>
        <rFont val="Verdana"/>
        <family val="2"/>
      </rPr>
      <t xml:space="preserve"> 101121 - Output from public thermal power stations</t>
    </r>
  </si>
  <si>
    <t>Power</t>
  </si>
  <si>
    <r>
      <t>PRODUCT:</t>
    </r>
    <r>
      <rPr>
        <sz val="7"/>
        <rFont val="Verdana"/>
        <family val="2"/>
      </rPr>
      <t xml:space="preserve"> 6000 - Electrical Energy</t>
    </r>
  </si>
  <si>
    <t>Input</t>
  </si>
  <si>
    <r>
      <t>INDIC_EN:</t>
    </r>
    <r>
      <rPr>
        <sz val="7"/>
        <rFont val="Verdana"/>
        <family val="2"/>
      </rPr>
      <t xml:space="preserve"> 101009 - Input to district heating plants</t>
    </r>
  </si>
  <si>
    <r>
      <t>PRODUCT:</t>
    </r>
    <r>
      <rPr>
        <sz val="7"/>
        <rFont val="Verdana"/>
        <family val="2"/>
      </rPr>
      <t xml:space="preserve"> 0000 - All Products</t>
    </r>
  </si>
  <si>
    <r>
      <t>INDIC_EN:</t>
    </r>
    <r>
      <rPr>
        <sz val="7"/>
        <rFont val="Verdana"/>
        <family val="2"/>
      </rPr>
      <t xml:space="preserve"> 101021 - Input to public thermal power stations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</si>
</sst>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9"/>
      <name val="Times New Roman"/>
      <family val="1"/>
    </font>
    <font>
      <i/>
      <sz val="8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12"/>
      <name val="Arial"/>
      <family val="2"/>
    </font>
    <font>
      <b/>
      <i/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7"/>
      <name val="Verdana"/>
      <family val="2"/>
    </font>
    <font>
      <sz val="7"/>
      <name val="Verdana"/>
      <family val="2"/>
    </font>
    <font>
      <sz val="9"/>
      <name val="Courier New"/>
      <family val="3"/>
    </font>
    <font>
      <b/>
      <i/>
      <sz val="8"/>
      <name val="Arial"/>
      <family val="2"/>
    </font>
    <font>
      <u/>
      <sz val="10"/>
      <color indexed="12"/>
      <name val="Arial"/>
      <family val="2"/>
    </font>
    <font>
      <sz val="8"/>
      <name val="Helvetica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9"/>
      </bottom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 style="thick">
        <color indexed="9"/>
      </left>
      <right/>
      <top style="thick">
        <color indexed="31"/>
      </top>
      <bottom/>
      <diagonal/>
    </border>
    <border>
      <left style="thick">
        <color indexed="9"/>
      </left>
      <right/>
      <top style="thick">
        <color indexed="31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9" fontId="4" fillId="0" borderId="2" applyNumberFormat="0" applyFont="0" applyFill="0" applyBorder="0" applyProtection="0">
      <alignment horizontal="left" vertical="center" indent="5"/>
    </xf>
    <xf numFmtId="0" fontId="18" fillId="0" borderId="0" applyNumberFormat="0" applyFill="0" applyBorder="0" applyAlignment="0" applyProtection="0">
      <alignment vertical="top"/>
      <protection locked="0"/>
    </xf>
    <xf numFmtId="4" fontId="4" fillId="0" borderId="3" applyFill="0" applyBorder="0" applyProtection="0">
      <alignment horizontal="right" vertical="center"/>
    </xf>
    <xf numFmtId="0" fontId="4" fillId="0" borderId="3" applyNumberFormat="0" applyFill="0" applyAlignment="0" applyProtection="0"/>
    <xf numFmtId="0" fontId="19" fillId="4" borderId="0" applyNumberFormat="0" applyFont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2" fillId="2" borderId="2" xfId="2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/>
    </xf>
    <xf numFmtId="0" fontId="5" fillId="2" borderId="0" xfId="0" quotePrefix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wrapText="1"/>
    </xf>
    <xf numFmtId="4" fontId="3" fillId="0" borderId="3" xfId="0" applyNumberFormat="1" applyFont="1" applyBorder="1" applyAlignment="1">
      <alignment horizontal="right"/>
    </xf>
    <xf numFmtId="4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wrapText="1"/>
    </xf>
    <xf numFmtId="0" fontId="3" fillId="2" borderId="2" xfId="2" applyNumberFormat="1" applyFont="1" applyFill="1" applyBorder="1" applyAlignment="1">
      <alignment horizontal="left" vertical="center" wrapText="1"/>
    </xf>
    <xf numFmtId="3" fontId="3" fillId="0" borderId="0" xfId="0" applyNumberFormat="1" applyFont="1"/>
    <xf numFmtId="0" fontId="3" fillId="2" borderId="2" xfId="2" applyNumberFormat="1" applyFont="1" applyFill="1" applyBorder="1" applyAlignment="1">
      <alignment vertical="center"/>
    </xf>
    <xf numFmtId="4" fontId="6" fillId="0" borderId="0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1" fontId="3" fillId="0" borderId="0" xfId="0" applyNumberFormat="1" applyFont="1"/>
    <xf numFmtId="0" fontId="7" fillId="0" borderId="0" xfId="0" applyFont="1"/>
    <xf numFmtId="0" fontId="3" fillId="2" borderId="0" xfId="2" applyNumberFormat="1" applyFont="1" applyFill="1" applyBorder="1" applyAlignment="1">
      <alignment horizontal="left" vertical="center" wrapText="1"/>
    </xf>
    <xf numFmtId="164" fontId="0" fillId="0" borderId="0" xfId="0" applyNumberFormat="1"/>
    <xf numFmtId="0" fontId="7" fillId="0" borderId="0" xfId="0" applyFont="1" applyAlignment="1">
      <alignment wrapText="1"/>
    </xf>
    <xf numFmtId="1" fontId="0" fillId="0" borderId="0" xfId="0" applyNumberFormat="1"/>
    <xf numFmtId="165" fontId="7" fillId="0" borderId="0" xfId="1" applyNumberFormat="1" applyFont="1"/>
    <xf numFmtId="165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/>
    <xf numFmtId="0" fontId="8" fillId="0" borderId="0" xfId="0" applyFont="1"/>
    <xf numFmtId="165" fontId="8" fillId="0" borderId="0" xfId="1" applyNumberFormat="1" applyFont="1"/>
    <xf numFmtId="0" fontId="0" fillId="0" borderId="0" xfId="0" applyFill="1"/>
    <xf numFmtId="10" fontId="0" fillId="0" borderId="0" xfId="0" applyNumberFormat="1"/>
    <xf numFmtId="9" fontId="0" fillId="0" borderId="0" xfId="0" applyNumberFormat="1"/>
    <xf numFmtId="9" fontId="0" fillId="0" borderId="0" xfId="0" applyNumberFormat="1" applyFill="1"/>
    <xf numFmtId="0" fontId="9" fillId="0" borderId="0" xfId="0" applyFont="1" applyFill="1"/>
    <xf numFmtId="0" fontId="0" fillId="0" borderId="5" xfId="0" applyFill="1" applyBorder="1"/>
    <xf numFmtId="0" fontId="10" fillId="0" borderId="6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right"/>
    </xf>
    <xf numFmtId="0" fontId="12" fillId="0" borderId="0" xfId="0" applyFont="1" applyFill="1" applyAlignment="1">
      <alignment horizontal="right"/>
    </xf>
    <xf numFmtId="0" fontId="10" fillId="0" borderId="8" xfId="0" applyFont="1" applyFill="1" applyBorder="1" applyAlignment="1">
      <alignment horizontal="left" vertical="top" wrapText="1"/>
    </xf>
    <xf numFmtId="0" fontId="10" fillId="0" borderId="9" xfId="0" applyFont="1" applyFill="1" applyBorder="1" applyAlignment="1">
      <alignment horizontal="left" vertical="top" wrapText="1"/>
    </xf>
    <xf numFmtId="0" fontId="12" fillId="0" borderId="5" xfId="0" applyFont="1" applyFill="1" applyBorder="1" applyAlignment="1">
      <alignment horizontal="right"/>
    </xf>
    <xf numFmtId="0" fontId="13" fillId="3" borderId="10" xfId="0" applyFont="1" applyFill="1" applyBorder="1" applyAlignment="1">
      <alignment horizontal="left" vertical="center" wrapText="1"/>
    </xf>
    <xf numFmtId="0" fontId="0" fillId="3" borderId="0" xfId="0" applyFill="1" applyAlignment="1">
      <alignment wrapText="1"/>
    </xf>
    <xf numFmtId="165" fontId="13" fillId="3" borderId="0" xfId="1" applyNumberFormat="1" applyFont="1" applyFill="1"/>
    <xf numFmtId="0" fontId="14" fillId="0" borderId="0" xfId="0" applyFont="1"/>
    <xf numFmtId="3" fontId="16" fillId="0" borderId="0" xfId="0" applyNumberFormat="1" applyFont="1"/>
    <xf numFmtId="0" fontId="0" fillId="0" borderId="0" xfId="0" applyFill="1" applyBorder="1"/>
    <xf numFmtId="0" fontId="17" fillId="0" borderId="0" xfId="0" applyFont="1" applyFill="1" applyBorder="1" applyAlignment="1"/>
    <xf numFmtId="0" fontId="0" fillId="0" borderId="0" xfId="0" applyFill="1" applyBorder="1" applyAlignment="1"/>
    <xf numFmtId="0" fontId="9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0" borderId="0" xfId="0" applyFill="1" applyBorder="1" applyAlignment="1">
      <alignment wrapText="1"/>
    </xf>
    <xf numFmtId="0" fontId="9" fillId="0" borderId="0" xfId="0" applyFont="1" applyFill="1" applyBorder="1" applyAlignment="1">
      <alignment horizontal="right" vertical="top" wrapText="1"/>
    </xf>
    <xf numFmtId="0" fontId="11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wrapText="1"/>
    </xf>
    <xf numFmtId="0" fontId="12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right"/>
    </xf>
    <xf numFmtId="0" fontId="18" fillId="0" borderId="0" xfId="3" applyFill="1" applyBorder="1" applyAlignment="1" applyProtection="1">
      <alignment horizontal="right"/>
    </xf>
    <xf numFmtId="0" fontId="13" fillId="0" borderId="0" xfId="0" applyFont="1" applyFill="1" applyBorder="1" applyAlignment="1">
      <alignment horizontal="center" vertical="center" wrapText="1"/>
    </xf>
    <xf numFmtId="165" fontId="13" fillId="0" borderId="0" xfId="1" applyNumberFormat="1" applyFont="1" applyFill="1" applyBorder="1"/>
  </cellXfs>
  <cellStyles count="7">
    <cellStyle name="5x indented GHG Textfiels" xfId="2"/>
    <cellStyle name="Hyperlink" xfId="3" builtinId="8"/>
    <cellStyle name="Normal" xfId="0" builtinId="0"/>
    <cellStyle name="Normal GHG Numbers (0.00)" xfId="4"/>
    <cellStyle name="Normal GHG whole table" xfId="5"/>
    <cellStyle name="Normal GHG-Shade" xfId="6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Average implied CO2 emission factors in the EU (tCO2/TJ)</a:t>
            </a:r>
          </a:p>
        </c:rich>
      </c:tx>
      <c:layout>
        <c:manualLayout>
          <c:xMode val="edge"/>
          <c:yMode val="edge"/>
          <c:x val="0.2598465780012793"/>
          <c:y val="4.39876010973741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7691665108987923"/>
          <c:y val="0.16205944515892268"/>
          <c:w val="0.63159756721184668"/>
          <c:h val="0.75704912238525279"/>
        </c:manualLayout>
      </c:layout>
      <c:barChart>
        <c:barDir val="bar"/>
        <c:grouping val="clustered"/>
        <c:varyColors val="0"/>
        <c:dLbls>
          <c:showLegendKey val="0"/>
          <c:showVal val="1"/>
          <c:showCatName val="1"/>
          <c:showSerName val="0"/>
          <c:showPercent val="0"/>
          <c:showBubbleSize val="0"/>
        </c:dLbls>
        <c:gapWidth val="50"/>
        <c:axId val="157837952"/>
        <c:axId val="157897088"/>
      </c:barChart>
      <c:catAx>
        <c:axId val="157837952"/>
        <c:scaling>
          <c:orientation val="minMax"/>
        </c:scaling>
        <c:delete val="0"/>
        <c:axPos val="l"/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897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89708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837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CO2 emissions from EU thermal plants</a:t>
            </a:r>
          </a:p>
        </c:rich>
      </c:tx>
      <c:layout>
        <c:manualLayout>
          <c:xMode val="edge"/>
          <c:yMode val="edge"/>
          <c:x val="0.26638963677927396"/>
          <c:y val="4.64290584366608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412329937713137"/>
          <c:y val="0.27625366931521139"/>
          <c:w val="0.51591913078269358"/>
          <c:h val="0.7103665782391140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9"/>
          <c:dPt>
            <c:idx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4501177010762556"/>
                  <c:y val="-3.71256885878572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6.9522339410736766E-2"/>
                  <c:y val="-0.1395030164930352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3.0673051301434932E-2"/>
                  <c:y val="6.77551083722330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6.883915696262978E-2"/>
                  <c:y val="-4.7798225621947327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2.4716689424864231E-2"/>
                  <c:y val="-7.38485308911525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'Structure CO2 power 09'!$A$52:$A$56</c:f>
              <c:strCache>
                <c:ptCount val="5"/>
                <c:pt idx="0">
                  <c:v>Liquid Fuels</c:v>
                </c:pt>
                <c:pt idx="1">
                  <c:v>Solid Fuels</c:v>
                </c:pt>
                <c:pt idx="2">
                  <c:v>Gaseous Fuels</c:v>
                </c:pt>
                <c:pt idx="3">
                  <c:v>Biomass</c:v>
                </c:pt>
                <c:pt idx="4">
                  <c:v>Other Fuels</c:v>
                </c:pt>
              </c:strCache>
            </c:strRef>
          </c:cat>
          <c:val>
            <c:numRef>
              <c:f>'Structure CO2 power 09'!$C$52:$C$56</c:f>
              <c:numCache>
                <c:formatCode>0.0%</c:formatCode>
                <c:ptCount val="5"/>
                <c:pt idx="0">
                  <c:v>4.9631775664941147E-2</c:v>
                </c:pt>
                <c:pt idx="1">
                  <c:v>0.60084914197647421</c:v>
                </c:pt>
                <c:pt idx="2">
                  <c:v>0.23598090578569358</c:v>
                </c:pt>
                <c:pt idx="3">
                  <c:v>0.10193322050281256</c:v>
                </c:pt>
                <c:pt idx="4">
                  <c:v>1.1604956070078359E-2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Efficiency in the transformation of energy</a:t>
            </a:r>
          </a:p>
        </c:rich>
      </c:tx>
      <c:layout>
        <c:manualLayout>
          <c:xMode val="edge"/>
          <c:yMode val="edge"/>
          <c:x val="0.23080647145669303"/>
          <c:y val="3.1720866730223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867963185854117"/>
          <c:y val="0.1495406786277132"/>
          <c:w val="0.79658819721954099"/>
          <c:h val="0.7794241431505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'Structure CO2 power 09'!$A$59</c:f>
              <c:strCache>
                <c:ptCount val="1"/>
                <c:pt idx="0">
                  <c:v>Average efficiency in transformation in the EU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'Structure CO2 power 09'!$Z$89</c:f>
              <c:numCache>
                <c:formatCode>General</c:formatCode>
                <c:ptCount val="1"/>
              </c:numCache>
            </c:numRef>
          </c:cat>
          <c:val>
            <c:numRef>
              <c:f>'Structure CO2 power 09'!$D$59</c:f>
              <c:numCache>
                <c:formatCode>0.00%</c:formatCode>
                <c:ptCount val="1"/>
                <c:pt idx="0">
                  <c:v>0.49857435346862361</c:v>
                </c:pt>
              </c:numCache>
            </c:numRef>
          </c:val>
        </c:ser>
        <c:ser>
          <c:idx val="1"/>
          <c:order val="1"/>
          <c:tx>
            <c:strRef>
              <c:f>'Structure CO2 power 09'!$A$60</c:f>
              <c:strCache>
                <c:ptCount val="1"/>
                <c:pt idx="0">
                  <c:v>Minimum efficiency of CHP 'heat and electricity'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8101693821458527E-3"/>
                  <c:y val="8.13457089891090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'Structure CO2 power 09'!$Z$89</c:f>
              <c:numCache>
                <c:formatCode>General</c:formatCode>
                <c:ptCount val="1"/>
              </c:numCache>
            </c:numRef>
          </c:cat>
          <c:val>
            <c:numRef>
              <c:f>'Structure CO2 power 09'!$D$60</c:f>
              <c:numCache>
                <c:formatCode>0%</c:formatCode>
                <c:ptCount val="1"/>
                <c:pt idx="0">
                  <c:v>0.75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100"/>
        <c:axId val="157600384"/>
        <c:axId val="158134656"/>
      </c:barChart>
      <c:catAx>
        <c:axId val="157600384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134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813465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760038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3684977854330721"/>
          <c:y val="0.15180655108694371"/>
          <c:w val="0.37786868438320254"/>
          <c:h val="0.2016534256087944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paperSize="9" orientation="landscape" horizontalDpi="200" verticalDpi="2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Fuel input in EU thermal plants</a:t>
            </a:r>
          </a:p>
        </c:rich>
      </c:tx>
      <c:layout>
        <c:manualLayout>
          <c:xMode val="edge"/>
          <c:yMode val="edge"/>
          <c:x val="0.36965886435190565"/>
          <c:y val="2.1781013897491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1152825432781"/>
          <c:y val="0.22919835815333336"/>
          <c:w val="0.63055014652336361"/>
          <c:h val="0.7061161539067331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9"/>
          <c:dPt>
            <c:idx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25218295612134739"/>
                  <c:y val="2.72726066474374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8288905777368362E-2"/>
                  <c:y val="-0.24449845649209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-7.5120220809966873E-2"/>
                  <c:y val="7.80549580501420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0.17744034232400996"/>
                  <c:y val="1.055379605209426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12945106458756575"/>
                  <c:y val="-3.64402187708162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'Structure CO2 power 09'!$A$33:$A$37</c:f>
              <c:strCache>
                <c:ptCount val="5"/>
                <c:pt idx="0">
                  <c:v>Liquid Fuels</c:v>
                </c:pt>
                <c:pt idx="1">
                  <c:v>Solid Fuels</c:v>
                </c:pt>
                <c:pt idx="2">
                  <c:v>Gaseous Fuels</c:v>
                </c:pt>
                <c:pt idx="3">
                  <c:v>Biomass</c:v>
                </c:pt>
                <c:pt idx="4">
                  <c:v>Other Fuels</c:v>
                </c:pt>
              </c:strCache>
            </c:strRef>
          </c:cat>
          <c:val>
            <c:numRef>
              <c:f>'Structure CO2 power 09'!$B$33:$B$37</c:f>
              <c:numCache>
                <c:formatCode>0</c:formatCode>
                <c:ptCount val="5"/>
                <c:pt idx="0">
                  <c:v>892904</c:v>
                </c:pt>
                <c:pt idx="1">
                  <c:v>8235379</c:v>
                </c:pt>
                <c:pt idx="2">
                  <c:v>5771264</c:v>
                </c:pt>
                <c:pt idx="3">
                  <c:v>1365956</c:v>
                </c:pt>
                <c:pt idx="4">
                  <c:v>200258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200"/>
              <a:t>Average implied CO2  emission factors</a:t>
            </a:r>
            <a:r>
              <a:rPr lang="en-GB" sz="1200" baseline="0"/>
              <a:t> in the EU (tCO2/TJ)</a:t>
            </a:r>
            <a:endParaRPr lang="en-GB" sz="1200"/>
          </a:p>
        </c:rich>
      </c:tx>
      <c:layout>
        <c:manualLayout>
          <c:xMode val="edge"/>
          <c:yMode val="edge"/>
          <c:x val="0.150395165694556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31582971645271601"/>
          <c:y val="7.9169143165454481E-2"/>
          <c:w val="0.63072029325053725"/>
          <c:h val="0.86336046465386873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Pt>
            <c:idx val="5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</c:dPt>
          <c:dPt>
            <c:idx val="6"/>
            <c:invertIfNegative val="0"/>
            <c:bubble3D val="0"/>
            <c:spPr>
              <a:solidFill>
                <a:srgbClr val="00B0F0"/>
              </a:solidFill>
            </c:spPr>
          </c:dPt>
          <c:cat>
            <c:strRef>
              <c:f>'Structure CO2 power 09'!$A$42:$A$48</c:f>
              <c:strCache>
                <c:ptCount val="7"/>
                <c:pt idx="0">
                  <c:v>Liquid Fuels</c:v>
                </c:pt>
                <c:pt idx="1">
                  <c:v>Solid Fuels</c:v>
                </c:pt>
                <c:pt idx="2">
                  <c:v>Gaseous Fuels</c:v>
                </c:pt>
                <c:pt idx="3">
                  <c:v>Biomass</c:v>
                </c:pt>
                <c:pt idx="4">
                  <c:v>Other Fuels</c:v>
                </c:pt>
                <c:pt idx="5">
                  <c:v>Average (excl. biomass)</c:v>
                </c:pt>
                <c:pt idx="6">
                  <c:v>Average (incl. biomass)</c:v>
                </c:pt>
              </c:strCache>
            </c:strRef>
          </c:cat>
          <c:val>
            <c:numRef>
              <c:f>'Structure CO2 power 09'!$B$42:$B$48</c:f>
              <c:numCache>
                <c:formatCode>0.0</c:formatCode>
                <c:ptCount val="7"/>
                <c:pt idx="0">
                  <c:v>71.937116608777174</c:v>
                </c:pt>
                <c:pt idx="1">
                  <c:v>100.21996881301678</c:v>
                </c:pt>
                <c:pt idx="2">
                  <c:v>57.153318185292804</c:v>
                </c:pt>
                <c:pt idx="3">
                  <c:v>96.480424913619942</c:v>
                </c:pt>
                <c:pt idx="4">
                  <c:v>79.54336729358343</c:v>
                </c:pt>
                <c:pt idx="5">
                  <c:v>90.950022088050545</c:v>
                </c:pt>
                <c:pt idx="6">
                  <c:v>91.906793932746012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58279168"/>
        <c:axId val="158280704"/>
      </c:barChart>
      <c:catAx>
        <c:axId val="158279168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58280704"/>
        <c:crosses val="autoZero"/>
        <c:auto val="1"/>
        <c:lblAlgn val="ctr"/>
        <c:lblOffset val="100"/>
        <c:noMultiLvlLbl val="0"/>
      </c:catAx>
      <c:valAx>
        <c:axId val="158280704"/>
        <c:scaling>
          <c:orientation val="minMax"/>
        </c:scaling>
        <c:delete val="0"/>
        <c:axPos val="b"/>
        <c:majorGridlines/>
        <c:numFmt formatCode="0.0" sourceLinked="1"/>
        <c:majorTickMark val="out"/>
        <c:minorTickMark val="none"/>
        <c:tickLblPos val="nextTo"/>
        <c:crossAx val="15827916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568315</xdr:colOff>
      <xdr:row>31</xdr:row>
      <xdr:rowOff>9525</xdr:rowOff>
    </xdr:from>
    <xdr:to>
      <xdr:col>19</xdr:col>
      <xdr:colOff>76200</xdr:colOff>
      <xdr:row>53</xdr:row>
      <xdr:rowOff>92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</xdr:colOff>
      <xdr:row>55</xdr:row>
      <xdr:rowOff>104775</xdr:rowOff>
    </xdr:from>
    <xdr:to>
      <xdr:col>17</xdr:col>
      <xdr:colOff>247650</xdr:colOff>
      <xdr:row>72</xdr:row>
      <xdr:rowOff>114300</xdr:rowOff>
    </xdr:to>
    <xdr:grpSp>
      <xdr:nvGrpSpPr>
        <xdr:cNvPr id="3" name="Group 8"/>
        <xdr:cNvGrpSpPr>
          <a:grpSpLocks/>
        </xdr:cNvGrpSpPr>
      </xdr:nvGrpSpPr>
      <xdr:grpSpPr bwMode="auto">
        <a:xfrm>
          <a:off x="3377786" y="10665101"/>
          <a:ext cx="10108234" cy="4578764"/>
          <a:chOff x="343" y="1020"/>
          <a:chExt cx="1013" cy="446"/>
        </a:xfrm>
      </xdr:grpSpPr>
      <xdr:graphicFrame macro="">
        <xdr:nvGraphicFramePr>
          <xdr:cNvPr id="4" name="Chart 4"/>
          <xdr:cNvGraphicFramePr>
            <a:graphicFrameLocks/>
          </xdr:cNvGraphicFramePr>
        </xdr:nvGraphicFramePr>
        <xdr:xfrm>
          <a:off x="343" y="1020"/>
          <a:ext cx="590" cy="43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graphicFrame macro="">
        <xdr:nvGraphicFramePr>
          <xdr:cNvPr id="5" name="Chart 5"/>
          <xdr:cNvGraphicFramePr>
            <a:graphicFrameLocks/>
          </xdr:cNvGraphicFramePr>
        </xdr:nvGraphicFramePr>
        <xdr:xfrm>
          <a:off x="869" y="1020"/>
          <a:ext cx="487" cy="44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</xdr:grpSp>
    <xdr:clientData/>
  </xdr:twoCellAnchor>
  <xdr:twoCellAnchor>
    <xdr:from>
      <xdr:col>5</xdr:col>
      <xdr:colOff>0</xdr:colOff>
      <xdr:row>31</xdr:row>
      <xdr:rowOff>48499</xdr:rowOff>
    </xdr:from>
    <xdr:to>
      <xdr:col>18</xdr:col>
      <xdr:colOff>469346</xdr:colOff>
      <xdr:row>53</xdr:row>
      <xdr:rowOff>39066</xdr:rowOff>
    </xdr:to>
    <xdr:grpSp>
      <xdr:nvGrpSpPr>
        <xdr:cNvPr id="6" name="Group 5"/>
        <xdr:cNvGrpSpPr/>
      </xdr:nvGrpSpPr>
      <xdr:grpSpPr>
        <a:xfrm>
          <a:off x="4127500" y="5307956"/>
          <a:ext cx="10339455" cy="4904914"/>
          <a:chOff x="4127500" y="5307956"/>
          <a:chExt cx="10339455" cy="4904914"/>
        </a:xfrm>
      </xdr:grpSpPr>
      <xdr:graphicFrame macro="">
        <xdr:nvGraphicFramePr>
          <xdr:cNvPr id="7" name="Chart 6"/>
          <xdr:cNvGraphicFramePr>
            <a:graphicFrameLocks/>
          </xdr:cNvGraphicFramePr>
        </xdr:nvGraphicFramePr>
        <xdr:xfrm>
          <a:off x="4127500" y="5307956"/>
          <a:ext cx="5113098" cy="49049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graphicFrame macro="">
        <xdr:nvGraphicFramePr>
          <xdr:cNvPr id="8" name="Chart 7"/>
          <xdr:cNvGraphicFramePr/>
        </xdr:nvGraphicFramePr>
        <xdr:xfrm>
          <a:off x="9143998" y="5383696"/>
          <a:ext cx="5322957" cy="4762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MP2012/4.0.2/Indicators/ENER/ENER11/ENER11_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&amp;D losses 09"/>
      <sheetName val="Structure CO2 power 09"/>
      <sheetName val="CO2 savings 2009"/>
      <sheetName val="100900"/>
      <sheetName val="101000"/>
      <sheetName val="101100"/>
      <sheetName val="101200"/>
      <sheetName val="101300"/>
      <sheetName val="101400"/>
      <sheetName val="101500"/>
      <sheetName val="101600"/>
      <sheetName val="101700"/>
      <sheetName val="101800"/>
      <sheetName val="101900"/>
      <sheetName val="102010"/>
      <sheetName val="102020"/>
      <sheetName val="102030"/>
      <sheetName val="102035"/>
      <sheetName val="102040"/>
      <sheetName val="102200"/>
      <sheetName val="Solid Fuels"/>
      <sheetName val="Oil"/>
      <sheetName val="Gas"/>
      <sheetName val="Nuclear"/>
      <sheetName val="RES"/>
      <sheetName val="Ind Waste"/>
      <sheetName val="EE Imports"/>
      <sheetName val="EE Exports"/>
      <sheetName val="T&amp;D losses 1990"/>
      <sheetName val="IEA EU27 2006"/>
      <sheetName val="Share EC in FEC"/>
      <sheetName val="B-101109-5200"/>
      <sheetName val="B-101121-5200"/>
      <sheetName val="B-101121-6000"/>
      <sheetName val="B-101009-0000"/>
      <sheetName val="B-101021-0000"/>
      <sheetName val="B-101001-2000"/>
      <sheetName val="B-101001-3000"/>
      <sheetName val="B-101001-4000"/>
      <sheetName val="B-101001-5540"/>
      <sheetName val="B-101001-7100"/>
      <sheetName val="B-101001-5500"/>
    </sheetNames>
    <sheetDataSet>
      <sheetData sheetId="0"/>
      <sheetData sheetId="1">
        <row r="33">
          <cell r="A33" t="str">
            <v>Liquid Fuels</v>
          </cell>
          <cell r="B33">
            <v>892904</v>
          </cell>
        </row>
        <row r="34">
          <cell r="A34" t="str">
            <v>Solid Fuels</v>
          </cell>
          <cell r="B34">
            <v>8235379</v>
          </cell>
        </row>
        <row r="35">
          <cell r="A35" t="str">
            <v>Gaseous Fuels</v>
          </cell>
          <cell r="B35">
            <v>5771264</v>
          </cell>
        </row>
        <row r="36">
          <cell r="A36" t="str">
            <v>Biomass</v>
          </cell>
          <cell r="B36">
            <v>1365956</v>
          </cell>
        </row>
        <row r="37">
          <cell r="A37" t="str">
            <v>Other Fuels</v>
          </cell>
          <cell r="B37">
            <v>200258</v>
          </cell>
        </row>
        <row r="42">
          <cell r="A42" t="str">
            <v>Liquid Fuels</v>
          </cell>
          <cell r="B42">
            <v>71.937116608777174</v>
          </cell>
        </row>
        <row r="43">
          <cell r="A43" t="str">
            <v>Solid Fuels</v>
          </cell>
          <cell r="B43">
            <v>100.21996881301678</v>
          </cell>
        </row>
        <row r="44">
          <cell r="A44" t="str">
            <v>Gaseous Fuels</v>
          </cell>
          <cell r="B44">
            <v>57.153318185292804</v>
          </cell>
        </row>
        <row r="45">
          <cell r="A45" t="str">
            <v>Biomass</v>
          </cell>
          <cell r="B45">
            <v>96.480424913619942</v>
          </cell>
        </row>
        <row r="46">
          <cell r="A46" t="str">
            <v>Other Fuels</v>
          </cell>
          <cell r="B46">
            <v>79.54336729358343</v>
          </cell>
        </row>
        <row r="47">
          <cell r="A47" t="str">
            <v>Average (excl. biomass)</v>
          </cell>
          <cell r="B47">
            <v>90.950022088050545</v>
          </cell>
        </row>
        <row r="48">
          <cell r="A48" t="str">
            <v>Average (incl. biomass)</v>
          </cell>
          <cell r="B48">
            <v>91.906793932746012</v>
          </cell>
        </row>
        <row r="52">
          <cell r="A52" t="str">
            <v>Liquid Fuels</v>
          </cell>
          <cell r="C52">
            <v>4.9631775664941147E-2</v>
          </cell>
        </row>
        <row r="53">
          <cell r="A53" t="str">
            <v>Solid Fuels</v>
          </cell>
          <cell r="C53">
            <v>0.60084914197647421</v>
          </cell>
        </row>
        <row r="54">
          <cell r="A54" t="str">
            <v>Gaseous Fuels</v>
          </cell>
          <cell r="C54">
            <v>0.23598090578569358</v>
          </cell>
        </row>
        <row r="55">
          <cell r="A55" t="str">
            <v>Biomass</v>
          </cell>
          <cell r="C55">
            <v>0.10193322050281256</v>
          </cell>
        </row>
        <row r="56">
          <cell r="A56" t="str">
            <v>Other Fuels</v>
          </cell>
          <cell r="C56">
            <v>1.1604956070078359E-2</v>
          </cell>
        </row>
        <row r="59">
          <cell r="A59" t="str">
            <v>Average efficiency in transformation in the EU</v>
          </cell>
          <cell r="D59">
            <v>0.49857435346862361</v>
          </cell>
        </row>
        <row r="60">
          <cell r="A60" t="str">
            <v>Minimum efficiency of CHP 'heat and electricity'</v>
          </cell>
          <cell r="D60">
            <v>0.75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2">
          <cell r="X12">
            <v>14900</v>
          </cell>
        </row>
      </sheetData>
      <sheetData sheetId="32">
        <row r="12">
          <cell r="X12">
            <v>35016</v>
          </cell>
        </row>
      </sheetData>
      <sheetData sheetId="33">
        <row r="12">
          <cell r="X12">
            <v>134910</v>
          </cell>
        </row>
      </sheetData>
      <sheetData sheetId="34">
        <row r="12">
          <cell r="X12">
            <v>18163</v>
          </cell>
        </row>
      </sheetData>
      <sheetData sheetId="35">
        <row r="12">
          <cell r="X12">
            <v>352546</v>
          </cell>
        </row>
      </sheetData>
      <sheetData sheetId="36">
        <row r="12">
          <cell r="X12">
            <v>8235379</v>
          </cell>
        </row>
      </sheetData>
      <sheetData sheetId="37">
        <row r="12">
          <cell r="X12">
            <v>892904</v>
          </cell>
        </row>
      </sheetData>
      <sheetData sheetId="38">
        <row r="12">
          <cell r="X12">
            <v>5771264</v>
          </cell>
        </row>
      </sheetData>
      <sheetData sheetId="39">
        <row r="12">
          <cell r="X12">
            <v>1365956</v>
          </cell>
        </row>
      </sheetData>
      <sheetData sheetId="40"/>
      <sheetData sheetId="41">
        <row r="12">
          <cell r="X12">
            <v>1566214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36"/>
  <sheetViews>
    <sheetView tabSelected="1" topLeftCell="D1" zoomScale="69" zoomScaleNormal="69" workbookViewId="0">
      <selection activeCell="L23" sqref="L23"/>
    </sheetView>
  </sheetViews>
  <sheetFormatPr defaultRowHeight="15" x14ac:dyDescent="0.25"/>
  <cols>
    <col min="1" max="1" width="16.28515625" customWidth="1"/>
    <col min="2" max="21" width="11.42578125" customWidth="1"/>
    <col min="22" max="22" width="21.7109375" bestFit="1" customWidth="1"/>
    <col min="33" max="33" width="42.140625" bestFit="1" customWidth="1"/>
    <col min="258" max="258" width="16.28515625" customWidth="1"/>
    <col min="259" max="277" width="11.42578125" customWidth="1"/>
    <col min="278" max="278" width="21.7109375" bestFit="1" customWidth="1"/>
    <col min="289" max="289" width="42.140625" bestFit="1" customWidth="1"/>
    <col min="514" max="514" width="16.28515625" customWidth="1"/>
    <col min="515" max="533" width="11.42578125" customWidth="1"/>
    <col min="534" max="534" width="21.7109375" bestFit="1" customWidth="1"/>
    <col min="545" max="545" width="42.140625" bestFit="1" customWidth="1"/>
    <col min="770" max="770" width="16.28515625" customWidth="1"/>
    <col min="771" max="789" width="11.42578125" customWidth="1"/>
    <col min="790" max="790" width="21.7109375" bestFit="1" customWidth="1"/>
    <col min="801" max="801" width="42.140625" bestFit="1" customWidth="1"/>
    <col min="1026" max="1026" width="16.28515625" customWidth="1"/>
    <col min="1027" max="1045" width="11.42578125" customWidth="1"/>
    <col min="1046" max="1046" width="21.7109375" bestFit="1" customWidth="1"/>
    <col min="1057" max="1057" width="42.140625" bestFit="1" customWidth="1"/>
    <col min="1282" max="1282" width="16.28515625" customWidth="1"/>
    <col min="1283" max="1301" width="11.42578125" customWidth="1"/>
    <col min="1302" max="1302" width="21.7109375" bestFit="1" customWidth="1"/>
    <col min="1313" max="1313" width="42.140625" bestFit="1" customWidth="1"/>
    <col min="1538" max="1538" width="16.28515625" customWidth="1"/>
    <col min="1539" max="1557" width="11.42578125" customWidth="1"/>
    <col min="1558" max="1558" width="21.7109375" bestFit="1" customWidth="1"/>
    <col min="1569" max="1569" width="42.140625" bestFit="1" customWidth="1"/>
    <col min="1794" max="1794" width="16.28515625" customWidth="1"/>
    <col min="1795" max="1813" width="11.42578125" customWidth="1"/>
    <col min="1814" max="1814" width="21.7109375" bestFit="1" customWidth="1"/>
    <col min="1825" max="1825" width="42.140625" bestFit="1" customWidth="1"/>
    <col min="2050" max="2050" width="16.28515625" customWidth="1"/>
    <col min="2051" max="2069" width="11.42578125" customWidth="1"/>
    <col min="2070" max="2070" width="21.7109375" bestFit="1" customWidth="1"/>
    <col min="2081" max="2081" width="42.140625" bestFit="1" customWidth="1"/>
    <col min="2306" max="2306" width="16.28515625" customWidth="1"/>
    <col min="2307" max="2325" width="11.42578125" customWidth="1"/>
    <col min="2326" max="2326" width="21.7109375" bestFit="1" customWidth="1"/>
    <col min="2337" max="2337" width="42.140625" bestFit="1" customWidth="1"/>
    <col min="2562" max="2562" width="16.28515625" customWidth="1"/>
    <col min="2563" max="2581" width="11.42578125" customWidth="1"/>
    <col min="2582" max="2582" width="21.7109375" bestFit="1" customWidth="1"/>
    <col min="2593" max="2593" width="42.140625" bestFit="1" customWidth="1"/>
    <col min="2818" max="2818" width="16.28515625" customWidth="1"/>
    <col min="2819" max="2837" width="11.42578125" customWidth="1"/>
    <col min="2838" max="2838" width="21.7109375" bestFit="1" customWidth="1"/>
    <col min="2849" max="2849" width="42.140625" bestFit="1" customWidth="1"/>
    <col min="3074" max="3074" width="16.28515625" customWidth="1"/>
    <col min="3075" max="3093" width="11.42578125" customWidth="1"/>
    <col min="3094" max="3094" width="21.7109375" bestFit="1" customWidth="1"/>
    <col min="3105" max="3105" width="42.140625" bestFit="1" customWidth="1"/>
    <col min="3330" max="3330" width="16.28515625" customWidth="1"/>
    <col min="3331" max="3349" width="11.42578125" customWidth="1"/>
    <col min="3350" max="3350" width="21.7109375" bestFit="1" customWidth="1"/>
    <col min="3361" max="3361" width="42.140625" bestFit="1" customWidth="1"/>
    <col min="3586" max="3586" width="16.28515625" customWidth="1"/>
    <col min="3587" max="3605" width="11.42578125" customWidth="1"/>
    <col min="3606" max="3606" width="21.7109375" bestFit="1" customWidth="1"/>
    <col min="3617" max="3617" width="42.140625" bestFit="1" customWidth="1"/>
    <col min="3842" max="3842" width="16.28515625" customWidth="1"/>
    <col min="3843" max="3861" width="11.42578125" customWidth="1"/>
    <col min="3862" max="3862" width="21.7109375" bestFit="1" customWidth="1"/>
    <col min="3873" max="3873" width="42.140625" bestFit="1" customWidth="1"/>
    <col min="4098" max="4098" width="16.28515625" customWidth="1"/>
    <col min="4099" max="4117" width="11.42578125" customWidth="1"/>
    <col min="4118" max="4118" width="21.7109375" bestFit="1" customWidth="1"/>
    <col min="4129" max="4129" width="42.140625" bestFit="1" customWidth="1"/>
    <col min="4354" max="4354" width="16.28515625" customWidth="1"/>
    <col min="4355" max="4373" width="11.42578125" customWidth="1"/>
    <col min="4374" max="4374" width="21.7109375" bestFit="1" customWidth="1"/>
    <col min="4385" max="4385" width="42.140625" bestFit="1" customWidth="1"/>
    <col min="4610" max="4610" width="16.28515625" customWidth="1"/>
    <col min="4611" max="4629" width="11.42578125" customWidth="1"/>
    <col min="4630" max="4630" width="21.7109375" bestFit="1" customWidth="1"/>
    <col min="4641" max="4641" width="42.140625" bestFit="1" customWidth="1"/>
    <col min="4866" max="4866" width="16.28515625" customWidth="1"/>
    <col min="4867" max="4885" width="11.42578125" customWidth="1"/>
    <col min="4886" max="4886" width="21.7109375" bestFit="1" customWidth="1"/>
    <col min="4897" max="4897" width="42.140625" bestFit="1" customWidth="1"/>
    <col min="5122" max="5122" width="16.28515625" customWidth="1"/>
    <col min="5123" max="5141" width="11.42578125" customWidth="1"/>
    <col min="5142" max="5142" width="21.7109375" bestFit="1" customWidth="1"/>
    <col min="5153" max="5153" width="42.140625" bestFit="1" customWidth="1"/>
    <col min="5378" max="5378" width="16.28515625" customWidth="1"/>
    <col min="5379" max="5397" width="11.42578125" customWidth="1"/>
    <col min="5398" max="5398" width="21.7109375" bestFit="1" customWidth="1"/>
    <col min="5409" max="5409" width="42.140625" bestFit="1" customWidth="1"/>
    <col min="5634" max="5634" width="16.28515625" customWidth="1"/>
    <col min="5635" max="5653" width="11.42578125" customWidth="1"/>
    <col min="5654" max="5654" width="21.7109375" bestFit="1" customWidth="1"/>
    <col min="5665" max="5665" width="42.140625" bestFit="1" customWidth="1"/>
    <col min="5890" max="5890" width="16.28515625" customWidth="1"/>
    <col min="5891" max="5909" width="11.42578125" customWidth="1"/>
    <col min="5910" max="5910" width="21.7109375" bestFit="1" customWidth="1"/>
    <col min="5921" max="5921" width="42.140625" bestFit="1" customWidth="1"/>
    <col min="6146" max="6146" width="16.28515625" customWidth="1"/>
    <col min="6147" max="6165" width="11.42578125" customWidth="1"/>
    <col min="6166" max="6166" width="21.7109375" bestFit="1" customWidth="1"/>
    <col min="6177" max="6177" width="42.140625" bestFit="1" customWidth="1"/>
    <col min="6402" max="6402" width="16.28515625" customWidth="1"/>
    <col min="6403" max="6421" width="11.42578125" customWidth="1"/>
    <col min="6422" max="6422" width="21.7109375" bestFit="1" customWidth="1"/>
    <col min="6433" max="6433" width="42.140625" bestFit="1" customWidth="1"/>
    <col min="6658" max="6658" width="16.28515625" customWidth="1"/>
    <col min="6659" max="6677" width="11.42578125" customWidth="1"/>
    <col min="6678" max="6678" width="21.7109375" bestFit="1" customWidth="1"/>
    <col min="6689" max="6689" width="42.140625" bestFit="1" customWidth="1"/>
    <col min="6914" max="6914" width="16.28515625" customWidth="1"/>
    <col min="6915" max="6933" width="11.42578125" customWidth="1"/>
    <col min="6934" max="6934" width="21.7109375" bestFit="1" customWidth="1"/>
    <col min="6945" max="6945" width="42.140625" bestFit="1" customWidth="1"/>
    <col min="7170" max="7170" width="16.28515625" customWidth="1"/>
    <col min="7171" max="7189" width="11.42578125" customWidth="1"/>
    <col min="7190" max="7190" width="21.7109375" bestFit="1" customWidth="1"/>
    <col min="7201" max="7201" width="42.140625" bestFit="1" customWidth="1"/>
    <col min="7426" max="7426" width="16.28515625" customWidth="1"/>
    <col min="7427" max="7445" width="11.42578125" customWidth="1"/>
    <col min="7446" max="7446" width="21.7109375" bestFit="1" customWidth="1"/>
    <col min="7457" max="7457" width="42.140625" bestFit="1" customWidth="1"/>
    <col min="7682" max="7682" width="16.28515625" customWidth="1"/>
    <col min="7683" max="7701" width="11.42578125" customWidth="1"/>
    <col min="7702" max="7702" width="21.7109375" bestFit="1" customWidth="1"/>
    <col min="7713" max="7713" width="42.140625" bestFit="1" customWidth="1"/>
    <col min="7938" max="7938" width="16.28515625" customWidth="1"/>
    <col min="7939" max="7957" width="11.42578125" customWidth="1"/>
    <col min="7958" max="7958" width="21.7109375" bestFit="1" customWidth="1"/>
    <col min="7969" max="7969" width="42.140625" bestFit="1" customWidth="1"/>
    <col min="8194" max="8194" width="16.28515625" customWidth="1"/>
    <col min="8195" max="8213" width="11.42578125" customWidth="1"/>
    <col min="8214" max="8214" width="21.7109375" bestFit="1" customWidth="1"/>
    <col min="8225" max="8225" width="42.140625" bestFit="1" customWidth="1"/>
    <col min="8450" max="8450" width="16.28515625" customWidth="1"/>
    <col min="8451" max="8469" width="11.42578125" customWidth="1"/>
    <col min="8470" max="8470" width="21.7109375" bestFit="1" customWidth="1"/>
    <col min="8481" max="8481" width="42.140625" bestFit="1" customWidth="1"/>
    <col min="8706" max="8706" width="16.28515625" customWidth="1"/>
    <col min="8707" max="8725" width="11.42578125" customWidth="1"/>
    <col min="8726" max="8726" width="21.7109375" bestFit="1" customWidth="1"/>
    <col min="8737" max="8737" width="42.140625" bestFit="1" customWidth="1"/>
    <col min="8962" max="8962" width="16.28515625" customWidth="1"/>
    <col min="8963" max="8981" width="11.42578125" customWidth="1"/>
    <col min="8982" max="8982" width="21.7109375" bestFit="1" customWidth="1"/>
    <col min="8993" max="8993" width="42.140625" bestFit="1" customWidth="1"/>
    <col min="9218" max="9218" width="16.28515625" customWidth="1"/>
    <col min="9219" max="9237" width="11.42578125" customWidth="1"/>
    <col min="9238" max="9238" width="21.7109375" bestFit="1" customWidth="1"/>
    <col min="9249" max="9249" width="42.140625" bestFit="1" customWidth="1"/>
    <col min="9474" max="9474" width="16.28515625" customWidth="1"/>
    <col min="9475" max="9493" width="11.42578125" customWidth="1"/>
    <col min="9494" max="9494" width="21.7109375" bestFit="1" customWidth="1"/>
    <col min="9505" max="9505" width="42.140625" bestFit="1" customWidth="1"/>
    <col min="9730" max="9730" width="16.28515625" customWidth="1"/>
    <col min="9731" max="9749" width="11.42578125" customWidth="1"/>
    <col min="9750" max="9750" width="21.7109375" bestFit="1" customWidth="1"/>
    <col min="9761" max="9761" width="42.140625" bestFit="1" customWidth="1"/>
    <col min="9986" max="9986" width="16.28515625" customWidth="1"/>
    <col min="9987" max="10005" width="11.42578125" customWidth="1"/>
    <col min="10006" max="10006" width="21.7109375" bestFit="1" customWidth="1"/>
    <col min="10017" max="10017" width="42.140625" bestFit="1" customWidth="1"/>
    <col min="10242" max="10242" width="16.28515625" customWidth="1"/>
    <col min="10243" max="10261" width="11.42578125" customWidth="1"/>
    <col min="10262" max="10262" width="21.7109375" bestFit="1" customWidth="1"/>
    <col min="10273" max="10273" width="42.140625" bestFit="1" customWidth="1"/>
    <col min="10498" max="10498" width="16.28515625" customWidth="1"/>
    <col min="10499" max="10517" width="11.42578125" customWidth="1"/>
    <col min="10518" max="10518" width="21.7109375" bestFit="1" customWidth="1"/>
    <col min="10529" max="10529" width="42.140625" bestFit="1" customWidth="1"/>
    <col min="10754" max="10754" width="16.28515625" customWidth="1"/>
    <col min="10755" max="10773" width="11.42578125" customWidth="1"/>
    <col min="10774" max="10774" width="21.7109375" bestFit="1" customWidth="1"/>
    <col min="10785" max="10785" width="42.140625" bestFit="1" customWidth="1"/>
    <col min="11010" max="11010" width="16.28515625" customWidth="1"/>
    <col min="11011" max="11029" width="11.42578125" customWidth="1"/>
    <col min="11030" max="11030" width="21.7109375" bestFit="1" customWidth="1"/>
    <col min="11041" max="11041" width="42.140625" bestFit="1" customWidth="1"/>
    <col min="11266" max="11266" width="16.28515625" customWidth="1"/>
    <col min="11267" max="11285" width="11.42578125" customWidth="1"/>
    <col min="11286" max="11286" width="21.7109375" bestFit="1" customWidth="1"/>
    <col min="11297" max="11297" width="42.140625" bestFit="1" customWidth="1"/>
    <col min="11522" max="11522" width="16.28515625" customWidth="1"/>
    <col min="11523" max="11541" width="11.42578125" customWidth="1"/>
    <col min="11542" max="11542" width="21.7109375" bestFit="1" customWidth="1"/>
    <col min="11553" max="11553" width="42.140625" bestFit="1" customWidth="1"/>
    <col min="11778" max="11778" width="16.28515625" customWidth="1"/>
    <col min="11779" max="11797" width="11.42578125" customWidth="1"/>
    <col min="11798" max="11798" width="21.7109375" bestFit="1" customWidth="1"/>
    <col min="11809" max="11809" width="42.140625" bestFit="1" customWidth="1"/>
    <col min="12034" max="12034" width="16.28515625" customWidth="1"/>
    <col min="12035" max="12053" width="11.42578125" customWidth="1"/>
    <col min="12054" max="12054" width="21.7109375" bestFit="1" customWidth="1"/>
    <col min="12065" max="12065" width="42.140625" bestFit="1" customWidth="1"/>
    <col min="12290" max="12290" width="16.28515625" customWidth="1"/>
    <col min="12291" max="12309" width="11.42578125" customWidth="1"/>
    <col min="12310" max="12310" width="21.7109375" bestFit="1" customWidth="1"/>
    <col min="12321" max="12321" width="42.140625" bestFit="1" customWidth="1"/>
    <col min="12546" max="12546" width="16.28515625" customWidth="1"/>
    <col min="12547" max="12565" width="11.42578125" customWidth="1"/>
    <col min="12566" max="12566" width="21.7109375" bestFit="1" customWidth="1"/>
    <col min="12577" max="12577" width="42.140625" bestFit="1" customWidth="1"/>
    <col min="12802" max="12802" width="16.28515625" customWidth="1"/>
    <col min="12803" max="12821" width="11.42578125" customWidth="1"/>
    <col min="12822" max="12822" width="21.7109375" bestFit="1" customWidth="1"/>
    <col min="12833" max="12833" width="42.140625" bestFit="1" customWidth="1"/>
    <col min="13058" max="13058" width="16.28515625" customWidth="1"/>
    <col min="13059" max="13077" width="11.42578125" customWidth="1"/>
    <col min="13078" max="13078" width="21.7109375" bestFit="1" customWidth="1"/>
    <col min="13089" max="13089" width="42.140625" bestFit="1" customWidth="1"/>
    <col min="13314" max="13314" width="16.28515625" customWidth="1"/>
    <col min="13315" max="13333" width="11.42578125" customWidth="1"/>
    <col min="13334" max="13334" width="21.7109375" bestFit="1" customWidth="1"/>
    <col min="13345" max="13345" width="42.140625" bestFit="1" customWidth="1"/>
    <col min="13570" max="13570" width="16.28515625" customWidth="1"/>
    <col min="13571" max="13589" width="11.42578125" customWidth="1"/>
    <col min="13590" max="13590" width="21.7109375" bestFit="1" customWidth="1"/>
    <col min="13601" max="13601" width="42.140625" bestFit="1" customWidth="1"/>
    <col min="13826" max="13826" width="16.28515625" customWidth="1"/>
    <col min="13827" max="13845" width="11.42578125" customWidth="1"/>
    <col min="13846" max="13846" width="21.7109375" bestFit="1" customWidth="1"/>
    <col min="13857" max="13857" width="42.140625" bestFit="1" customWidth="1"/>
    <col min="14082" max="14082" width="16.28515625" customWidth="1"/>
    <col min="14083" max="14101" width="11.42578125" customWidth="1"/>
    <col min="14102" max="14102" width="21.7109375" bestFit="1" customWidth="1"/>
    <col min="14113" max="14113" width="42.140625" bestFit="1" customWidth="1"/>
    <col min="14338" max="14338" width="16.28515625" customWidth="1"/>
    <col min="14339" max="14357" width="11.42578125" customWidth="1"/>
    <col min="14358" max="14358" width="21.7109375" bestFit="1" customWidth="1"/>
    <col min="14369" max="14369" width="42.140625" bestFit="1" customWidth="1"/>
    <col min="14594" max="14594" width="16.28515625" customWidth="1"/>
    <col min="14595" max="14613" width="11.42578125" customWidth="1"/>
    <col min="14614" max="14614" width="21.7109375" bestFit="1" customWidth="1"/>
    <col min="14625" max="14625" width="42.140625" bestFit="1" customWidth="1"/>
    <col min="14850" max="14850" width="16.28515625" customWidth="1"/>
    <col min="14851" max="14869" width="11.42578125" customWidth="1"/>
    <col min="14870" max="14870" width="21.7109375" bestFit="1" customWidth="1"/>
    <col min="14881" max="14881" width="42.140625" bestFit="1" customWidth="1"/>
    <col min="15106" max="15106" width="16.28515625" customWidth="1"/>
    <col min="15107" max="15125" width="11.42578125" customWidth="1"/>
    <col min="15126" max="15126" width="21.7109375" bestFit="1" customWidth="1"/>
    <col min="15137" max="15137" width="42.140625" bestFit="1" customWidth="1"/>
    <col min="15362" max="15362" width="16.28515625" customWidth="1"/>
    <col min="15363" max="15381" width="11.42578125" customWidth="1"/>
    <col min="15382" max="15382" width="21.7109375" bestFit="1" customWidth="1"/>
    <col min="15393" max="15393" width="42.140625" bestFit="1" customWidth="1"/>
    <col min="15618" max="15618" width="16.28515625" customWidth="1"/>
    <col min="15619" max="15637" width="11.42578125" customWidth="1"/>
    <col min="15638" max="15638" width="21.7109375" bestFit="1" customWidth="1"/>
    <col min="15649" max="15649" width="42.140625" bestFit="1" customWidth="1"/>
    <col min="15874" max="15874" width="16.28515625" customWidth="1"/>
    <col min="15875" max="15893" width="11.42578125" customWidth="1"/>
    <col min="15894" max="15894" width="21.7109375" bestFit="1" customWidth="1"/>
    <col min="15905" max="15905" width="42.140625" bestFit="1" customWidth="1"/>
    <col min="16130" max="16130" width="16.28515625" customWidth="1"/>
    <col min="16131" max="16149" width="11.42578125" customWidth="1"/>
    <col min="16150" max="16150" width="21.7109375" bestFit="1" customWidth="1"/>
    <col min="16161" max="16161" width="42.140625" bestFit="1" customWidth="1"/>
  </cols>
  <sheetData>
    <row r="1" spans="1:25" s="5" customFormat="1" ht="11.25" x14ac:dyDescent="0.2">
      <c r="A1" s="1" t="s">
        <v>0</v>
      </c>
      <c r="B1" s="2">
        <v>1990</v>
      </c>
      <c r="C1" s="2">
        <v>1991</v>
      </c>
      <c r="D1" s="2">
        <v>1992</v>
      </c>
      <c r="E1" s="2">
        <v>1993</v>
      </c>
      <c r="F1" s="2">
        <v>1994</v>
      </c>
      <c r="G1" s="2">
        <v>1995</v>
      </c>
      <c r="H1" s="2">
        <v>1996</v>
      </c>
      <c r="I1" s="2">
        <v>1997</v>
      </c>
      <c r="J1" s="2">
        <v>1998</v>
      </c>
      <c r="K1" s="2">
        <v>1999</v>
      </c>
      <c r="L1" s="2">
        <v>2000</v>
      </c>
      <c r="M1" s="2">
        <v>2001</v>
      </c>
      <c r="N1" s="2">
        <v>2002</v>
      </c>
      <c r="O1" s="2">
        <v>2003</v>
      </c>
      <c r="P1" s="2">
        <v>2004</v>
      </c>
      <c r="Q1" s="2">
        <v>2005</v>
      </c>
      <c r="R1" s="2">
        <v>2006</v>
      </c>
      <c r="S1" s="2">
        <v>2007</v>
      </c>
      <c r="T1" s="2">
        <v>2008</v>
      </c>
      <c r="U1" s="3">
        <v>2009</v>
      </c>
      <c r="V1" s="4" t="s">
        <v>1</v>
      </c>
      <c r="W1" s="5">
        <v>2007</v>
      </c>
      <c r="X1" s="5">
        <v>2008</v>
      </c>
      <c r="Y1" s="5">
        <v>2009</v>
      </c>
    </row>
    <row r="2" spans="1:25" s="5" customFormat="1" ht="11.25" x14ac:dyDescent="0.2">
      <c r="A2" s="6" t="s">
        <v>2</v>
      </c>
      <c r="B2" s="7" t="s">
        <v>3</v>
      </c>
      <c r="C2" s="8" t="s">
        <v>4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4" t="s">
        <v>5</v>
      </c>
      <c r="W2" s="9" t="s">
        <v>6</v>
      </c>
      <c r="X2" s="9"/>
    </row>
    <row r="3" spans="1:25" s="5" customFormat="1" ht="11.25" x14ac:dyDescent="0.2">
      <c r="A3" s="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4" t="s">
        <v>7</v>
      </c>
      <c r="W3" s="10"/>
      <c r="X3" s="10"/>
    </row>
    <row r="4" spans="1:25" s="5" customFormat="1" ht="22.5" x14ac:dyDescent="0.2">
      <c r="A4" s="11" t="s">
        <v>8</v>
      </c>
      <c r="B4" s="12">
        <v>16131482.547094379</v>
      </c>
      <c r="C4" s="12">
        <v>16009130.227778425</v>
      </c>
      <c r="D4" s="12">
        <v>15224949.95983305</v>
      </c>
      <c r="E4" s="12">
        <v>14600096.802547542</v>
      </c>
      <c r="F4" s="12">
        <v>14619324.070905419</v>
      </c>
      <c r="G4" s="12">
        <v>14773758.651905578</v>
      </c>
      <c r="H4" s="12">
        <v>15255055.757654231</v>
      </c>
      <c r="I4" s="12">
        <v>14725702.511022057</v>
      </c>
      <c r="J4" s="12">
        <v>15112334.737846889</v>
      </c>
      <c r="K4" s="12">
        <v>14922728.902020037</v>
      </c>
      <c r="L4" s="12">
        <v>15254943.615310149</v>
      </c>
      <c r="M4" s="12">
        <v>15655733.412092136</v>
      </c>
      <c r="N4" s="12">
        <v>16002758.542809114</v>
      </c>
      <c r="O4" s="12">
        <v>16851635.297691036</v>
      </c>
      <c r="P4" s="12">
        <v>16800590.749285366</v>
      </c>
      <c r="Q4" s="12">
        <v>16969856.582115993</v>
      </c>
      <c r="R4" s="12">
        <v>17183013.413468413</v>
      </c>
      <c r="S4" s="12">
        <v>17425098.85338011</v>
      </c>
      <c r="T4" s="12">
        <v>16829551.387062505</v>
      </c>
      <c r="U4" s="13">
        <f>Y4</f>
        <v>16465761</v>
      </c>
      <c r="V4" s="14" t="str">
        <f>A4</f>
        <v xml:space="preserve"> a.  Public Electricity and Heat Production</v>
      </c>
      <c r="W4" s="5">
        <f>SUM(W5:W9)</f>
        <v>17972850</v>
      </c>
      <c r="X4" s="5">
        <f>SUM(X5:X9)</f>
        <v>17696148</v>
      </c>
      <c r="Y4" s="5">
        <f>SUM(Y5:Y9)</f>
        <v>16465761</v>
      </c>
    </row>
    <row r="5" spans="1:25" s="5" customFormat="1" ht="11.25" x14ac:dyDescent="0.2">
      <c r="A5" s="15" t="s">
        <v>9</v>
      </c>
      <c r="B5" s="12">
        <v>2392528.123255983</v>
      </c>
      <c r="C5" s="12">
        <v>2411524.7554450757</v>
      </c>
      <c r="D5" s="12">
        <v>2353114.7373918449</v>
      </c>
      <c r="E5" s="12">
        <v>2237095.6308208844</v>
      </c>
      <c r="F5" s="12">
        <v>2136245.9244701639</v>
      </c>
      <c r="G5" s="12">
        <v>2185579.8604302378</v>
      </c>
      <c r="H5" s="12">
        <v>2145258.6705192579</v>
      </c>
      <c r="I5" s="12">
        <v>1936445.1744844271</v>
      </c>
      <c r="J5" s="12">
        <v>1955404.2771531031</v>
      </c>
      <c r="K5" s="12">
        <v>1789080.2776540427</v>
      </c>
      <c r="L5" s="12">
        <v>1589339.8487986394</v>
      </c>
      <c r="M5" s="12">
        <v>1631695.5547840009</v>
      </c>
      <c r="N5" s="12">
        <v>1607725.5043000397</v>
      </c>
      <c r="O5" s="12">
        <v>1430227.8025096362</v>
      </c>
      <c r="P5" s="12">
        <v>1233535.8032376743</v>
      </c>
      <c r="Q5" s="12">
        <v>1188313.3613199929</v>
      </c>
      <c r="R5" s="12">
        <v>1062939.2463281229</v>
      </c>
      <c r="S5" s="12">
        <v>863009.41545464238</v>
      </c>
      <c r="T5" s="12">
        <v>822261.07755930687</v>
      </c>
      <c r="U5" s="13">
        <f t="shared" ref="U5:U9" si="0">Y5</f>
        <v>892904</v>
      </c>
      <c r="V5" s="5" t="str">
        <f>A5</f>
        <v>Liquid Fuels</v>
      </c>
      <c r="W5" s="5">
        <v>915684</v>
      </c>
      <c r="X5" s="5">
        <v>880844</v>
      </c>
      <c r="Y5" s="16">
        <f>'[1]B-101001-3000'!X12</f>
        <v>892904</v>
      </c>
    </row>
    <row r="6" spans="1:25" s="5" customFormat="1" ht="11.25" x14ac:dyDescent="0.2">
      <c r="A6" s="15" t="s">
        <v>10</v>
      </c>
      <c r="B6" s="12">
        <v>11137307.476238923</v>
      </c>
      <c r="C6" s="12">
        <v>11072184.22330771</v>
      </c>
      <c r="D6" s="12">
        <v>10567286.311403845</v>
      </c>
      <c r="E6" s="12">
        <v>9909803.5080373157</v>
      </c>
      <c r="F6" s="12">
        <v>9851274.896019293</v>
      </c>
      <c r="G6" s="12">
        <v>9711857.9041246828</v>
      </c>
      <c r="H6" s="12">
        <v>9804582.9241588488</v>
      </c>
      <c r="I6" s="12">
        <v>9305093.1569694169</v>
      </c>
      <c r="J6" s="12">
        <v>9304798.9963816311</v>
      </c>
      <c r="K6" s="12">
        <v>8870556.2240819316</v>
      </c>
      <c r="L6" s="12">
        <v>9312511.7368586566</v>
      </c>
      <c r="M6" s="12">
        <v>9546002.6965349503</v>
      </c>
      <c r="N6" s="12">
        <v>9574694.0850309301</v>
      </c>
      <c r="O6" s="12">
        <v>10089228.477788502</v>
      </c>
      <c r="P6" s="12">
        <v>9956790.694987921</v>
      </c>
      <c r="Q6" s="12">
        <v>9759386.383588627</v>
      </c>
      <c r="R6" s="12">
        <v>9950559.7066055071</v>
      </c>
      <c r="S6" s="12">
        <v>9963552.8751073778</v>
      </c>
      <c r="T6" s="12">
        <v>9134032.7338729762</v>
      </c>
      <c r="U6" s="13">
        <f t="shared" si="0"/>
        <v>8235379</v>
      </c>
      <c r="V6" s="5" t="str">
        <f t="shared" ref="V6:V9" si="1">A6</f>
        <v>Solid Fuels</v>
      </c>
      <c r="W6" s="5">
        <v>9860431</v>
      </c>
      <c r="X6" s="5">
        <v>9094187</v>
      </c>
      <c r="Y6" s="16">
        <f>'[1]B-101001-2000'!X12</f>
        <v>8235379</v>
      </c>
    </row>
    <row r="7" spans="1:25" s="5" customFormat="1" ht="11.25" x14ac:dyDescent="0.2">
      <c r="A7" s="15" t="s">
        <v>11</v>
      </c>
      <c r="B7" s="12">
        <v>2271983.14311078</v>
      </c>
      <c r="C7" s="12">
        <v>2176378.9888764294</v>
      </c>
      <c r="D7" s="12">
        <v>1929370.5425079742</v>
      </c>
      <c r="E7" s="12">
        <v>2038294.5453679992</v>
      </c>
      <c r="F7" s="12">
        <v>2180592.0853542439</v>
      </c>
      <c r="G7" s="12">
        <v>2401046.4821545519</v>
      </c>
      <c r="H7" s="12">
        <v>2769740.3285496728</v>
      </c>
      <c r="I7" s="12">
        <v>2905724.2342700805</v>
      </c>
      <c r="J7" s="12">
        <v>3243091.9068615562</v>
      </c>
      <c r="K7" s="12">
        <v>3606936.2729908139</v>
      </c>
      <c r="L7" s="12">
        <v>3669706.6204706472</v>
      </c>
      <c r="M7" s="12">
        <v>3711950.8071290487</v>
      </c>
      <c r="N7" s="12">
        <v>3987533.7422880111</v>
      </c>
      <c r="O7" s="12">
        <v>4347840.0589978844</v>
      </c>
      <c r="P7" s="12">
        <v>4558096.8906163387</v>
      </c>
      <c r="Q7" s="12">
        <v>4866619.8057045471</v>
      </c>
      <c r="R7" s="12">
        <v>4895625.7029963546</v>
      </c>
      <c r="S7" s="12">
        <v>5225004.7786698863</v>
      </c>
      <c r="T7" s="12">
        <v>5387848.7603119118</v>
      </c>
      <c r="U7" s="13">
        <f t="shared" si="0"/>
        <v>5771264</v>
      </c>
      <c r="V7" s="5" t="str">
        <f t="shared" si="1"/>
        <v>Gaseous Fuels</v>
      </c>
      <c r="W7" s="5">
        <v>5828619</v>
      </c>
      <c r="X7" s="5">
        <v>6269324</v>
      </c>
      <c r="Y7" s="16">
        <f>'[1]B-101001-4000'!X12</f>
        <v>5771264</v>
      </c>
    </row>
    <row r="8" spans="1:25" s="5" customFormat="1" ht="11.25" x14ac:dyDescent="0.2">
      <c r="A8" s="15" t="s">
        <v>12</v>
      </c>
      <c r="B8" s="12">
        <v>180321.73934066051</v>
      </c>
      <c r="C8" s="12">
        <v>190039.01337357951</v>
      </c>
      <c r="D8" s="12">
        <v>204212.78219374307</v>
      </c>
      <c r="E8" s="12">
        <v>229115.37751683107</v>
      </c>
      <c r="F8" s="12">
        <v>249290.48820447581</v>
      </c>
      <c r="G8" s="12">
        <v>260586.63308053595</v>
      </c>
      <c r="H8" s="12">
        <v>300212.74139679741</v>
      </c>
      <c r="I8" s="12">
        <v>321522.66899165651</v>
      </c>
      <c r="J8" s="12">
        <v>335494.43183777889</v>
      </c>
      <c r="K8" s="12">
        <v>382147.88500904385</v>
      </c>
      <c r="L8" s="12">
        <v>404267.01376117521</v>
      </c>
      <c r="M8" s="12">
        <v>453716.33365128911</v>
      </c>
      <c r="N8" s="12">
        <v>496529.26671146945</v>
      </c>
      <c r="O8" s="12">
        <v>619509.81820025761</v>
      </c>
      <c r="P8" s="12">
        <v>699520.52509582951</v>
      </c>
      <c r="Q8" s="12">
        <v>808630.91474291473</v>
      </c>
      <c r="R8" s="12">
        <v>891923.25422734534</v>
      </c>
      <c r="S8" s="12">
        <v>969089.2607719067</v>
      </c>
      <c r="T8" s="12">
        <v>1092926.2872845731</v>
      </c>
      <c r="U8" s="13">
        <f t="shared" si="0"/>
        <v>1365956</v>
      </c>
      <c r="V8" s="5" t="str">
        <f t="shared" si="1"/>
        <v>Biomass</v>
      </c>
      <c r="W8" s="5">
        <f>596035+253036</f>
        <v>849071</v>
      </c>
      <c r="X8" s="5">
        <f>664638+265333</f>
        <v>929971</v>
      </c>
      <c r="Y8" s="16">
        <f>'[1]B-101001-5540'!X12</f>
        <v>1365956</v>
      </c>
    </row>
    <row r="9" spans="1:25" s="5" customFormat="1" ht="11.25" x14ac:dyDescent="0.2">
      <c r="A9" s="17" t="s">
        <v>13</v>
      </c>
      <c r="B9" s="12">
        <v>149342.06514803186</v>
      </c>
      <c r="C9" s="12">
        <v>159003.24677562973</v>
      </c>
      <c r="D9" s="12">
        <v>170965.58633564392</v>
      </c>
      <c r="E9" s="12">
        <v>185787.74080451479</v>
      </c>
      <c r="F9" s="12">
        <v>201920.67685724277</v>
      </c>
      <c r="G9" s="12">
        <v>214687.77211556808</v>
      </c>
      <c r="H9" s="12">
        <v>235261.09302965278</v>
      </c>
      <c r="I9" s="12">
        <v>256917.27630647397</v>
      </c>
      <c r="J9" s="12">
        <v>273545.12561281904</v>
      </c>
      <c r="K9" s="12">
        <v>274008.24228420452</v>
      </c>
      <c r="L9" s="12">
        <v>279118.39542102959</v>
      </c>
      <c r="M9" s="12">
        <v>312368.01999284961</v>
      </c>
      <c r="N9" s="12">
        <v>336275.9444786653</v>
      </c>
      <c r="O9" s="12">
        <v>364829.14019475586</v>
      </c>
      <c r="P9" s="12">
        <v>352646.83534760273</v>
      </c>
      <c r="Q9" s="12">
        <v>346906.11675991083</v>
      </c>
      <c r="R9" s="12">
        <v>381965.50331108453</v>
      </c>
      <c r="S9" s="12">
        <v>404442.52337629633</v>
      </c>
      <c r="T9" s="12">
        <v>392482.52803373645</v>
      </c>
      <c r="U9" s="13">
        <f t="shared" si="0"/>
        <v>200258</v>
      </c>
      <c r="V9" s="5" t="str">
        <f t="shared" si="1"/>
        <v>Other Fuels</v>
      </c>
      <c r="W9" s="5">
        <f>478880+40165</f>
        <v>519045</v>
      </c>
      <c r="X9" s="5">
        <f>490535+31287</f>
        <v>521822</v>
      </c>
      <c r="Y9" s="16">
        <f>'[1]B-101001-5500'!X12-'Structure CO2 power 09'!Y8</f>
        <v>200258</v>
      </c>
    </row>
    <row r="10" spans="1:25" s="5" customFormat="1" ht="11.25" x14ac:dyDescent="0.2">
      <c r="A10" s="17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8"/>
    </row>
    <row r="11" spans="1:25" s="5" customFormat="1" ht="11.25" x14ac:dyDescent="0.2">
      <c r="A11" s="6" t="s">
        <v>14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8"/>
    </row>
    <row r="12" spans="1:25" s="5" customFormat="1" ht="22.5" x14ac:dyDescent="0.2">
      <c r="A12" s="11" t="s">
        <v>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8"/>
    </row>
    <row r="13" spans="1:25" s="5" customFormat="1" ht="11.25" x14ac:dyDescent="0.2">
      <c r="A13" s="15" t="s">
        <v>9</v>
      </c>
      <c r="B13" s="12">
        <v>73.069221129998965</v>
      </c>
      <c r="C13" s="12">
        <v>72.865101372185251</v>
      </c>
      <c r="D13" s="12">
        <v>72.301204287921394</v>
      </c>
      <c r="E13" s="12">
        <v>72.297714917407134</v>
      </c>
      <c r="F13" s="12">
        <v>72.650133627115622</v>
      </c>
      <c r="G13" s="12">
        <v>72.272762648090151</v>
      </c>
      <c r="H13" s="12">
        <v>72.280537706122786</v>
      </c>
      <c r="I13" s="12">
        <v>71.87844775883363</v>
      </c>
      <c r="J13" s="12">
        <v>71.963468675194108</v>
      </c>
      <c r="K13" s="12">
        <v>72.642753659341366</v>
      </c>
      <c r="L13" s="12">
        <v>72.35401141756941</v>
      </c>
      <c r="M13" s="12">
        <v>72.399896819516343</v>
      </c>
      <c r="N13" s="12">
        <v>73.777403228922367</v>
      </c>
      <c r="O13" s="12">
        <v>73.594991541544985</v>
      </c>
      <c r="P13" s="12">
        <v>73.173892210421997</v>
      </c>
      <c r="Q13" s="12">
        <v>72.837522823863054</v>
      </c>
      <c r="R13" s="12">
        <v>72.601242557585763</v>
      </c>
      <c r="S13" s="12">
        <v>71.93672721432948</v>
      </c>
      <c r="T13" s="12">
        <v>71.937116608777174</v>
      </c>
      <c r="U13" s="18">
        <v>71.937116608777174</v>
      </c>
      <c r="V13" s="5" t="s">
        <v>15</v>
      </c>
      <c r="W13" s="19">
        <v>76.33596363334685</v>
      </c>
      <c r="X13" s="19">
        <v>76.33596363334685</v>
      </c>
      <c r="Y13" s="19">
        <v>76.33596363334685</v>
      </c>
    </row>
    <row r="14" spans="1:25" s="5" customFormat="1" ht="11.25" x14ac:dyDescent="0.2">
      <c r="A14" s="15" t="s">
        <v>10</v>
      </c>
      <c r="B14" s="12">
        <v>100.85518142086271</v>
      </c>
      <c r="C14" s="12">
        <v>100.22990145565467</v>
      </c>
      <c r="D14" s="12">
        <v>100.24699954098095</v>
      </c>
      <c r="E14" s="12">
        <v>100.65076557397813</v>
      </c>
      <c r="F14" s="12">
        <v>100.46321406184555</v>
      </c>
      <c r="G14" s="12">
        <v>99.715381211357311</v>
      </c>
      <c r="H14" s="12">
        <v>99.673670690690457</v>
      </c>
      <c r="I14" s="12">
        <v>100.35639257660338</v>
      </c>
      <c r="J14" s="12">
        <v>100.24421705082132</v>
      </c>
      <c r="K14" s="12">
        <v>100.54323117152769</v>
      </c>
      <c r="L14" s="12">
        <v>100.23828150869431</v>
      </c>
      <c r="M14" s="12">
        <v>100.52204270632387</v>
      </c>
      <c r="N14" s="12">
        <v>100.69628388967126</v>
      </c>
      <c r="O14" s="12">
        <v>100.28512874087085</v>
      </c>
      <c r="P14" s="12">
        <v>100.40364100899097</v>
      </c>
      <c r="Q14" s="12">
        <v>100.22955849541434</v>
      </c>
      <c r="R14" s="12">
        <v>99.989963763350374</v>
      </c>
      <c r="S14" s="12">
        <v>100.0590366716156</v>
      </c>
      <c r="T14" s="12">
        <v>100.21996881301678</v>
      </c>
      <c r="U14" s="18">
        <v>100.21996881301678</v>
      </c>
      <c r="W14" s="19">
        <v>100.19729621141902</v>
      </c>
      <c r="X14" s="19">
        <v>100.19729621141902</v>
      </c>
      <c r="Y14" s="19">
        <v>100.19729621141902</v>
      </c>
    </row>
    <row r="15" spans="1:25" s="5" customFormat="1" ht="11.25" x14ac:dyDescent="0.2">
      <c r="A15" s="15" t="s">
        <v>11</v>
      </c>
      <c r="B15" s="12">
        <v>57.200706547985234</v>
      </c>
      <c r="C15" s="12">
        <v>57.390828582560125</v>
      </c>
      <c r="D15" s="12">
        <v>57.966586681082369</v>
      </c>
      <c r="E15" s="12">
        <v>58.391678374986803</v>
      </c>
      <c r="F15" s="12">
        <v>58.562110803515445</v>
      </c>
      <c r="G15" s="12">
        <v>58.509073605149375</v>
      </c>
      <c r="H15" s="12">
        <v>58.419489187370068</v>
      </c>
      <c r="I15" s="12">
        <v>58.41052297660309</v>
      </c>
      <c r="J15" s="12">
        <v>57.789386081180808</v>
      </c>
      <c r="K15" s="12">
        <v>57.762372260303017</v>
      </c>
      <c r="L15" s="12">
        <v>57.689350190942569</v>
      </c>
      <c r="M15" s="12">
        <v>57.248254246756737</v>
      </c>
      <c r="N15" s="12">
        <v>57.381310647615209</v>
      </c>
      <c r="O15" s="12">
        <v>57.126097743006454</v>
      </c>
      <c r="P15" s="12">
        <v>56.959079446141239</v>
      </c>
      <c r="Q15" s="12">
        <v>56.835188745853991</v>
      </c>
      <c r="R15" s="12">
        <v>56.540349661266355</v>
      </c>
      <c r="S15" s="12">
        <v>56.736786989836482</v>
      </c>
      <c r="T15" s="12">
        <v>57.153318185292804</v>
      </c>
      <c r="U15" s="18">
        <v>57.153318185292804</v>
      </c>
      <c r="W15" s="19">
        <v>56.15391889566758</v>
      </c>
      <c r="X15" s="19">
        <v>56.15391889566758</v>
      </c>
      <c r="Y15" s="19">
        <v>56.15391889566758</v>
      </c>
    </row>
    <row r="16" spans="1:25" s="5" customFormat="1" ht="11.25" x14ac:dyDescent="0.2">
      <c r="A16" s="15" t="s">
        <v>12</v>
      </c>
      <c r="B16" s="12">
        <v>102.60290712077004</v>
      </c>
      <c r="C16" s="12">
        <v>103.36208572754128</v>
      </c>
      <c r="D16" s="12">
        <v>102.80728552492522</v>
      </c>
      <c r="E16" s="12">
        <v>101.63625029447333</v>
      </c>
      <c r="F16" s="12">
        <v>101.5021863635495</v>
      </c>
      <c r="G16" s="12">
        <v>100.63157739313344</v>
      </c>
      <c r="H16" s="12">
        <v>100.77448468281298</v>
      </c>
      <c r="I16" s="12">
        <v>100.91863873849125</v>
      </c>
      <c r="J16" s="12">
        <v>100.96967647145078</v>
      </c>
      <c r="K16" s="12">
        <v>100.64056278998004</v>
      </c>
      <c r="L16" s="12">
        <v>101.13210052218609</v>
      </c>
      <c r="M16" s="12">
        <v>101.23965142561042</v>
      </c>
      <c r="N16" s="12">
        <v>101.65370832470809</v>
      </c>
      <c r="O16" s="12">
        <v>100.34024405900655</v>
      </c>
      <c r="P16" s="12">
        <v>100.34536276221382</v>
      </c>
      <c r="Q16" s="12">
        <v>99.927016188435488</v>
      </c>
      <c r="R16" s="12">
        <v>98.460493461281217</v>
      </c>
      <c r="S16" s="12">
        <v>97.096311926628459</v>
      </c>
      <c r="T16" s="12">
        <v>96.480424913619942</v>
      </c>
      <c r="U16" s="18">
        <v>96.480424913619942</v>
      </c>
      <c r="W16" s="19">
        <v>102.48331929988203</v>
      </c>
      <c r="X16" s="19">
        <v>102.48331929988203</v>
      </c>
      <c r="Y16" s="19">
        <v>102.48331929988203</v>
      </c>
    </row>
    <row r="17" spans="1:25" s="5" customFormat="1" ht="11.25" x14ac:dyDescent="0.2">
      <c r="A17" s="15" t="s">
        <v>13</v>
      </c>
      <c r="B17" s="12">
        <v>89.663371436225418</v>
      </c>
      <c r="C17" s="12">
        <v>89.278282426935661</v>
      </c>
      <c r="D17" s="12">
        <v>89.358398697353891</v>
      </c>
      <c r="E17" s="12">
        <v>88.119999326855819</v>
      </c>
      <c r="F17" s="12">
        <v>87.662602161413204</v>
      </c>
      <c r="G17" s="12">
        <v>86.919915903894093</v>
      </c>
      <c r="H17" s="12">
        <v>86.010517567355762</v>
      </c>
      <c r="I17" s="12">
        <v>84.266337318757294</v>
      </c>
      <c r="J17" s="12">
        <v>83.824071793570113</v>
      </c>
      <c r="K17" s="12">
        <v>84.068796522206583</v>
      </c>
      <c r="L17" s="12">
        <v>83.246035528968221</v>
      </c>
      <c r="M17" s="12">
        <v>84.778269270050842</v>
      </c>
      <c r="N17" s="12">
        <v>84.626901346419203</v>
      </c>
      <c r="O17" s="12">
        <v>82.542656637492271</v>
      </c>
      <c r="P17" s="12">
        <v>82.062204998121956</v>
      </c>
      <c r="Q17" s="12">
        <v>80.19182966083055</v>
      </c>
      <c r="R17" s="12">
        <v>81.497239168394827</v>
      </c>
      <c r="S17" s="12">
        <v>81.08836564345134</v>
      </c>
      <c r="T17" s="12">
        <v>79.54336729358343</v>
      </c>
      <c r="U17" s="18">
        <v>79.54336729358343</v>
      </c>
      <c r="W17" s="19">
        <v>79.584368403811922</v>
      </c>
      <c r="X17" s="19">
        <v>79.584368403811922</v>
      </c>
      <c r="Y17" s="19">
        <v>79.584368403811922</v>
      </c>
    </row>
    <row r="18" spans="1:25" s="5" customFormat="1" ht="11.25" x14ac:dyDescent="0.2">
      <c r="A18" s="15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8"/>
    </row>
    <row r="19" spans="1:25" s="5" customFormat="1" ht="11.25" x14ac:dyDescent="0.2">
      <c r="A19" s="6" t="s">
        <v>16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8"/>
    </row>
    <row r="20" spans="1:25" s="5" customFormat="1" ht="22.5" x14ac:dyDescent="0.2">
      <c r="A20" s="11" t="s">
        <v>8</v>
      </c>
      <c r="B20" s="12">
        <v>1450103.0057675021</v>
      </c>
      <c r="C20" s="12">
        <v>1433828.9650724034</v>
      </c>
      <c r="D20" s="12">
        <v>1366158.6272776828</v>
      </c>
      <c r="E20" s="12">
        <v>1302627.5955498719</v>
      </c>
      <c r="F20" s="12">
        <v>1296778.6107756887</v>
      </c>
      <c r="G20" s="12">
        <v>1291466.9930065966</v>
      </c>
      <c r="H20" s="12">
        <v>1320504.7731695883</v>
      </c>
      <c r="I20" s="12">
        <v>1269413.83986145</v>
      </c>
      <c r="J20" s="12">
        <v>1289030.5693569304</v>
      </c>
      <c r="K20" s="12">
        <v>1255656.2413605088</v>
      </c>
      <c r="L20" s="12">
        <v>1286107.9427613448</v>
      </c>
      <c r="M20" s="12">
        <v>1319859.2061494924</v>
      </c>
      <c r="N20" s="12">
        <v>1339917.984714244</v>
      </c>
      <c r="O20" s="12">
        <v>1394800.8362119314</v>
      </c>
      <c r="P20" s="12">
        <v>1378666.1498079032</v>
      </c>
      <c r="Q20" s="12">
        <v>1368836.2053679368</v>
      </c>
      <c r="R20" s="12">
        <v>1380566.7088152592</v>
      </c>
      <c r="S20" s="12">
        <v>1387802.776992267</v>
      </c>
      <c r="T20" s="12">
        <v>1314417.5656170342</v>
      </c>
      <c r="U20" s="13">
        <f t="shared" ref="U20:U25" si="2">Y20</f>
        <v>1373327.5982752561</v>
      </c>
      <c r="W20" s="20">
        <f>SUM(W21:W25)</f>
        <v>1513511.42770207</v>
      </c>
      <c r="X20" s="20">
        <f>SUM(X21:X25)</f>
        <v>1467335.5248401945</v>
      </c>
      <c r="Y20" s="20">
        <f>SUM(Y21:Y25)</f>
        <v>1373327.5982752561</v>
      </c>
    </row>
    <row r="21" spans="1:25" s="5" customFormat="1" ht="11.25" x14ac:dyDescent="0.2">
      <c r="A21" s="15" t="s">
        <v>9</v>
      </c>
      <c r="B21" s="12">
        <v>182594.61522098107</v>
      </c>
      <c r="C21" s="12">
        <v>184911.89238607153</v>
      </c>
      <c r="D21" s="12">
        <v>179517.9795086713</v>
      </c>
      <c r="E21" s="12">
        <v>170499.42590444331</v>
      </c>
      <c r="F21" s="12">
        <v>162894.38700676197</v>
      </c>
      <c r="G21" s="12">
        <v>166281.75820513279</v>
      </c>
      <c r="H21" s="12">
        <v>163173.54380122953</v>
      </c>
      <c r="I21" s="12">
        <v>147165.88412823001</v>
      </c>
      <c r="J21" s="12">
        <v>148913.03961215206</v>
      </c>
      <c r="K21" s="12">
        <v>136413.17317605761</v>
      </c>
      <c r="L21" s="12">
        <v>121029.82558731223</v>
      </c>
      <c r="M21" s="12">
        <v>124025.70473339203</v>
      </c>
      <c r="N21" s="12">
        <v>122171.82816448256</v>
      </c>
      <c r="O21" s="12">
        <v>108491.6910494632</v>
      </c>
      <c r="P21" s="12">
        <v>93735.577018278142</v>
      </c>
      <c r="Q21" s="12">
        <v>90037.550327032746</v>
      </c>
      <c r="R21" s="12">
        <v>80879.997842371144</v>
      </c>
      <c r="S21" s="12">
        <v>65386.906617878987</v>
      </c>
      <c r="T21" s="12">
        <v>62191.728004908407</v>
      </c>
      <c r="U21" s="13">
        <f t="shared" si="2"/>
        <v>68160.687272069932</v>
      </c>
      <c r="W21" s="20">
        <f>W5*W13/1000</f>
        <v>69899.620523637583</v>
      </c>
      <c r="X21" s="20">
        <f>X5*X13/1000</f>
        <v>67240.075550651774</v>
      </c>
      <c r="Y21" s="20">
        <f>Y5*Y13/1000</f>
        <v>68160.687272069932</v>
      </c>
    </row>
    <row r="22" spans="1:25" s="5" customFormat="1" ht="11.25" x14ac:dyDescent="0.2">
      <c r="A22" s="15" t="s">
        <v>10</v>
      </c>
      <c r="B22" s="12">
        <v>1127539.5608440919</v>
      </c>
      <c r="C22" s="12">
        <v>1113553.1772721978</v>
      </c>
      <c r="D22" s="12">
        <v>1063657.4240876476</v>
      </c>
      <c r="E22" s="12">
        <v>1001117.4358965497</v>
      </c>
      <c r="F22" s="12">
        <v>993669.67663903488</v>
      </c>
      <c r="G22" s="12">
        <v>971412.75126618927</v>
      </c>
      <c r="H22" s="12">
        <v>981309.23200213746</v>
      </c>
      <c r="I22" s="12">
        <v>937145.42040915263</v>
      </c>
      <c r="J22" s="12">
        <v>935431.22789383563</v>
      </c>
      <c r="K22" s="12">
        <v>893961.2462305387</v>
      </c>
      <c r="L22" s="12">
        <v>936188.72267168295</v>
      </c>
      <c r="M22" s="12">
        <v>961460.59324987244</v>
      </c>
      <c r="N22" s="12">
        <v>965570.25189895858</v>
      </c>
      <c r="O22" s="12">
        <v>1012644.0141775712</v>
      </c>
      <c r="P22" s="12">
        <v>1000882.0559853986</v>
      </c>
      <c r="Q22" s="12">
        <v>978665.68356308236</v>
      </c>
      <c r="R22" s="12">
        <v>994957.63619034516</v>
      </c>
      <c r="S22" s="12">
        <v>997698.7534776635</v>
      </c>
      <c r="T22" s="12">
        <v>917101.24658832152</v>
      </c>
      <c r="U22" s="13">
        <f t="shared" si="2"/>
        <v>825162.70907629968</v>
      </c>
      <c r="W22" s="20">
        <f t="shared" ref="W22:Y25" si="3">W6*W14/1000</f>
        <v>987988.52567925863</v>
      </c>
      <c r="X22" s="20">
        <f t="shared" si="3"/>
        <v>911212.94864103606</v>
      </c>
      <c r="Y22" s="20">
        <f t="shared" si="3"/>
        <v>825162.70907629968</v>
      </c>
    </row>
    <row r="23" spans="1:25" s="5" customFormat="1" ht="11.25" x14ac:dyDescent="0.2">
      <c r="A23" s="15" t="s">
        <v>11</v>
      </c>
      <c r="B23" s="12">
        <v>127067.60870219053</v>
      </c>
      <c r="C23" s="12">
        <v>121783.84082299618</v>
      </c>
      <c r="D23" s="12">
        <v>108555.0219089998</v>
      </c>
      <c r="E23" s="12">
        <v>115545.84334637754</v>
      </c>
      <c r="F23" s="12">
        <v>123533.41926169718</v>
      </c>
      <c r="G23" s="12">
        <v>136096.18947707769</v>
      </c>
      <c r="H23" s="12">
        <v>156808.93763346662</v>
      </c>
      <c r="I23" s="12">
        <v>164563.44047872585</v>
      </c>
      <c r="J23" s="12">
        <v>183169.12109668207</v>
      </c>
      <c r="K23" s="12">
        <v>203830.92227500945</v>
      </c>
      <c r="L23" s="12">
        <v>207116.45113536043</v>
      </c>
      <c r="M23" s="12">
        <v>209223.30222812822</v>
      </c>
      <c r="N23" s="12">
        <v>225215.53364894076</v>
      </c>
      <c r="O23" s="12">
        <v>244914.69570909135</v>
      </c>
      <c r="P23" s="12">
        <v>256609.59507438561</v>
      </c>
      <c r="Q23" s="12">
        <v>273733.9269890117</v>
      </c>
      <c r="R23" s="12">
        <v>275156.94366267388</v>
      </c>
      <c r="S23" s="12">
        <v>293466.57560573565</v>
      </c>
      <c r="T23" s="12">
        <v>305356.83592508838</v>
      </c>
      <c r="U23" s="13">
        <f t="shared" si="2"/>
        <v>324079.09058148606</v>
      </c>
      <c r="W23" s="20">
        <f t="shared" si="3"/>
        <v>327299.79859974707</v>
      </c>
      <c r="X23" s="20">
        <f t="shared" si="3"/>
        <v>352047.11142666225</v>
      </c>
      <c r="Y23" s="20">
        <f t="shared" si="3"/>
        <v>324079.09058148606</v>
      </c>
    </row>
    <row r="24" spans="1:25" s="5" customFormat="1" ht="11.25" x14ac:dyDescent="0.2">
      <c r="A24" s="15" t="s">
        <v>12</v>
      </c>
      <c r="B24" s="12">
        <v>19050.304830166704</v>
      </c>
      <c r="C24" s="12">
        <v>20123.257569990346</v>
      </c>
      <c r="D24" s="12">
        <v>21484.457669387706</v>
      </c>
      <c r="E24" s="12">
        <v>23759.501869299856</v>
      </c>
      <c r="F24" s="12">
        <v>25782.472952381373</v>
      </c>
      <c r="G24" s="12">
        <v>26756.656057454409</v>
      </c>
      <c r="H24" s="12">
        <v>30857.349180594098</v>
      </c>
      <c r="I24" s="12">
        <v>33087.358724815822</v>
      </c>
      <c r="J24" s="12">
        <v>34531.753450396165</v>
      </c>
      <c r="K24" s="12">
        <v>39098.188567992998</v>
      </c>
      <c r="L24" s="12">
        <v>41590.324235051005</v>
      </c>
      <c r="M24" s="12">
        <v>46631.295314582851</v>
      </c>
      <c r="N24" s="12">
        <v>51237.674814210011</v>
      </c>
      <c r="O24" s="12">
        <v>62308.681278157688</v>
      </c>
      <c r="P24" s="12">
        <v>70335.167900158398</v>
      </c>
      <c r="Q24" s="12">
        <v>80940.576970511858</v>
      </c>
      <c r="R24" s="12">
        <v>87940.11974498973</v>
      </c>
      <c r="S24" s="12">
        <v>94199.979822807945</v>
      </c>
      <c r="T24" s="12">
        <v>105692.00052687888</v>
      </c>
      <c r="U24" s="13">
        <f t="shared" si="2"/>
        <v>139987.70489758966</v>
      </c>
      <c r="W24" s="20">
        <f t="shared" si="3"/>
        <v>87015.614401270141</v>
      </c>
      <c r="X24" s="20">
        <f t="shared" si="3"/>
        <v>95306.514932630584</v>
      </c>
      <c r="Y24" s="20">
        <f t="shared" si="3"/>
        <v>139987.70489758966</v>
      </c>
    </row>
    <row r="25" spans="1:25" s="5" customFormat="1" ht="11.25" x14ac:dyDescent="0.2">
      <c r="A25" s="15" t="s">
        <v>13</v>
      </c>
      <c r="B25" s="12">
        <v>12901.221000238882</v>
      </c>
      <c r="C25" s="12">
        <v>13580.054591138027</v>
      </c>
      <c r="D25" s="12">
        <v>14428.201772364113</v>
      </c>
      <c r="E25" s="12">
        <v>15464.890402501129</v>
      </c>
      <c r="F25" s="12">
        <v>16681.127868194668</v>
      </c>
      <c r="G25" s="12">
        <v>17676.294058197036</v>
      </c>
      <c r="H25" s="12">
        <v>19213.059732754704</v>
      </c>
      <c r="I25" s="12">
        <v>20539.094845341595</v>
      </c>
      <c r="J25" s="12">
        <v>21517.180754260666</v>
      </c>
      <c r="K25" s="12">
        <v>21450.899678903192</v>
      </c>
      <c r="L25" s="12">
        <v>21772.943366989148</v>
      </c>
      <c r="M25" s="12">
        <v>25149.605938099619</v>
      </c>
      <c r="N25" s="12">
        <v>26960.371001862281</v>
      </c>
      <c r="O25" s="12">
        <v>28750.435275805608</v>
      </c>
      <c r="P25" s="12">
        <v>27438.921729840829</v>
      </c>
      <c r="Q25" s="12">
        <v>26399.044488809894</v>
      </c>
      <c r="R25" s="12">
        <v>29572.131119868889</v>
      </c>
      <c r="S25" s="12">
        <v>31250.541290988916</v>
      </c>
      <c r="T25" s="12">
        <v>29767.755098715861</v>
      </c>
      <c r="U25" s="13">
        <f t="shared" si="2"/>
        <v>15937.406447810568</v>
      </c>
      <c r="W25" s="20">
        <f t="shared" si="3"/>
        <v>41307.86849815656</v>
      </c>
      <c r="X25" s="20">
        <f t="shared" si="3"/>
        <v>41528.874289213949</v>
      </c>
      <c r="Y25" s="20">
        <f t="shared" si="3"/>
        <v>15937.406447810568</v>
      </c>
    </row>
    <row r="27" spans="1:25" x14ac:dyDescent="0.25">
      <c r="A27" s="21" t="s">
        <v>17</v>
      </c>
    </row>
    <row r="28" spans="1:25" ht="22.5" x14ac:dyDescent="0.25">
      <c r="A28" s="22" t="s">
        <v>18</v>
      </c>
      <c r="B28" s="23">
        <f t="shared" ref="B28:Q28" si="4">B20*1000/(B4-B8)</f>
        <v>90.908932788303403</v>
      </c>
      <c r="C28" s="23">
        <f t="shared" si="4"/>
        <v>90.639148964939309</v>
      </c>
      <c r="D28" s="23">
        <f t="shared" si="4"/>
        <v>90.951503319785218</v>
      </c>
      <c r="E28" s="23">
        <f>E20*1000/(E4-E8)</f>
        <v>90.642911365887329</v>
      </c>
      <c r="F28" s="23">
        <f t="shared" si="4"/>
        <v>90.241863619357702</v>
      </c>
      <c r="G28" s="23">
        <f t="shared" si="4"/>
        <v>88.985853081010418</v>
      </c>
      <c r="H28" s="23">
        <f t="shared" si="4"/>
        <v>88.299474072316613</v>
      </c>
      <c r="I28" s="23">
        <f t="shared" si="4"/>
        <v>88.128158200121064</v>
      </c>
      <c r="J28" s="23">
        <f t="shared" si="4"/>
        <v>87.233166405184519</v>
      </c>
      <c r="K28" s="23">
        <f t="shared" si="4"/>
        <v>86.355300375653442</v>
      </c>
      <c r="L28" s="23">
        <f t="shared" si="4"/>
        <v>86.602649648110969</v>
      </c>
      <c r="M28" s="23">
        <f t="shared" si="4"/>
        <v>86.821321100953554</v>
      </c>
      <c r="N28" s="23">
        <f t="shared" si="4"/>
        <v>86.411593744436942</v>
      </c>
      <c r="O28" s="23">
        <f t="shared" si="4"/>
        <v>85.928416335510491</v>
      </c>
      <c r="P28" s="23">
        <f t="shared" si="4"/>
        <v>85.625746028773676</v>
      </c>
      <c r="Q28" s="23">
        <f t="shared" si="4"/>
        <v>84.698786684935513</v>
      </c>
      <c r="R28" s="23">
        <f>R20*1000/(R4-R8)</f>
        <v>84.743666342803792</v>
      </c>
      <c r="S28" s="23">
        <f>S20*1000/(S4-S8)</f>
        <v>84.334101118636156</v>
      </c>
      <c r="T28" s="23">
        <f>T20*1000/(T4-T8)</f>
        <v>83.526013823356749</v>
      </c>
      <c r="U28" s="23">
        <f>U20*1000/(U4-U8)</f>
        <v>90.950022088050545</v>
      </c>
      <c r="X28" s="23">
        <f>X20*1000/(X4-X8)</f>
        <v>87.517597174370422</v>
      </c>
    </row>
    <row r="29" spans="1:25" ht="22.5" x14ac:dyDescent="0.25">
      <c r="A29" s="22" t="s">
        <v>19</v>
      </c>
      <c r="B29" s="23">
        <f t="shared" ref="B29:Q29" si="5">(B20+B24)*1000/B4</f>
        <v>91.073669534626532</v>
      </c>
      <c r="C29" s="23">
        <f t="shared" si="5"/>
        <v>90.820188352241146</v>
      </c>
      <c r="D29" s="23">
        <f t="shared" si="5"/>
        <v>91.142702511863419</v>
      </c>
      <c r="E29" s="23">
        <f>(E20+E24)*1000/E4</f>
        <v>90.847828980677249</v>
      </c>
      <c r="F29" s="23">
        <f t="shared" si="5"/>
        <v>90.466636987694869</v>
      </c>
      <c r="G29" s="23">
        <f t="shared" si="5"/>
        <v>89.227371322599836</v>
      </c>
      <c r="H29" s="23">
        <f t="shared" si="5"/>
        <v>88.58454166397496</v>
      </c>
      <c r="I29" s="23">
        <f t="shared" si="5"/>
        <v>88.4508700085008</v>
      </c>
      <c r="J29" s="23">
        <f t="shared" si="5"/>
        <v>87.581591181449681</v>
      </c>
      <c r="K29" s="23">
        <f t="shared" si="5"/>
        <v>86.763918210243403</v>
      </c>
      <c r="L29" s="23">
        <f t="shared" si="5"/>
        <v>87.033967510957751</v>
      </c>
      <c r="M29" s="23">
        <f t="shared" si="5"/>
        <v>87.283710414270885</v>
      </c>
      <c r="N29" s="23">
        <f t="shared" si="5"/>
        <v>86.932240826290155</v>
      </c>
      <c r="O29" s="23">
        <f t="shared" si="5"/>
        <v>86.466950640080512</v>
      </c>
      <c r="P29" s="23">
        <f t="shared" si="5"/>
        <v>86.24704567425384</v>
      </c>
      <c r="Q29" s="23">
        <f t="shared" si="5"/>
        <v>85.432471118602351</v>
      </c>
      <c r="R29" s="23">
        <f>(R20+R24)*1000/R4</f>
        <v>85.462706291621814</v>
      </c>
      <c r="S29" s="23">
        <f>(S20+S24)*1000/S4</f>
        <v>85.049890923723339</v>
      </c>
      <c r="T29" s="23">
        <f>(T20+T24)*1000/T4</f>
        <v>84.381902611830981</v>
      </c>
      <c r="U29" s="23">
        <f>(U20+U24)*1000/U4</f>
        <v>91.906793932746012</v>
      </c>
      <c r="X29" s="23">
        <f>(X20+X24)*1000/X4</f>
        <v>88.304078366253776</v>
      </c>
    </row>
    <row r="32" spans="1:25" ht="51.75" x14ac:dyDescent="0.25">
      <c r="A32" s="24" t="s">
        <v>20</v>
      </c>
    </row>
    <row r="33" spans="1:3" x14ac:dyDescent="0.25">
      <c r="A33" t="s">
        <v>9</v>
      </c>
      <c r="B33" s="25">
        <f>U5</f>
        <v>892904</v>
      </c>
      <c r="C33" s="26">
        <f>B33/$B$38</f>
        <v>5.4227921806954446E-2</v>
      </c>
    </row>
    <row r="34" spans="1:3" x14ac:dyDescent="0.25">
      <c r="A34" t="s">
        <v>10</v>
      </c>
      <c r="B34" s="25">
        <f t="shared" ref="B34:B37" si="6">U6</f>
        <v>8235379</v>
      </c>
      <c r="C34" s="26">
        <f>B34/$B$38</f>
        <v>0.50015173911488209</v>
      </c>
    </row>
    <row r="35" spans="1:3" x14ac:dyDescent="0.25">
      <c r="A35" t="s">
        <v>11</v>
      </c>
      <c r="B35" s="25">
        <f t="shared" si="6"/>
        <v>5771264</v>
      </c>
      <c r="C35" s="26">
        <f>B35/$B$38</f>
        <v>0.3505008969825324</v>
      </c>
    </row>
    <row r="36" spans="1:3" x14ac:dyDescent="0.25">
      <c r="A36" t="s">
        <v>12</v>
      </c>
      <c r="B36" s="25">
        <f t="shared" si="6"/>
        <v>1365956</v>
      </c>
      <c r="C36" s="26">
        <f>B36/$B$38</f>
        <v>8.2957356176856928E-2</v>
      </c>
    </row>
    <row r="37" spans="1:3" x14ac:dyDescent="0.25">
      <c r="A37" t="s">
        <v>13</v>
      </c>
      <c r="B37" s="25">
        <f t="shared" si="6"/>
        <v>200258</v>
      </c>
      <c r="C37" s="26">
        <f>B37/$B$38</f>
        <v>1.2162085918774115E-2</v>
      </c>
    </row>
    <row r="38" spans="1:3" x14ac:dyDescent="0.25">
      <c r="B38" s="25">
        <f>SUM(B33:B37)</f>
        <v>16465761</v>
      </c>
      <c r="C38" s="27">
        <f>SUM(C33:C37)</f>
        <v>1</v>
      </c>
    </row>
    <row r="41" spans="1:3" ht="30" x14ac:dyDescent="0.25">
      <c r="A41" s="28" t="s">
        <v>21</v>
      </c>
    </row>
    <row r="42" spans="1:3" x14ac:dyDescent="0.25">
      <c r="A42" t="s">
        <v>9</v>
      </c>
      <c r="B42" s="23">
        <f>U13</f>
        <v>71.937116608777174</v>
      </c>
      <c r="C42" s="26"/>
    </row>
    <row r="43" spans="1:3" x14ac:dyDescent="0.25">
      <c r="A43" t="s">
        <v>10</v>
      </c>
      <c r="B43" s="23">
        <f t="shared" ref="B43:B46" si="7">U14</f>
        <v>100.21996881301678</v>
      </c>
      <c r="C43" s="26"/>
    </row>
    <row r="44" spans="1:3" x14ac:dyDescent="0.25">
      <c r="A44" t="s">
        <v>11</v>
      </c>
      <c r="B44" s="23">
        <f t="shared" si="7"/>
        <v>57.153318185292804</v>
      </c>
      <c r="C44" s="26"/>
    </row>
    <row r="45" spans="1:3" x14ac:dyDescent="0.25">
      <c r="A45" t="s">
        <v>12</v>
      </c>
      <c r="B45" s="23">
        <f t="shared" si="7"/>
        <v>96.480424913619942</v>
      </c>
      <c r="C45" s="26"/>
    </row>
    <row r="46" spans="1:3" x14ac:dyDescent="0.25">
      <c r="A46" t="s">
        <v>13</v>
      </c>
      <c r="B46" s="23">
        <f t="shared" si="7"/>
        <v>79.54336729358343</v>
      </c>
      <c r="C46" s="26"/>
    </row>
    <row r="47" spans="1:3" x14ac:dyDescent="0.25">
      <c r="A47" t="s">
        <v>22</v>
      </c>
      <c r="B47" s="23">
        <f>U28</f>
        <v>90.950022088050545</v>
      </c>
      <c r="C47" s="27"/>
    </row>
    <row r="48" spans="1:3" x14ac:dyDescent="0.25">
      <c r="A48" t="s">
        <v>23</v>
      </c>
      <c r="B48" s="23">
        <f>U29</f>
        <v>91.906793932746012</v>
      </c>
    </row>
    <row r="51" spans="1:30" x14ac:dyDescent="0.25">
      <c r="A51" t="s">
        <v>24</v>
      </c>
    </row>
    <row r="52" spans="1:30" x14ac:dyDescent="0.25">
      <c r="A52" t="s">
        <v>9</v>
      </c>
      <c r="B52" s="29">
        <f>U21</f>
        <v>68160.687272069932</v>
      </c>
      <c r="C52" s="26">
        <f>B52/$B$57</f>
        <v>4.9631775664941147E-2</v>
      </c>
    </row>
    <row r="53" spans="1:30" x14ac:dyDescent="0.25">
      <c r="A53" t="s">
        <v>10</v>
      </c>
      <c r="B53" s="29">
        <f t="shared" ref="B53:B56" si="8">U22</f>
        <v>825162.70907629968</v>
      </c>
      <c r="C53" s="26">
        <f>B53/$B$57</f>
        <v>0.60084914197647421</v>
      </c>
    </row>
    <row r="54" spans="1:30" x14ac:dyDescent="0.25">
      <c r="A54" t="s">
        <v>11</v>
      </c>
      <c r="B54" s="29">
        <f t="shared" si="8"/>
        <v>324079.09058148606</v>
      </c>
      <c r="C54" s="26">
        <f>B54/$B$57</f>
        <v>0.23598090578569358</v>
      </c>
    </row>
    <row r="55" spans="1:30" x14ac:dyDescent="0.25">
      <c r="A55" s="30" t="s">
        <v>12</v>
      </c>
      <c r="B55" s="29">
        <f t="shared" si="8"/>
        <v>139987.70489758966</v>
      </c>
      <c r="C55" s="31">
        <f>B55/$B$57</f>
        <v>0.10193322050281256</v>
      </c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</row>
    <row r="56" spans="1:30" x14ac:dyDescent="0.25">
      <c r="A56" t="s">
        <v>13</v>
      </c>
      <c r="B56" s="29">
        <f t="shared" si="8"/>
        <v>15937.406447810568</v>
      </c>
      <c r="C56" s="26">
        <f>B56/$B$57</f>
        <v>1.1604956070078359E-2</v>
      </c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</row>
    <row r="57" spans="1:30" x14ac:dyDescent="0.25">
      <c r="B57" s="29">
        <f>SUM(B52:B56)</f>
        <v>1373327.5982752561</v>
      </c>
      <c r="C57" s="27">
        <f>SUM(C52:C56)</f>
        <v>0.99999999999999978</v>
      </c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</row>
    <row r="58" spans="1:30" x14ac:dyDescent="0.25"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</row>
    <row r="59" spans="1:30" x14ac:dyDescent="0.25">
      <c r="A59" t="s">
        <v>25</v>
      </c>
      <c r="D59" s="33">
        <f>C71</f>
        <v>0.49857435346862361</v>
      </c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</row>
    <row r="60" spans="1:30" x14ac:dyDescent="0.25">
      <c r="A60" t="s">
        <v>26</v>
      </c>
      <c r="D60" s="34">
        <v>0.75</v>
      </c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</row>
    <row r="61" spans="1:30" x14ac:dyDescent="0.25">
      <c r="A61" s="32" t="s">
        <v>27</v>
      </c>
      <c r="B61" s="32"/>
      <c r="C61" s="32"/>
      <c r="D61" s="35">
        <v>0.7</v>
      </c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</row>
    <row r="62" spans="1:30" x14ac:dyDescent="0.25"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</row>
    <row r="63" spans="1:30" x14ac:dyDescent="0.25"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</row>
    <row r="64" spans="1:30" ht="15.75" thickBot="1" x14ac:dyDescent="0.3">
      <c r="A64" s="36" t="s">
        <v>28</v>
      </c>
      <c r="B64" s="37"/>
      <c r="C64" s="37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</row>
    <row r="65" spans="1:30" ht="16.5" thickTop="1" thickBot="1" x14ac:dyDescent="0.3">
      <c r="A65" s="32"/>
      <c r="B65" s="32"/>
      <c r="C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</row>
    <row r="66" spans="1:30" ht="35.25" thickTop="1" thickBot="1" x14ac:dyDescent="0.3">
      <c r="A66" s="38" t="s">
        <v>29</v>
      </c>
      <c r="B66" s="39"/>
      <c r="C66" s="40">
        <f>C84</f>
        <v>18163</v>
      </c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</row>
    <row r="67" spans="1:30" ht="35.25" thickTop="1" thickBot="1" x14ac:dyDescent="0.3">
      <c r="A67" s="41" t="s">
        <v>30</v>
      </c>
      <c r="B67" s="40"/>
      <c r="C67" s="40">
        <f>C87</f>
        <v>352546</v>
      </c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</row>
    <row r="68" spans="1:30" ht="35.25" thickTop="1" thickBot="1" x14ac:dyDescent="0.3">
      <c r="A68" s="41" t="s">
        <v>31</v>
      </c>
      <c r="B68" s="40"/>
      <c r="C68" s="40">
        <f>C75</f>
        <v>14900</v>
      </c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</row>
    <row r="69" spans="1:30" ht="46.5" thickTop="1" thickBot="1" x14ac:dyDescent="0.3">
      <c r="A69" s="42" t="s">
        <v>32</v>
      </c>
      <c r="B69" s="43"/>
      <c r="C69" s="40">
        <f>C81+C78</f>
        <v>169926</v>
      </c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</row>
    <row r="70" spans="1:30" ht="15.75" thickTop="1" x14ac:dyDescent="0.25">
      <c r="A70" s="28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</row>
    <row r="71" spans="1:30" ht="25.5" x14ac:dyDescent="0.25">
      <c r="A71" s="44" t="s">
        <v>33</v>
      </c>
      <c r="B71" s="45"/>
      <c r="C71" s="46">
        <f>(C68+C69)/(C66+C67)</f>
        <v>0.49857435346862361</v>
      </c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</row>
    <row r="72" spans="1:30" x14ac:dyDescent="0.25"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</row>
    <row r="73" spans="1:30" x14ac:dyDescent="0.25"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</row>
    <row r="74" spans="1:30" x14ac:dyDescent="0.25">
      <c r="A74" s="21" t="s">
        <v>34</v>
      </c>
      <c r="C74">
        <v>2009</v>
      </c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</row>
    <row r="75" spans="1:30" x14ac:dyDescent="0.25">
      <c r="A75" s="21" t="s">
        <v>35</v>
      </c>
      <c r="B75" t="s">
        <v>36</v>
      </c>
      <c r="C75" s="29">
        <f>'[1]B-101109-5200'!X12</f>
        <v>14900</v>
      </c>
      <c r="D75" s="47" t="s">
        <v>37</v>
      </c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</row>
    <row r="76" spans="1:30" x14ac:dyDescent="0.25">
      <c r="D76" s="47" t="s">
        <v>38</v>
      </c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</row>
    <row r="77" spans="1:30" x14ac:dyDescent="0.25">
      <c r="D77" s="47" t="s">
        <v>39</v>
      </c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</row>
    <row r="78" spans="1:30" x14ac:dyDescent="0.25">
      <c r="B78" t="s">
        <v>36</v>
      </c>
      <c r="C78" s="29">
        <f>'[1]B-101121-5200'!X12</f>
        <v>35016</v>
      </c>
      <c r="D78" s="47" t="s">
        <v>37</v>
      </c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</row>
    <row r="79" spans="1:30" x14ac:dyDescent="0.25">
      <c r="D79" s="47" t="s">
        <v>40</v>
      </c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</row>
    <row r="80" spans="1:30" x14ac:dyDescent="0.25">
      <c r="D80" s="47" t="s">
        <v>39</v>
      </c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</row>
    <row r="81" spans="1:41" x14ac:dyDescent="0.25">
      <c r="B81" t="s">
        <v>41</v>
      </c>
      <c r="C81" s="48">
        <f>'[1]B-101121-6000'!X12</f>
        <v>134910</v>
      </c>
      <c r="D81" s="47" t="s">
        <v>37</v>
      </c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</row>
    <row r="82" spans="1:41" x14ac:dyDescent="0.25">
      <c r="D82" s="47" t="s">
        <v>40</v>
      </c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</row>
    <row r="83" spans="1:41" x14ac:dyDescent="0.25">
      <c r="D83" s="47" t="s">
        <v>42</v>
      </c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</row>
    <row r="84" spans="1:41" x14ac:dyDescent="0.25">
      <c r="A84" t="s">
        <v>43</v>
      </c>
      <c r="C84" s="48">
        <f>'[1]B-101009-0000'!X12</f>
        <v>18163</v>
      </c>
      <c r="D84" s="47" t="s">
        <v>37</v>
      </c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</row>
    <row r="85" spans="1:41" x14ac:dyDescent="0.25">
      <c r="D85" s="47" t="s">
        <v>44</v>
      </c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</row>
    <row r="86" spans="1:41" x14ac:dyDescent="0.25">
      <c r="D86" s="47" t="s">
        <v>45</v>
      </c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</row>
    <row r="87" spans="1:41" x14ac:dyDescent="0.25">
      <c r="C87" s="48">
        <f>'[1]B-101021-0000'!X12</f>
        <v>352546</v>
      </c>
      <c r="D87" s="47" t="s">
        <v>37</v>
      </c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</row>
    <row r="88" spans="1:41" x14ac:dyDescent="0.25">
      <c r="D88" s="47" t="s">
        <v>46</v>
      </c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</row>
    <row r="89" spans="1:41" ht="15" customHeight="1" x14ac:dyDescent="0.25">
      <c r="D89" s="47" t="s">
        <v>45</v>
      </c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</row>
    <row r="90" spans="1:41" ht="15" customHeight="1" x14ac:dyDescent="0.25">
      <c r="AE90" s="49"/>
      <c r="AF90" s="49"/>
      <c r="AG90" s="50"/>
      <c r="AH90" s="51"/>
      <c r="AI90" s="51"/>
      <c r="AJ90" s="49"/>
      <c r="AK90" s="49"/>
      <c r="AL90" s="49"/>
      <c r="AM90" s="49"/>
      <c r="AN90" s="49"/>
      <c r="AO90" s="49"/>
    </row>
    <row r="91" spans="1:41" ht="15" customHeight="1" x14ac:dyDescent="0.25">
      <c r="AE91" s="49"/>
      <c r="AF91" s="49"/>
      <c r="AG91" s="50"/>
      <c r="AH91" s="51"/>
      <c r="AI91" s="51"/>
      <c r="AJ91" s="49"/>
      <c r="AK91" s="49"/>
      <c r="AL91" s="49"/>
      <c r="AM91" s="49"/>
      <c r="AN91" s="49"/>
      <c r="AO91" s="49"/>
    </row>
    <row r="92" spans="1:41" ht="15" customHeight="1" x14ac:dyDescent="0.25">
      <c r="AE92" s="49"/>
      <c r="AF92" s="49"/>
      <c r="AG92" s="51"/>
      <c r="AH92" s="52"/>
      <c r="AI92" s="53"/>
      <c r="AJ92" s="49"/>
      <c r="AK92" s="49"/>
      <c r="AL92" s="49"/>
      <c r="AM92" s="49"/>
      <c r="AN92" s="49"/>
      <c r="AO92" s="49"/>
    </row>
    <row r="93" spans="1:41" ht="15" customHeight="1" x14ac:dyDescent="0.25">
      <c r="AE93" s="49"/>
      <c r="AF93" s="49"/>
      <c r="AG93" s="51"/>
      <c r="AH93" s="52"/>
      <c r="AI93" s="53"/>
      <c r="AJ93" s="49"/>
      <c r="AK93" s="49"/>
      <c r="AL93" s="49"/>
      <c r="AM93" s="49"/>
      <c r="AN93" s="49"/>
      <c r="AO93" s="49"/>
    </row>
    <row r="94" spans="1:41" x14ac:dyDescent="0.25">
      <c r="AE94" s="49"/>
      <c r="AF94" s="49"/>
      <c r="AG94" s="51"/>
      <c r="AH94" s="52"/>
      <c r="AI94" s="53"/>
      <c r="AJ94" s="49"/>
      <c r="AK94" s="49"/>
      <c r="AL94" s="49"/>
      <c r="AM94" s="49"/>
      <c r="AN94" s="49"/>
      <c r="AO94" s="49"/>
    </row>
    <row r="95" spans="1:41" x14ac:dyDescent="0.25">
      <c r="AE95" s="49"/>
      <c r="AF95" s="49"/>
      <c r="AG95" s="54"/>
      <c r="AH95" s="54"/>
      <c r="AI95" s="54"/>
      <c r="AJ95" s="54"/>
      <c r="AK95" s="49"/>
      <c r="AL95" s="49"/>
      <c r="AM95" s="49"/>
      <c r="AN95" s="49"/>
      <c r="AO95" s="49"/>
    </row>
    <row r="96" spans="1:41" x14ac:dyDescent="0.25">
      <c r="AE96" s="49"/>
      <c r="AF96" s="49"/>
      <c r="AG96" s="55"/>
      <c r="AH96" s="55"/>
      <c r="AI96" s="56"/>
      <c r="AJ96" s="56"/>
      <c r="AK96" s="49"/>
      <c r="AL96" s="49"/>
      <c r="AM96" s="49"/>
      <c r="AN96" s="49"/>
      <c r="AO96" s="49"/>
    </row>
    <row r="97" spans="31:41" x14ac:dyDescent="0.25">
      <c r="AE97" s="49"/>
      <c r="AF97" s="49"/>
      <c r="AG97" s="57"/>
      <c r="AH97" s="58"/>
      <c r="AI97" s="59"/>
      <c r="AJ97" s="59"/>
      <c r="AK97" s="49"/>
      <c r="AL97" s="49"/>
      <c r="AM97" s="49"/>
      <c r="AN97" s="49"/>
      <c r="AO97" s="49"/>
    </row>
    <row r="98" spans="31:41" ht="15" customHeight="1" x14ac:dyDescent="0.25">
      <c r="AE98" s="49"/>
      <c r="AF98" s="49"/>
      <c r="AG98" s="60"/>
      <c r="AH98" s="61"/>
      <c r="AI98" s="61"/>
      <c r="AJ98" s="61"/>
      <c r="AK98" s="49"/>
      <c r="AL98" s="49"/>
      <c r="AM98" s="49"/>
      <c r="AN98" s="49"/>
      <c r="AO98" s="49"/>
    </row>
    <row r="99" spans="31:41" x14ac:dyDescent="0.25">
      <c r="AE99" s="49"/>
      <c r="AF99" s="49"/>
      <c r="AG99" s="60"/>
      <c r="AH99" s="61"/>
      <c r="AI99" s="61"/>
      <c r="AJ99" s="61"/>
      <c r="AK99" s="49"/>
      <c r="AL99" s="49"/>
      <c r="AM99" s="49"/>
      <c r="AN99" s="49"/>
      <c r="AO99" s="49"/>
    </row>
    <row r="100" spans="31:41" ht="15" customHeight="1" x14ac:dyDescent="0.25">
      <c r="AE100" s="49"/>
      <c r="AF100" s="49"/>
      <c r="AG100" s="60"/>
      <c r="AH100" s="61"/>
      <c r="AI100" s="61"/>
      <c r="AJ100" s="62"/>
      <c r="AK100" s="49"/>
      <c r="AL100" s="49"/>
      <c r="AM100" s="49"/>
      <c r="AN100" s="49"/>
      <c r="AO100" s="49"/>
    </row>
    <row r="101" spans="31:41" ht="15" customHeight="1" x14ac:dyDescent="0.25">
      <c r="AE101" s="49"/>
      <c r="AF101" s="49"/>
      <c r="AG101" s="60"/>
      <c r="AH101" s="61"/>
      <c r="AI101" s="61"/>
      <c r="AJ101" s="62"/>
      <c r="AK101" s="49"/>
      <c r="AL101" s="49"/>
      <c r="AM101" s="49"/>
      <c r="AN101" s="49"/>
      <c r="AO101" s="49"/>
    </row>
    <row r="102" spans="31:41" ht="15" customHeight="1" x14ac:dyDescent="0.25">
      <c r="AE102" s="49"/>
      <c r="AF102" s="49"/>
      <c r="AG102" s="54"/>
      <c r="AH102" s="54"/>
      <c r="AI102" s="54"/>
      <c r="AJ102" s="54"/>
      <c r="AK102" s="49"/>
      <c r="AL102" s="49"/>
      <c r="AM102" s="49"/>
      <c r="AN102" s="49"/>
      <c r="AO102" s="49"/>
    </row>
    <row r="103" spans="31:41" ht="15" customHeight="1" x14ac:dyDescent="0.25">
      <c r="AE103" s="49"/>
      <c r="AF103" s="49"/>
      <c r="AG103" s="63"/>
      <c r="AH103" s="58"/>
      <c r="AI103" s="64"/>
      <c r="AJ103" s="49"/>
      <c r="AK103" s="49"/>
      <c r="AL103" s="49"/>
      <c r="AM103" s="49"/>
      <c r="AN103" s="49"/>
      <c r="AO103" s="49"/>
    </row>
    <row r="104" spans="31:41" ht="15" customHeight="1" x14ac:dyDescent="0.25">
      <c r="AE104" s="49"/>
      <c r="AF104" s="49"/>
      <c r="AG104" s="49"/>
      <c r="AH104" s="49"/>
      <c r="AI104" s="49"/>
      <c r="AJ104" s="49"/>
      <c r="AK104" s="49"/>
      <c r="AL104" s="49"/>
      <c r="AM104" s="49"/>
      <c r="AN104" s="49"/>
      <c r="AO104" s="49"/>
    </row>
    <row r="105" spans="31:41" x14ac:dyDescent="0.25">
      <c r="AE105" s="49"/>
      <c r="AF105" s="49"/>
      <c r="AG105" s="49"/>
      <c r="AH105" s="49"/>
      <c r="AI105" s="49"/>
      <c r="AJ105" s="49"/>
      <c r="AK105" s="49"/>
      <c r="AL105" s="49"/>
      <c r="AM105" s="49"/>
      <c r="AN105" s="49"/>
      <c r="AO105" s="49"/>
    </row>
    <row r="106" spans="31:41" x14ac:dyDescent="0.25">
      <c r="AE106" s="49"/>
      <c r="AF106" s="49"/>
      <c r="AG106" s="49"/>
      <c r="AH106" s="49"/>
      <c r="AI106" s="49"/>
      <c r="AJ106" s="61"/>
      <c r="AK106" s="49"/>
      <c r="AL106" s="49"/>
      <c r="AM106" s="49"/>
      <c r="AN106" s="49"/>
      <c r="AO106" s="49"/>
    </row>
    <row r="107" spans="31:41" x14ac:dyDescent="0.25">
      <c r="AE107" s="49"/>
      <c r="AF107" s="49"/>
      <c r="AG107" s="49"/>
      <c r="AH107" s="49"/>
      <c r="AI107" s="49"/>
      <c r="AJ107" s="61"/>
      <c r="AK107" s="49"/>
      <c r="AL107" s="49"/>
      <c r="AM107" s="49"/>
      <c r="AN107" s="49"/>
      <c r="AO107" s="49"/>
    </row>
    <row r="108" spans="31:41" x14ac:dyDescent="0.25">
      <c r="AE108" s="49"/>
      <c r="AF108" s="49"/>
      <c r="AG108" s="49"/>
      <c r="AH108" s="49"/>
      <c r="AI108" s="49"/>
      <c r="AJ108" s="62"/>
      <c r="AK108" s="49"/>
      <c r="AL108" s="49"/>
      <c r="AM108" s="49"/>
      <c r="AN108" s="49"/>
      <c r="AO108" s="49"/>
    </row>
    <row r="109" spans="31:41" x14ac:dyDescent="0.25">
      <c r="AE109" s="49"/>
      <c r="AF109" s="49"/>
      <c r="AG109" s="49"/>
      <c r="AH109" s="49"/>
      <c r="AI109" s="49"/>
      <c r="AJ109" s="62"/>
      <c r="AK109" s="49"/>
      <c r="AL109" s="49"/>
      <c r="AM109" s="49"/>
      <c r="AN109" s="49"/>
      <c r="AO109" s="49"/>
    </row>
    <row r="110" spans="31:41" x14ac:dyDescent="0.25">
      <c r="AE110" s="49"/>
      <c r="AF110" s="49"/>
      <c r="AG110" s="49"/>
      <c r="AH110" s="49"/>
      <c r="AI110" s="49"/>
      <c r="AJ110" s="49"/>
      <c r="AK110" s="49"/>
      <c r="AL110" s="49"/>
      <c r="AM110" s="49"/>
      <c r="AN110" s="49"/>
      <c r="AO110" s="49"/>
    </row>
    <row r="111" spans="31:41" x14ac:dyDescent="0.25">
      <c r="AE111" s="49"/>
      <c r="AF111" s="49"/>
      <c r="AG111" s="49"/>
      <c r="AH111" s="49"/>
      <c r="AI111" s="49"/>
      <c r="AJ111" s="49"/>
      <c r="AK111" s="49"/>
      <c r="AL111" s="49"/>
      <c r="AM111" s="49"/>
      <c r="AN111" s="49"/>
      <c r="AO111" s="49"/>
    </row>
    <row r="112" spans="31:41" x14ac:dyDescent="0.25">
      <c r="AE112" s="49"/>
      <c r="AF112" s="49"/>
      <c r="AG112" s="49"/>
      <c r="AH112" s="49"/>
      <c r="AI112" s="49"/>
      <c r="AJ112" s="49"/>
      <c r="AK112" s="49"/>
      <c r="AL112" s="49"/>
      <c r="AM112" s="49"/>
      <c r="AN112" s="49"/>
      <c r="AO112" s="49"/>
    </row>
    <row r="113" spans="31:41" x14ac:dyDescent="0.25">
      <c r="AE113" s="49"/>
      <c r="AF113" s="49"/>
      <c r="AG113" s="49"/>
      <c r="AH113" s="49"/>
      <c r="AI113" s="49"/>
      <c r="AJ113" s="49"/>
      <c r="AK113" s="49"/>
      <c r="AL113" s="49"/>
      <c r="AM113" s="49"/>
      <c r="AN113" s="49"/>
      <c r="AO113" s="49"/>
    </row>
    <row r="114" spans="31:41" x14ac:dyDescent="0.25">
      <c r="AE114" s="49"/>
      <c r="AF114" s="49"/>
      <c r="AG114" s="49"/>
      <c r="AH114" s="49"/>
      <c r="AI114" s="49"/>
      <c r="AJ114" s="49"/>
      <c r="AK114" s="49"/>
      <c r="AL114" s="49"/>
      <c r="AM114" s="49"/>
      <c r="AN114" s="49"/>
      <c r="AO114" s="49"/>
    </row>
    <row r="115" spans="31:41" x14ac:dyDescent="0.25">
      <c r="AE115" s="49"/>
      <c r="AF115" s="49"/>
      <c r="AG115" s="49"/>
      <c r="AH115" s="49"/>
      <c r="AI115" s="49"/>
      <c r="AJ115" s="49"/>
      <c r="AK115" s="49"/>
      <c r="AL115" s="49"/>
      <c r="AM115" s="49"/>
      <c r="AN115" s="49"/>
      <c r="AO115" s="49"/>
    </row>
    <row r="116" spans="31:41" x14ac:dyDescent="0.25">
      <c r="AE116" s="49"/>
      <c r="AF116" s="49"/>
      <c r="AG116" s="49"/>
      <c r="AH116" s="49"/>
      <c r="AI116" s="49"/>
      <c r="AJ116" s="49"/>
      <c r="AK116" s="49"/>
      <c r="AL116" s="49"/>
      <c r="AM116" s="49"/>
      <c r="AN116" s="49"/>
      <c r="AO116" s="49"/>
    </row>
    <row r="117" spans="31:41" x14ac:dyDescent="0.25">
      <c r="AE117" s="49"/>
      <c r="AF117" s="49"/>
      <c r="AG117" s="49"/>
      <c r="AH117" s="49"/>
      <c r="AI117" s="49"/>
      <c r="AJ117" s="49"/>
      <c r="AK117" s="49"/>
      <c r="AL117" s="49"/>
      <c r="AM117" s="49"/>
      <c r="AN117" s="49"/>
      <c r="AO117" s="49"/>
    </row>
    <row r="118" spans="31:41" x14ac:dyDescent="0.25">
      <c r="AE118" s="49"/>
      <c r="AF118" s="49"/>
      <c r="AG118" s="49"/>
      <c r="AH118" s="49"/>
      <c r="AI118" s="49"/>
      <c r="AJ118" s="49"/>
      <c r="AK118" s="49"/>
      <c r="AL118" s="49"/>
      <c r="AM118" s="49"/>
      <c r="AN118" s="49"/>
      <c r="AO118" s="49"/>
    </row>
    <row r="119" spans="31:41" x14ac:dyDescent="0.25"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</row>
    <row r="120" spans="31:41" x14ac:dyDescent="0.25">
      <c r="AE120" s="49"/>
      <c r="AF120" s="49"/>
      <c r="AG120" s="49"/>
      <c r="AH120" s="49"/>
      <c r="AI120" s="49"/>
      <c r="AJ120" s="49"/>
      <c r="AK120" s="49"/>
      <c r="AL120" s="49"/>
      <c r="AM120" s="49"/>
      <c r="AN120" s="49"/>
      <c r="AO120" s="49"/>
    </row>
    <row r="121" spans="31:41" x14ac:dyDescent="0.25"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</row>
    <row r="122" spans="31:41" x14ac:dyDescent="0.25"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</row>
    <row r="123" spans="31:41" x14ac:dyDescent="0.25"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</row>
    <row r="124" spans="31:41" x14ac:dyDescent="0.25"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/>
    </row>
    <row r="125" spans="31:41" x14ac:dyDescent="0.25"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</row>
    <row r="126" spans="31:41" x14ac:dyDescent="0.25"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/>
    </row>
    <row r="127" spans="31:41" x14ac:dyDescent="0.25"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</row>
    <row r="128" spans="31:41" x14ac:dyDescent="0.25"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</row>
    <row r="129" spans="31:41" x14ac:dyDescent="0.25"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</row>
    <row r="130" spans="31:41" x14ac:dyDescent="0.25"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</row>
    <row r="131" spans="31:41" x14ac:dyDescent="0.25"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</row>
    <row r="132" spans="31:41" x14ac:dyDescent="0.25"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</row>
    <row r="133" spans="31:41" x14ac:dyDescent="0.25"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</row>
    <row r="134" spans="31:41" x14ac:dyDescent="0.25"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</row>
    <row r="135" spans="31:41" x14ac:dyDescent="0.25"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</row>
    <row r="136" spans="31:41" x14ac:dyDescent="0.25"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</row>
  </sheetData>
  <mergeCells count="5">
    <mergeCell ref="W2:X2"/>
    <mergeCell ref="AG95:AJ95"/>
    <mergeCell ref="AI96:AJ96"/>
    <mergeCell ref="AI97:AJ97"/>
    <mergeCell ref="AG102:AJ102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Structure CO2 power 09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Carsten Iversen</dc:creator>
  <cp:lastModifiedBy>Carsten Iversen</cp:lastModifiedBy>
  <dcterms:created xsi:type="dcterms:W3CDTF">2012-01-31T13:24:20Z</dcterms:created>
  <dcterms:modified xsi:type="dcterms:W3CDTF">2012-01-31T13:24:33Z</dcterms:modified>
</cp:coreProperties>
</file>