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defaultThemeVersion="124226"/>
  <bookViews>
    <workbookView xWindow="255" yWindow="825" windowWidth="10425" windowHeight="8415" tabRatio="531" activeTab="1"/>
  </bookViews>
  <sheets>
    <sheet name="Metadata" sheetId="4" r:id="rId1"/>
    <sheet name="Graph" sheetId="13" r:id="rId2"/>
    <sheet name="Data for graph" sheetId="11" r:id="rId3"/>
    <sheet name="Raw data and calculation" sheetId="12" r:id="rId4"/>
  </sheets>
  <externalReferences>
    <externalReference r:id="rId5"/>
  </externalReferences>
  <definedNames>
    <definedName name="year">[1]Overview!$F$2</definedName>
  </definedNames>
  <calcPr calcId="145621"/>
</workbook>
</file>

<file path=xl/calcChain.xml><?xml version="1.0" encoding="utf-8"?>
<calcChain xmlns="http://schemas.openxmlformats.org/spreadsheetml/2006/main">
  <c r="Y47" i="12" l="1"/>
  <c r="X47" i="12"/>
  <c r="W47" i="12"/>
  <c r="V47" i="12"/>
  <c r="U47" i="12"/>
  <c r="T47" i="12"/>
  <c r="S47" i="12"/>
  <c r="R47" i="12"/>
  <c r="Q47" i="12"/>
  <c r="P47" i="12"/>
  <c r="O47" i="12"/>
  <c r="Y36" i="12"/>
  <c r="X36" i="12"/>
  <c r="W36" i="12"/>
  <c r="V36" i="12"/>
  <c r="U36" i="12"/>
  <c r="T36" i="12"/>
  <c r="S36" i="12"/>
  <c r="R36" i="12"/>
  <c r="Q36" i="12"/>
  <c r="P36" i="12"/>
  <c r="O36" i="12"/>
  <c r="Y35" i="12"/>
  <c r="X35" i="12"/>
  <c r="W35" i="12"/>
  <c r="V35" i="12"/>
  <c r="U35" i="12"/>
  <c r="T35" i="12"/>
  <c r="S35" i="12"/>
  <c r="R35" i="12"/>
  <c r="Q35" i="12"/>
  <c r="P35" i="12"/>
  <c r="O35" i="12"/>
  <c r="Y34" i="12"/>
  <c r="X34" i="12"/>
  <c r="W34" i="12"/>
  <c r="V34" i="12"/>
  <c r="U34" i="12"/>
  <c r="T34" i="12"/>
  <c r="S34" i="12"/>
  <c r="R34" i="12"/>
  <c r="Q34" i="12"/>
  <c r="P34" i="12"/>
  <c r="O34" i="12"/>
  <c r="Y33" i="12"/>
  <c r="X33" i="12"/>
  <c r="W33" i="12"/>
  <c r="V33" i="12"/>
  <c r="U33" i="12"/>
  <c r="T33" i="12"/>
  <c r="S33" i="12"/>
  <c r="R33" i="12"/>
  <c r="Q33" i="12"/>
  <c r="P33" i="12"/>
  <c r="O33" i="12"/>
  <c r="Y32" i="12"/>
  <c r="X32" i="12"/>
  <c r="W32" i="12"/>
  <c r="V32" i="12"/>
  <c r="U32" i="12"/>
  <c r="T32" i="12"/>
  <c r="S32" i="12"/>
  <c r="R32" i="12"/>
  <c r="Q32" i="12"/>
  <c r="P32" i="12"/>
  <c r="O32" i="12"/>
  <c r="Y31" i="12"/>
  <c r="X31" i="12"/>
  <c r="W31" i="12"/>
  <c r="V31" i="12"/>
  <c r="U31" i="12"/>
  <c r="T31" i="12"/>
  <c r="S31" i="12"/>
  <c r="R31" i="12"/>
  <c r="Q31" i="12"/>
  <c r="P31" i="12"/>
  <c r="O31" i="12"/>
  <c r="Y30" i="12"/>
  <c r="X30" i="12"/>
  <c r="W30" i="12"/>
  <c r="V30" i="12"/>
  <c r="U30" i="12"/>
  <c r="T30" i="12"/>
  <c r="S30" i="12"/>
  <c r="R30" i="12"/>
  <c r="Q30" i="12"/>
  <c r="P30" i="12"/>
  <c r="O30" i="12"/>
  <c r="Y29" i="12"/>
  <c r="X29" i="12"/>
  <c r="W29" i="12"/>
  <c r="V29" i="12"/>
  <c r="U29" i="12"/>
  <c r="T29" i="12"/>
  <c r="S29" i="12"/>
  <c r="R29" i="12"/>
  <c r="Q29" i="12"/>
  <c r="P29" i="12"/>
  <c r="O29" i="12"/>
  <c r="Y28" i="12"/>
  <c r="X28" i="12"/>
  <c r="W28" i="12"/>
  <c r="V28" i="12"/>
  <c r="U28" i="12"/>
  <c r="T28" i="12"/>
  <c r="S28" i="12"/>
  <c r="R28" i="12"/>
  <c r="Q28" i="12"/>
  <c r="P28" i="12"/>
  <c r="O28" i="12"/>
  <c r="Y27" i="12"/>
  <c r="X27" i="12"/>
  <c r="W27" i="12"/>
  <c r="V27" i="12"/>
  <c r="U27" i="12"/>
  <c r="T27" i="12"/>
  <c r="S27" i="12"/>
  <c r="R27" i="12"/>
  <c r="Q27" i="12"/>
  <c r="P27" i="12"/>
  <c r="O27" i="12"/>
  <c r="Y26" i="12"/>
  <c r="X26" i="12"/>
  <c r="W26" i="12"/>
  <c r="V26" i="12"/>
  <c r="U26" i="12"/>
  <c r="T26" i="12"/>
  <c r="S26" i="12"/>
  <c r="R26" i="12"/>
  <c r="Q26" i="12"/>
  <c r="P26" i="12"/>
  <c r="O26" i="12"/>
  <c r="Y25" i="12"/>
  <c r="X25" i="12"/>
  <c r="W25" i="12"/>
  <c r="V25" i="12"/>
  <c r="U25" i="12"/>
  <c r="T25" i="12"/>
  <c r="S25" i="12"/>
  <c r="R25" i="12"/>
  <c r="Q25" i="12"/>
  <c r="P25" i="12"/>
  <c r="O25" i="12"/>
  <c r="Y24" i="12"/>
  <c r="X24" i="12"/>
  <c r="W24" i="12"/>
  <c r="V24" i="12"/>
  <c r="U24" i="12"/>
  <c r="T24" i="12"/>
  <c r="S24" i="12"/>
  <c r="R24" i="12"/>
  <c r="Q24" i="12"/>
  <c r="P24" i="12"/>
  <c r="O24" i="12"/>
  <c r="Y23" i="12"/>
  <c r="X23" i="12"/>
  <c r="W23" i="12"/>
  <c r="V23" i="12"/>
  <c r="U23" i="12"/>
  <c r="T23" i="12"/>
  <c r="S23" i="12"/>
  <c r="R23" i="12"/>
  <c r="Q23" i="12"/>
  <c r="P23" i="12"/>
  <c r="O23" i="12"/>
  <c r="Y22" i="12"/>
  <c r="X22" i="12"/>
  <c r="W22" i="12"/>
  <c r="V22" i="12"/>
  <c r="U22" i="12"/>
  <c r="T22" i="12"/>
  <c r="S22" i="12"/>
  <c r="R22" i="12"/>
  <c r="Q22" i="12"/>
  <c r="P22" i="12"/>
  <c r="O22" i="12"/>
  <c r="Y21" i="12"/>
  <c r="X21" i="12"/>
  <c r="W21" i="12"/>
  <c r="V21" i="12"/>
  <c r="U21" i="12"/>
  <c r="T21" i="12"/>
  <c r="S21" i="12"/>
  <c r="R21" i="12"/>
  <c r="Q21" i="12"/>
  <c r="P21" i="12"/>
  <c r="O21" i="12"/>
  <c r="Y20" i="12"/>
  <c r="X20" i="12"/>
  <c r="W20" i="12"/>
  <c r="V20" i="12"/>
  <c r="U20" i="12"/>
  <c r="T20" i="12"/>
  <c r="S20" i="12"/>
  <c r="R20" i="12"/>
  <c r="Q20" i="12"/>
  <c r="P20" i="12"/>
  <c r="O20" i="12"/>
  <c r="Y19" i="12"/>
  <c r="X19" i="12"/>
  <c r="W19" i="12"/>
  <c r="V19" i="12"/>
  <c r="U19" i="12"/>
  <c r="T19" i="12"/>
  <c r="S19" i="12"/>
  <c r="R19" i="12"/>
  <c r="Q19" i="12"/>
  <c r="P19" i="12"/>
  <c r="O19" i="12"/>
  <c r="Y18" i="12"/>
  <c r="X18" i="12"/>
  <c r="W18" i="12"/>
  <c r="V18" i="12"/>
  <c r="U18" i="12"/>
  <c r="T18" i="12"/>
  <c r="S18" i="12"/>
  <c r="R18" i="12"/>
  <c r="Q18" i="12"/>
  <c r="P18" i="12"/>
  <c r="O18" i="12"/>
  <c r="Y17" i="12"/>
  <c r="X17" i="12"/>
  <c r="W17" i="12"/>
  <c r="V17" i="12"/>
  <c r="U17" i="12"/>
  <c r="T17" i="12"/>
  <c r="S17" i="12"/>
  <c r="R17" i="12"/>
  <c r="Q17" i="12"/>
  <c r="P17" i="12"/>
  <c r="O17" i="12"/>
  <c r="Y16" i="12"/>
  <c r="X16" i="12"/>
  <c r="W16" i="12"/>
  <c r="V16" i="12"/>
  <c r="U16" i="12"/>
  <c r="T16" i="12"/>
  <c r="S16" i="12"/>
  <c r="R16" i="12"/>
  <c r="Q16" i="12"/>
  <c r="P16" i="12"/>
  <c r="O16" i="12"/>
  <c r="Y15" i="12"/>
  <c r="X15" i="12"/>
  <c r="W15" i="12"/>
  <c r="V15" i="12"/>
  <c r="U15" i="12"/>
  <c r="T15" i="12"/>
  <c r="S15" i="12"/>
  <c r="R15" i="12"/>
  <c r="Q15" i="12"/>
  <c r="P15" i="12"/>
  <c r="O15" i="12"/>
  <c r="Y14" i="12"/>
  <c r="X14" i="12"/>
  <c r="W14" i="12"/>
  <c r="V14" i="12"/>
  <c r="U14" i="12"/>
  <c r="T14" i="12"/>
  <c r="S14" i="12"/>
  <c r="R14" i="12"/>
  <c r="Q14" i="12"/>
  <c r="P14" i="12"/>
  <c r="O14" i="12"/>
  <c r="Y13" i="12"/>
  <c r="X13" i="12"/>
  <c r="W13" i="12"/>
  <c r="V13" i="12"/>
  <c r="U13" i="12"/>
  <c r="T13" i="12"/>
  <c r="S13" i="12"/>
  <c r="R13" i="12"/>
  <c r="Q13" i="12"/>
  <c r="P13" i="12"/>
  <c r="O13" i="12"/>
  <c r="Y12" i="12"/>
  <c r="X12" i="12"/>
  <c r="W12" i="12"/>
  <c r="V12" i="12"/>
  <c r="U12" i="12"/>
  <c r="T12" i="12"/>
  <c r="S12" i="12"/>
  <c r="R12" i="12"/>
  <c r="Q12" i="12"/>
  <c r="P12" i="12"/>
  <c r="O12" i="12"/>
  <c r="Y11" i="12"/>
  <c r="X11" i="12"/>
  <c r="W11" i="12"/>
  <c r="V11" i="12"/>
  <c r="U11" i="12"/>
  <c r="T11" i="12"/>
  <c r="S11" i="12"/>
  <c r="R11" i="12"/>
  <c r="Q11" i="12"/>
  <c r="P11" i="12"/>
  <c r="O11" i="12"/>
  <c r="Y10" i="12"/>
  <c r="X10" i="12"/>
  <c r="W10" i="12"/>
  <c r="V10" i="12"/>
  <c r="U10" i="12"/>
  <c r="T10" i="12"/>
  <c r="S10" i="12"/>
  <c r="R10" i="12"/>
  <c r="Q10" i="12"/>
  <c r="P10" i="12"/>
  <c r="O10" i="12"/>
  <c r="Y9" i="12"/>
  <c r="X9" i="12"/>
  <c r="W9" i="12"/>
  <c r="V9" i="12"/>
  <c r="U9" i="12"/>
  <c r="T9" i="12"/>
  <c r="S9" i="12"/>
  <c r="R9" i="12"/>
  <c r="Q9" i="12"/>
  <c r="P9" i="12"/>
  <c r="O9" i="12"/>
  <c r="Y8" i="12"/>
  <c r="X8" i="12"/>
  <c r="W8" i="12"/>
  <c r="V8" i="12"/>
  <c r="U8" i="12"/>
  <c r="T8" i="12"/>
  <c r="S8" i="12"/>
  <c r="R8" i="12"/>
  <c r="Q8" i="12"/>
  <c r="P8" i="12"/>
  <c r="O8" i="12"/>
  <c r="Y7" i="12"/>
  <c r="X7" i="12"/>
  <c r="W7" i="12"/>
  <c r="V7" i="12"/>
  <c r="U7" i="12"/>
  <c r="T7" i="12"/>
  <c r="S7" i="12"/>
  <c r="R7" i="12"/>
  <c r="Q7" i="12"/>
  <c r="P7" i="12"/>
  <c r="O7" i="12"/>
  <c r="Y6" i="12"/>
  <c r="X6" i="12"/>
  <c r="W6" i="12"/>
  <c r="V6" i="12"/>
  <c r="U6" i="12"/>
  <c r="T6" i="12"/>
  <c r="S6" i="12"/>
  <c r="R6" i="12"/>
  <c r="Q6" i="12"/>
  <c r="P6" i="12"/>
  <c r="O6" i="12"/>
  <c r="Y5" i="12"/>
  <c r="X5" i="12"/>
  <c r="W5" i="12"/>
  <c r="V5" i="12"/>
  <c r="U5" i="12"/>
  <c r="T5" i="12"/>
  <c r="S5" i="12"/>
  <c r="R5" i="12"/>
  <c r="Q5" i="12"/>
  <c r="P5" i="12"/>
  <c r="O5" i="12"/>
  <c r="AA4" i="12" a="1"/>
  <c r="BE15" i="12" s="1"/>
  <c r="AM4" i="12" l="1"/>
  <c r="BB5" i="12"/>
  <c r="AJ7" i="12"/>
  <c r="AA4" i="12"/>
  <c r="AP5" i="12"/>
  <c r="AN7" i="12"/>
  <c r="BC4" i="12"/>
  <c r="AK6" i="12"/>
  <c r="AQ4" i="12"/>
  <c r="BG4" i="12"/>
  <c r="BF5" i="12"/>
  <c r="AO6" i="12"/>
  <c r="BE6" i="12"/>
  <c r="AA8" i="12"/>
  <c r="AE4" i="12"/>
  <c r="AU4" i="12"/>
  <c r="AD5" i="12"/>
  <c r="AT5" i="12"/>
  <c r="AC6" i="12"/>
  <c r="AS6" i="12"/>
  <c r="AB7" i="12"/>
  <c r="AR7" i="12"/>
  <c r="AL5" i="12"/>
  <c r="BA6" i="12"/>
  <c r="AZ7" i="12"/>
  <c r="AI4" i="12"/>
  <c r="AY4" i="12"/>
  <c r="AH5" i="12"/>
  <c r="AX5" i="12"/>
  <c r="AG6" i="12"/>
  <c r="AW6" i="12"/>
  <c r="AF7" i="12"/>
  <c r="AV7" i="12"/>
  <c r="BD7" i="12"/>
  <c r="AE8" i="12"/>
  <c r="AM8" i="12"/>
  <c r="AY8" i="12"/>
  <c r="AD9" i="12"/>
  <c r="AP9" i="12"/>
  <c r="AX9" i="12"/>
  <c r="BF9" i="12"/>
  <c r="AG10" i="12"/>
  <c r="AS10" i="12"/>
  <c r="BA10" i="12"/>
  <c r="AF11" i="12"/>
  <c r="AN11" i="12"/>
  <c r="AZ11" i="12"/>
  <c r="AE12" i="12"/>
  <c r="AM12" i="12"/>
  <c r="AU12" i="12"/>
  <c r="BG12" i="12"/>
  <c r="AH13" i="12"/>
  <c r="AP13" i="12"/>
  <c r="AX13" i="12"/>
  <c r="BF13" i="12"/>
  <c r="AG14" i="12"/>
  <c r="AO14" i="12"/>
  <c r="AW14" i="12"/>
  <c r="AB15" i="12"/>
  <c r="AF15" i="12"/>
  <c r="AN15" i="12"/>
  <c r="AV15" i="12"/>
  <c r="AZ15" i="12"/>
  <c r="BD15" i="12"/>
  <c r="AB4" i="12"/>
  <c r="AJ4" i="12"/>
  <c r="AR4" i="12"/>
  <c r="AV4" i="12"/>
  <c r="BD4" i="12"/>
  <c r="AE5" i="12"/>
  <c r="AM5" i="12"/>
  <c r="AQ5" i="12"/>
  <c r="AY5" i="12"/>
  <c r="BC5" i="12"/>
  <c r="BG5" i="12"/>
  <c r="AH6" i="12"/>
  <c r="AP6" i="12"/>
  <c r="AX6" i="12"/>
  <c r="BB6" i="12"/>
  <c r="AC7" i="12"/>
  <c r="AK7" i="12"/>
  <c r="AS7" i="12"/>
  <c r="BA7" i="12"/>
  <c r="BE7" i="12"/>
  <c r="AF8" i="12"/>
  <c r="AJ8" i="12"/>
  <c r="AR8" i="12"/>
  <c r="AV8" i="12"/>
  <c r="BD8" i="12"/>
  <c r="AE9" i="12"/>
  <c r="AI9" i="12"/>
  <c r="AM9" i="12"/>
  <c r="AU9" i="12"/>
  <c r="AY9" i="12"/>
  <c r="BG9" i="12"/>
  <c r="AD10" i="12"/>
  <c r="AL10" i="12"/>
  <c r="AP10" i="12"/>
  <c r="AX10" i="12"/>
  <c r="BB10" i="12"/>
  <c r="AC11" i="12"/>
  <c r="AG11" i="12"/>
  <c r="AS11" i="12"/>
  <c r="AR12" i="12"/>
  <c r="AC4" i="12"/>
  <c r="AG4" i="12"/>
  <c r="AK4" i="12"/>
  <c r="AO4" i="12"/>
  <c r="AS4" i="12"/>
  <c r="AW4" i="12"/>
  <c r="BA4" i="12"/>
  <c r="BE4" i="12"/>
  <c r="AB5" i="12"/>
  <c r="AF5" i="12"/>
  <c r="AJ5" i="12"/>
  <c r="AN5" i="12"/>
  <c r="AR5" i="12"/>
  <c r="AV5" i="12"/>
  <c r="AZ5" i="12"/>
  <c r="BD5" i="12"/>
  <c r="AA6" i="12"/>
  <c r="AE6" i="12"/>
  <c r="AI6" i="12"/>
  <c r="AM6" i="12"/>
  <c r="AQ6" i="12"/>
  <c r="AU6" i="12"/>
  <c r="AY6" i="12"/>
  <c r="BC6" i="12"/>
  <c r="BG6" i="12"/>
  <c r="AD7" i="12"/>
  <c r="AH7" i="12"/>
  <c r="AL7" i="12"/>
  <c r="AP7" i="12"/>
  <c r="AT7" i="12"/>
  <c r="AX7" i="12"/>
  <c r="BB7" i="12"/>
  <c r="BF7" i="12"/>
  <c r="AC8" i="12"/>
  <c r="AG8" i="12"/>
  <c r="AK8" i="12"/>
  <c r="AO8" i="12"/>
  <c r="AS8" i="12"/>
  <c r="AW8" i="12"/>
  <c r="BA8" i="12"/>
  <c r="BE8" i="12"/>
  <c r="AB9" i="12"/>
  <c r="AF9" i="12"/>
  <c r="AJ9" i="12"/>
  <c r="AN9" i="12"/>
  <c r="AR9" i="12"/>
  <c r="AV9" i="12"/>
  <c r="AZ9" i="12"/>
  <c r="BD9" i="12"/>
  <c r="AA10" i="12"/>
  <c r="AE10" i="12"/>
  <c r="AI10" i="12"/>
  <c r="AM10" i="12"/>
  <c r="AQ10" i="12"/>
  <c r="AU10" i="12"/>
  <c r="AY10" i="12"/>
  <c r="BC10" i="12"/>
  <c r="BG10" i="12"/>
  <c r="AD11" i="12"/>
  <c r="AH11" i="12"/>
  <c r="AL11" i="12"/>
  <c r="AP11" i="12"/>
  <c r="AT11" i="12"/>
  <c r="AX11" i="12"/>
  <c r="BB11" i="12"/>
  <c r="BF11" i="12"/>
  <c r="AC12" i="12"/>
  <c r="AG12" i="12"/>
  <c r="AK12" i="12"/>
  <c r="AO12" i="12"/>
  <c r="AS12" i="12"/>
  <c r="AW12" i="12"/>
  <c r="BA12" i="12"/>
  <c r="BE12" i="12"/>
  <c r="AB13" i="12"/>
  <c r="AF13" i="12"/>
  <c r="AJ13" i="12"/>
  <c r="AN13" i="12"/>
  <c r="AR13" i="12"/>
  <c r="AV13" i="12"/>
  <c r="AZ13" i="12"/>
  <c r="BD13" i="12"/>
  <c r="AA14" i="12"/>
  <c r="AE14" i="12"/>
  <c r="AI14" i="12"/>
  <c r="AM14" i="12"/>
  <c r="AQ14" i="12"/>
  <c r="AU14" i="12"/>
  <c r="AY14" i="12"/>
  <c r="BC14" i="12"/>
  <c r="BG14" i="12"/>
  <c r="AD15" i="12"/>
  <c r="AD19" i="12" s="1"/>
  <c r="AH15" i="12"/>
  <c r="AH19" i="12" s="1"/>
  <c r="AL15" i="12"/>
  <c r="AL19" i="12" s="1"/>
  <c r="AP15" i="12"/>
  <c r="AP19" i="12" s="1"/>
  <c r="AT15" i="12"/>
  <c r="AT19" i="12" s="1"/>
  <c r="AX15" i="12"/>
  <c r="AX19" i="12" s="1"/>
  <c r="BB15" i="12"/>
  <c r="BB19" i="12" s="1"/>
  <c r="BF15" i="12"/>
  <c r="BF19" i="12" s="1"/>
  <c r="AD4" i="12"/>
  <c r="AH4" i="12"/>
  <c r="AL4" i="12"/>
  <c r="AP4" i="12"/>
  <c r="AT4" i="12"/>
  <c r="AX4" i="12"/>
  <c r="BB4" i="12"/>
  <c r="BF4" i="12"/>
  <c r="AC5" i="12"/>
  <c r="AG5" i="12"/>
  <c r="AK5" i="12"/>
  <c r="AO5" i="12"/>
  <c r="AS5" i="12"/>
  <c r="AW5" i="12"/>
  <c r="BA5" i="12"/>
  <c r="BE5" i="12"/>
  <c r="BE19" i="12" s="1"/>
  <c r="AB6" i="12"/>
  <c r="AF6" i="12"/>
  <c r="AJ6" i="12"/>
  <c r="AN6" i="12"/>
  <c r="AR6" i="12"/>
  <c r="AV6" i="12"/>
  <c r="AZ6" i="12"/>
  <c r="BD6" i="12"/>
  <c r="AA7" i="12"/>
  <c r="AE7" i="12"/>
  <c r="AI7" i="12"/>
  <c r="AM7" i="12"/>
  <c r="AQ7" i="12"/>
  <c r="AU7" i="12"/>
  <c r="AY7" i="12"/>
  <c r="BC7" i="12"/>
  <c r="BG7" i="12"/>
  <c r="AD8" i="12"/>
  <c r="AH8" i="12"/>
  <c r="AL8" i="12"/>
  <c r="AP8" i="12"/>
  <c r="AT8" i="12"/>
  <c r="AX8" i="12"/>
  <c r="BB8" i="12"/>
  <c r="BF8" i="12"/>
  <c r="AC9" i="12"/>
  <c r="AG9" i="12"/>
  <c r="AK9" i="12"/>
  <c r="AO9" i="12"/>
  <c r="AS9" i="12"/>
  <c r="AW9" i="12"/>
  <c r="BA9" i="12"/>
  <c r="BE9" i="12"/>
  <c r="AB10" i="12"/>
  <c r="AF10" i="12"/>
  <c r="AJ10" i="12"/>
  <c r="AN10" i="12"/>
  <c r="AR10" i="12"/>
  <c r="AV10" i="12"/>
  <c r="AZ10" i="12"/>
  <c r="BD10" i="12"/>
  <c r="AA11" i="12"/>
  <c r="AE11" i="12"/>
  <c r="AI11" i="12"/>
  <c r="AM11" i="12"/>
  <c r="AQ11" i="12"/>
  <c r="AU11" i="12"/>
  <c r="AY11" i="12"/>
  <c r="BC11" i="12"/>
  <c r="BG11" i="12"/>
  <c r="AD12" i="12"/>
  <c r="AH12" i="12"/>
  <c r="AL12" i="12"/>
  <c r="AP12" i="12"/>
  <c r="AT12" i="12"/>
  <c r="AX12" i="12"/>
  <c r="BB12" i="12"/>
  <c r="BF12" i="12"/>
  <c r="AC13" i="12"/>
  <c r="AG13" i="12"/>
  <c r="AK13" i="12"/>
  <c r="AO13" i="12"/>
  <c r="AS13" i="12"/>
  <c r="AW13" i="12"/>
  <c r="BA13" i="12"/>
  <c r="BE13" i="12"/>
  <c r="AB14" i="12"/>
  <c r="AF14" i="12"/>
  <c r="AJ14" i="12"/>
  <c r="AN14" i="12"/>
  <c r="AR14" i="12"/>
  <c r="AV14" i="12"/>
  <c r="AZ14" i="12"/>
  <c r="BD14" i="12"/>
  <c r="AA15" i="12"/>
  <c r="AE15" i="12"/>
  <c r="AE19" i="12" s="1"/>
  <c r="AI15" i="12"/>
  <c r="AM15" i="12"/>
  <c r="AM19" i="12" s="1"/>
  <c r="AQ15" i="12"/>
  <c r="AQ19" i="12" s="1"/>
  <c r="AU15" i="12"/>
  <c r="AY15" i="12"/>
  <c r="AY19" i="12" s="1"/>
  <c r="BC15" i="12"/>
  <c r="BC19" i="12" s="1"/>
  <c r="BG15" i="12"/>
  <c r="BG19" i="12" s="1"/>
  <c r="AI8" i="12"/>
  <c r="AU8" i="12"/>
  <c r="BG8" i="12"/>
  <c r="AL9" i="12"/>
  <c r="BB9" i="12"/>
  <c r="AO10" i="12"/>
  <c r="BE10" i="12"/>
  <c r="AJ11" i="12"/>
  <c r="AV11" i="12"/>
  <c r="AA12" i="12"/>
  <c r="AQ12" i="12"/>
  <c r="BC12" i="12"/>
  <c r="AL13" i="12"/>
  <c r="BB13" i="12"/>
  <c r="AK14" i="12"/>
  <c r="AS14" i="12"/>
  <c r="BE14" i="12"/>
  <c r="AJ15" i="12"/>
  <c r="AJ19" i="12" s="1"/>
  <c r="AR15" i="12"/>
  <c r="AR19" i="12" s="1"/>
  <c r="AQ8" i="12"/>
  <c r="BC8" i="12"/>
  <c r="AH9" i="12"/>
  <c r="AT9" i="12"/>
  <c r="AC10" i="12"/>
  <c r="AK10" i="12"/>
  <c r="AW10" i="12"/>
  <c r="AB11" i="12"/>
  <c r="AR11" i="12"/>
  <c r="BD11" i="12"/>
  <c r="AI12" i="12"/>
  <c r="AY12" i="12"/>
  <c r="AD13" i="12"/>
  <c r="AT13" i="12"/>
  <c r="AC14" i="12"/>
  <c r="BA14" i="12"/>
  <c r="AF4" i="12"/>
  <c r="AN4" i="12"/>
  <c r="AZ4" i="12"/>
  <c r="AA5" i="12"/>
  <c r="AI5" i="12"/>
  <c r="AU5" i="12"/>
  <c r="AD6" i="12"/>
  <c r="AL6" i="12"/>
  <c r="AT6" i="12"/>
  <c r="BF6" i="12"/>
  <c r="AG7" i="12"/>
  <c r="AO7" i="12"/>
  <c r="AW7" i="12"/>
  <c r="AB8" i="12"/>
  <c r="AN8" i="12"/>
  <c r="AZ8" i="12"/>
  <c r="AA9" i="12"/>
  <c r="AQ9" i="12"/>
  <c r="BC9" i="12"/>
  <c r="AH10" i="12"/>
  <c r="AT10" i="12"/>
  <c r="BF10" i="12"/>
  <c r="AK11" i="12"/>
  <c r="AO11" i="12"/>
  <c r="AW11" i="12"/>
  <c r="BA11" i="12"/>
  <c r="BE11" i="12"/>
  <c r="AB12" i="12"/>
  <c r="AF12" i="12"/>
  <c r="AJ12" i="12"/>
  <c r="AN12" i="12"/>
  <c r="AV12" i="12"/>
  <c r="AZ12" i="12"/>
  <c r="BD12" i="12"/>
  <c r="AA13" i="12"/>
  <c r="AE13" i="12"/>
  <c r="AI13" i="12"/>
  <c r="AM13" i="12"/>
  <c r="AQ13" i="12"/>
  <c r="AU13" i="12"/>
  <c r="AY13" i="12"/>
  <c r="BC13" i="12"/>
  <c r="BG13" i="12"/>
  <c r="AD14" i="12"/>
  <c r="AH14" i="12"/>
  <c r="AL14" i="12"/>
  <c r="AP14" i="12"/>
  <c r="AT14" i="12"/>
  <c r="AX14" i="12"/>
  <c r="BB14" i="12"/>
  <c r="BF14" i="12"/>
  <c r="AC15" i="12"/>
  <c r="AC19" i="12" s="1"/>
  <c r="AG15" i="12"/>
  <c r="AG19" i="12" s="1"/>
  <c r="AK15" i="12"/>
  <c r="AK19" i="12" s="1"/>
  <c r="AO15" i="12"/>
  <c r="AO19" i="12" s="1"/>
  <c r="AS15" i="12"/>
  <c r="AS19" i="12" s="1"/>
  <c r="AW15" i="12"/>
  <c r="AW19" i="12" s="1"/>
  <c r="BA15" i="12"/>
  <c r="BA19" i="12" s="1"/>
  <c r="AZ19" i="12" l="1"/>
  <c r="AB19" i="12"/>
  <c r="AI19" i="12"/>
  <c r="AV19" i="12"/>
  <c r="AU19" i="12"/>
  <c r="AN19" i="12"/>
  <c r="BD19" i="12"/>
  <c r="AF19" i="12"/>
  <c r="BI19" i="12" l="1"/>
  <c r="BJ19" i="12"/>
  <c r="BK19" i="12" l="1"/>
</calcChain>
</file>

<file path=xl/comments1.xml><?xml version="1.0" encoding="utf-8"?>
<comments xmlns="http://schemas.openxmlformats.org/spreadsheetml/2006/main">
  <authors>
    <author>Carsten Iversen</author>
  </authors>
  <commentList>
    <comment ref="D9" authorId="0">
      <text>
        <r>
          <rPr>
            <sz val="8"/>
            <color indexed="81"/>
            <rFont val="Tahoma"/>
            <family val="2"/>
          </rPr>
          <t>Type in the owner of the graph, in most cases EEA is the owner</t>
        </r>
      </text>
    </comment>
    <comment ref="D10" authorId="0">
      <text>
        <r>
          <rPr>
            <sz val="8"/>
            <color indexed="81"/>
            <rFont val="Tahoma"/>
            <family val="2"/>
          </rPr>
          <t>If EEA is not the owner, type in name to contact person</t>
        </r>
      </text>
    </comment>
    <comment ref="D11" authorId="0">
      <text>
        <r>
          <rPr>
            <sz val="8"/>
            <color indexed="81"/>
            <rFont val="Tahoma"/>
            <family val="2"/>
          </rPr>
          <t>If EEA is not the owner, type in email to contact person</t>
        </r>
      </text>
    </comment>
    <comment ref="D12" authorId="0">
      <text>
        <r>
          <rPr>
            <sz val="8"/>
            <color indexed="81"/>
            <rFont val="Tahoma"/>
            <family val="2"/>
          </rPr>
          <t>If EEA is not the owner, type in address - web site</t>
        </r>
      </text>
    </comment>
    <comment ref="D13" authorId="0">
      <text>
        <r>
          <rPr>
            <sz val="8"/>
            <color indexed="81"/>
            <rFont val="Tahoma"/>
            <family val="2"/>
          </rPr>
          <t>If EEA is not the owner, type in adress</t>
        </r>
      </text>
    </comment>
    <comment ref="D16" authorId="0">
      <text>
        <r>
          <rPr>
            <sz val="8"/>
            <color indexed="81"/>
            <rFont val="Tahoma"/>
            <family val="2"/>
          </rPr>
          <t>Title given to the graph</t>
        </r>
      </text>
    </comment>
    <comment ref="D17" authorId="0">
      <text>
        <r>
          <rPr>
            <sz val="8"/>
            <color indexed="81"/>
            <rFont val="Tahoma"/>
            <family val="2"/>
          </rPr>
          <t>Type in here the full country names covered by the graph</t>
        </r>
      </text>
    </comment>
    <comment ref="D18" authorId="0">
      <text>
        <r>
          <rPr>
            <sz val="8"/>
            <color indexed="81"/>
            <rFont val="Tahoma"/>
            <family val="2"/>
          </rPr>
          <t>Type in "How to read the graph....." and other important information</t>
        </r>
      </text>
    </comment>
    <comment ref="D19" authorId="0">
      <text>
        <r>
          <rPr>
            <sz val="8"/>
            <color indexed="81"/>
            <rFont val="Tahoma"/>
            <family val="2"/>
          </rPr>
          <t>Type in the set of years/timerange of the graph</t>
        </r>
      </text>
    </comment>
    <comment ref="D20" authorId="0">
      <text>
        <r>
          <rPr>
            <sz val="8"/>
            <color indexed="81"/>
            <rFont val="Tahoma"/>
            <family val="2"/>
          </rPr>
          <t>Type in footnotes and any other relevant information</t>
        </r>
      </text>
    </comment>
    <comment ref="D21" authorId="0">
      <text>
        <r>
          <rPr>
            <sz val="8"/>
            <color indexed="81"/>
            <rFont val="Tahoma"/>
            <family val="2"/>
          </rPr>
          <t>Type in footnotes and any other relevant information</t>
        </r>
      </text>
    </comment>
    <comment ref="D22" authorId="0">
      <text>
        <r>
          <rPr>
            <sz val="8"/>
            <color indexed="81"/>
            <rFont val="Tahoma"/>
            <family val="2"/>
          </rPr>
          <t>Type in description of how the resource was compiled, used tools, applied procedures, additional information to understand the data, further references to used methodologies</t>
        </r>
      </text>
    </comment>
    <comment ref="D25" authorId="0">
      <text>
        <r>
          <rPr>
            <sz val="8"/>
            <color indexed="81"/>
            <rFont val="Tahoma"/>
            <family val="2"/>
          </rPr>
          <t>Type in tags / keywords</t>
        </r>
      </text>
    </comment>
    <comment ref="D26" authorId="0">
      <text>
        <r>
          <rPr>
            <sz val="8"/>
            <color indexed="81"/>
            <rFont val="Tahoma"/>
            <family val="2"/>
          </rPr>
          <t>Type in max. 3 themes. See list at http://www.eea.europa.eu/themes</t>
        </r>
      </text>
    </comment>
    <comment ref="D27" authorId="0">
      <text>
        <r>
          <rPr>
            <sz val="8"/>
            <color indexed="81"/>
            <rFont val="Tahoma"/>
            <family val="2"/>
          </rPr>
          <t>Year: YYYY, Code: x.x.x</t>
        </r>
      </text>
    </comment>
    <comment ref="D28" authorId="0">
      <text>
        <r>
          <rPr>
            <sz val="8"/>
            <color indexed="81"/>
            <rFont val="Tahoma"/>
            <family val="2"/>
          </rPr>
          <t>Type in link</t>
        </r>
      </text>
    </comment>
    <comment ref="D31" authorId="0">
      <text>
        <r>
          <rPr>
            <sz val="8"/>
            <color indexed="81"/>
            <rFont val="Tahoma"/>
            <family val="2"/>
          </rPr>
          <t>Type in in-house (and outside) contacts - name and email</t>
        </r>
      </text>
    </comment>
    <comment ref="D32" authorId="0">
      <text>
        <r>
          <rPr>
            <sz val="8"/>
            <color indexed="81"/>
            <rFont val="Tahoma"/>
            <family val="2"/>
          </rPr>
          <t>Type in the name, organisation name and mail address to the technical producer or processor of data</t>
        </r>
      </text>
    </comment>
    <comment ref="D46" authorId="0">
      <text>
        <r>
          <rPr>
            <sz val="8"/>
            <color indexed="81"/>
            <rFont val="Tahoma"/>
            <family val="2"/>
          </rPr>
          <t>Type in the dataset name</t>
        </r>
      </text>
    </comment>
    <comment ref="D47" authorId="0">
      <text>
        <r>
          <rPr>
            <sz val="8"/>
            <color indexed="81"/>
            <rFont val="Tahoma"/>
            <family val="2"/>
          </rPr>
          <t>Type in the organisation name of the dataset owner</t>
        </r>
      </text>
    </comment>
    <comment ref="D48" authorId="0">
      <text>
        <r>
          <rPr>
            <sz val="8"/>
            <color indexed="81"/>
            <rFont val="Tahoma"/>
            <family val="2"/>
          </rPr>
          <t>Type in the web address to the dataset owner</t>
        </r>
      </text>
    </comment>
    <comment ref="D49" authorId="0">
      <text>
        <r>
          <rPr>
            <sz val="8"/>
            <color indexed="81"/>
            <rFont val="Tahoma"/>
            <family val="2"/>
          </rPr>
          <t>Type in the year of dataset publication</t>
        </r>
      </text>
    </comment>
    <comment ref="D50"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D51" authorId="0">
      <text>
        <r>
          <rPr>
            <sz val="8"/>
            <color indexed="81"/>
            <rFont val="Tahoma"/>
            <family val="2"/>
          </rPr>
          <t>If the URL is generic (the URL is unchanged when selecting the data tables), please describe the path to the tables</t>
        </r>
      </text>
    </comment>
    <comment ref="D52" authorId="0">
      <text>
        <r>
          <rPr>
            <sz val="8"/>
            <color indexed="81"/>
            <rFont val="Tahoma"/>
            <family val="2"/>
          </rPr>
          <t>Only for indicators: Which datasets were used for gap-filling, normalizing, indicator- or main dataset #)</t>
        </r>
      </text>
    </comment>
    <comment ref="D53" authorId="0">
      <text>
        <r>
          <rPr>
            <sz val="8"/>
            <color indexed="81"/>
            <rFont val="Tahoma"/>
            <family val="2"/>
          </rPr>
          <t>Type in name and mail address</t>
        </r>
      </text>
    </comment>
  </commentList>
</comments>
</file>

<file path=xl/comments2.xml><?xml version="1.0" encoding="utf-8"?>
<comments xmlns="http://schemas.openxmlformats.org/spreadsheetml/2006/main">
  <authors>
    <author>Fischer, Christian</author>
    <author>Ryberg, Morten (moryb)</author>
    <author>Christian Fischer</author>
  </authors>
  <commentList>
    <comment ref="N23" authorId="0">
      <text>
        <r>
          <rPr>
            <b/>
            <sz val="8"/>
            <color indexed="81"/>
            <rFont val="Tahoma"/>
            <family val="2"/>
          </rPr>
          <t>Fischer, Christian:</t>
        </r>
        <r>
          <rPr>
            <sz val="8"/>
            <color indexed="81"/>
            <rFont val="Tahoma"/>
            <family val="2"/>
          </rPr>
          <t xml:space="preserve">
These figures are not added 7 % of organic waste as wished by the Austrian authorities during the Eionet review</t>
        </r>
      </text>
    </comment>
    <comment ref="O47" authorId="1">
      <text>
        <r>
          <rPr>
            <b/>
            <sz val="8"/>
            <color indexed="81"/>
            <rFont val="Tahoma"/>
            <family val="2"/>
          </rPr>
          <t>Ryberg, Morten (moryb):</t>
        </r>
        <r>
          <rPr>
            <sz val="8"/>
            <color indexed="81"/>
            <rFont val="Tahoma"/>
            <family val="2"/>
          </rPr>
          <t xml:space="preserve">
Added 7 percentage points of organic waste, which according to the Austrian authorities is not recycled but landfilledl</t>
        </r>
      </text>
    </comment>
    <comment ref="N58" authorId="2">
      <text>
        <r>
          <rPr>
            <b/>
            <sz val="8"/>
            <color indexed="81"/>
            <rFont val="Tahoma"/>
            <family val="2"/>
          </rPr>
          <t>Christian Fischer:</t>
        </r>
        <r>
          <rPr>
            <sz val="8"/>
            <color indexed="81"/>
            <rFont val="Tahoma"/>
            <family val="2"/>
          </rPr>
          <t xml:space="preserve">
The data are taken from the regional data reported to Eurostat for 2002 to 2009. These adata are apart from 2008 the same amounts as the ones reported to Eurostat covering Slovenia. The 2000-2001 data and the 2010 data are taken from Eurostat's national data</t>
        </r>
      </text>
    </comment>
    <comment ref="A64" authorId="2">
      <text>
        <r>
          <rPr>
            <b/>
            <sz val="8"/>
            <color indexed="81"/>
            <rFont val="Tahoma"/>
            <family val="2"/>
          </rPr>
          <t>Christian Fischer:</t>
        </r>
        <r>
          <rPr>
            <sz val="8"/>
            <color indexed="81"/>
            <rFont val="Tahoma"/>
            <family val="2"/>
          </rPr>
          <t xml:space="preserve">
The data are taken from the regional data reported to Eurostat for 2002 to 2009. These adata are apart from 2008 the same amounts as the ones reported to Eurostat covering Slovenia. The 2000-2001 data and the 2010 data are taken from Eurostat's national data</t>
        </r>
      </text>
    </comment>
  </commentList>
</comments>
</file>

<file path=xl/sharedStrings.xml><?xml version="1.0" encoding="utf-8"?>
<sst xmlns="http://schemas.openxmlformats.org/spreadsheetml/2006/main" count="376" uniqueCount="126">
  <si>
    <t>Title:</t>
  </si>
  <si>
    <t>Unit:</t>
  </si>
  <si>
    <t>Metadata checklist for authors delivering metadata for graphs</t>
  </si>
  <si>
    <t>Please deliver one checklist for each graph</t>
  </si>
  <si>
    <t>*</t>
  </si>
  <si>
    <t xml:space="preserve"> = required</t>
  </si>
  <si>
    <t>Owner of the produced graph</t>
  </si>
  <si>
    <t>Organisation name:</t>
  </si>
  <si>
    <t xml:space="preserve">Contact person: </t>
  </si>
  <si>
    <t xml:space="preserve">Address (email): </t>
  </si>
  <si>
    <t>Address (web site):</t>
  </si>
  <si>
    <t>Address (delivery point):</t>
  </si>
  <si>
    <t>Graph</t>
  </si>
  <si>
    <t>Geographical coverage:</t>
  </si>
  <si>
    <t>Description:</t>
  </si>
  <si>
    <t>Temporal coverage:</t>
  </si>
  <si>
    <t>Additional information:</t>
  </si>
  <si>
    <t>Methodology:</t>
  </si>
  <si>
    <t>To be filled in by the EEA responsible</t>
  </si>
  <si>
    <t xml:space="preserve">Tags / keywords: </t>
  </si>
  <si>
    <t xml:space="preserve">Theme (EEA): </t>
  </si>
  <si>
    <t xml:space="preserve">EEA management plan year and code: </t>
  </si>
  <si>
    <t xml:space="preserve">Link to the original delivery (e.g. on CIRCA): </t>
  </si>
  <si>
    <t>Persons involved</t>
  </si>
  <si>
    <t xml:space="preserve">Contact person for EEA: </t>
  </si>
  <si>
    <t>Processor:</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</si>
  <si>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</si>
  <si>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</si>
  <si>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</si>
  <si>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</si>
  <si>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</si>
  <si>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</si>
  <si>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</si>
  <si>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Does EEA have the rights to publish the graph in PDF-documents on the web?</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</si>
  <si>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</si>
  <si>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</si>
  <si>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</si>
  <si>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</si>
  <si>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</si>
  <si>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Publication year:</t>
  </si>
  <si>
    <t>URL:</t>
  </si>
  <si>
    <t>(</t>
  </si>
  <si>
    <t>)Path:</t>
  </si>
  <si>
    <t>)Dataset usage: #)</t>
  </si>
  <si>
    <t>Contact person:</t>
  </si>
  <si>
    <t xml:space="preserve">#)  Indicator data set: </t>
  </si>
  <si>
    <t xml:space="preserve">Main data set: </t>
  </si>
  <si>
    <t>Yes</t>
  </si>
  <si>
    <t>Copenhagen Resource Institute</t>
  </si>
  <si>
    <t>Christian Fischer</t>
  </si>
  <si>
    <t>chrfi@etc.mim.dk</t>
  </si>
  <si>
    <t>http://www.cri.dk</t>
  </si>
  <si>
    <t xml:space="preserve">Børsgade 4 1215 Copenhagen K </t>
  </si>
  <si>
    <t>Waste and Material resources</t>
  </si>
  <si>
    <t>January 2013</t>
  </si>
  <si>
    <t>Almut Reichel</t>
  </si>
  <si>
    <t>2012</t>
  </si>
  <si>
    <t>Eurostat</t>
  </si>
  <si>
    <t>ETC/SCP</t>
  </si>
  <si>
    <t>Percentage</t>
  </si>
  <si>
    <t>2001</t>
  </si>
  <si>
    <t>2010</t>
  </si>
  <si>
    <t>Country</t>
  </si>
  <si>
    <t>Belgium</t>
  </si>
  <si>
    <t>Bulgaria</t>
  </si>
  <si>
    <t>Czech Republic</t>
  </si>
  <si>
    <t>Denmark</t>
  </si>
  <si>
    <t>Germany</t>
  </si>
  <si>
    <t>Estonia</t>
  </si>
  <si>
    <t>Ireland</t>
  </si>
  <si>
    <t>Greece</t>
  </si>
  <si>
    <t>Spain</t>
  </si>
  <si>
    <t>France</t>
  </si>
  <si>
    <t>Italy</t>
  </si>
  <si>
    <t>Cyprus</t>
  </si>
  <si>
    <t>Latvia</t>
  </si>
  <si>
    <t>Lithuania</t>
  </si>
  <si>
    <t>Luxembourg</t>
  </si>
  <si>
    <t>Hungary</t>
  </si>
  <si>
    <t>Switzerland</t>
  </si>
  <si>
    <t>Netherlands</t>
  </si>
  <si>
    <t>Austria</t>
  </si>
  <si>
    <t>Sweden</t>
  </si>
  <si>
    <t>Norway</t>
  </si>
  <si>
    <t>Finland</t>
  </si>
  <si>
    <t>United Kingdom</t>
  </si>
  <si>
    <t>Poland</t>
  </si>
  <si>
    <t>Portugal</t>
  </si>
  <si>
    <t>Slovenia</t>
  </si>
  <si>
    <t>Iceland</t>
  </si>
  <si>
    <t>Slovakia</t>
  </si>
  <si>
    <t>Romania</t>
  </si>
  <si>
    <t>Malta</t>
  </si>
  <si>
    <t>Turkey</t>
  </si>
  <si>
    <t>Croatia</t>
  </si>
  <si>
    <t>Percentage of municipal waste landfilled in each European country in 2001 and 2010</t>
  </si>
  <si>
    <t>2001 to 2010. Croatia is not included for 2001</t>
  </si>
  <si>
    <t>Municipal waste management in Austria. Data for landfilling</t>
  </si>
  <si>
    <t>Municipal waste, landfilling</t>
  </si>
  <si>
    <t>WST_OPER</t>
  </si>
  <si>
    <t>Waste generated</t>
  </si>
  <si>
    <t>UNIT</t>
  </si>
  <si>
    <t>Thousands of tonnes</t>
  </si>
  <si>
    <t>GEO/TIME</t>
  </si>
  <si>
    <t>2002</t>
  </si>
  <si>
    <t>2003</t>
  </si>
  <si>
    <t>2004</t>
  </si>
  <si>
    <t>2005</t>
  </si>
  <si>
    <t>2006</t>
  </si>
  <si>
    <t>2007</t>
  </si>
  <si>
    <t>2008</t>
  </si>
  <si>
    <t>2009</t>
  </si>
  <si>
    <t>Germany (including  former GDR from 1991)</t>
  </si>
  <si>
    <t>:</t>
  </si>
  <si>
    <t>Landfilling</t>
  </si>
  <si>
    <t>Landfilled</t>
  </si>
  <si>
    <t>Landfilling in percentage according to Eurostat</t>
  </si>
  <si>
    <t>Landfilling in percentage according to Eurostat and including comment from Austria</t>
  </si>
  <si>
    <t>http://www.eea.europa.eu/publications/managing-municipal-solid-waste</t>
  </si>
  <si>
    <t>2013</t>
  </si>
  <si>
    <t>Notes: The further from the centre in the radar chart, the worse the waste management. Countries are ranked from the highest landfilling rate in 2010 to the lowest. The landfilling rate is calculated as a % of MSW landfilled per MSW generated. According to Eurostat the comparability of the data over time is high. However, some breaks in the time series are documented, which can influence the comparability between countries and within a country. Generally, the quality of the data seems to better in the end of the period between 2001 and 2010 than in the beginning.</t>
  </si>
  <si>
    <t>Percentage of municipal waste landfilled in each European country, 2001 and 2010</t>
  </si>
  <si>
    <t>EU27 member states, Croatia, Iceland, Norway, Switzerland and Turkey</t>
  </si>
  <si>
    <t xml:space="preserve">Eurostat's Waste statistics- Municipal waste (env_wasmun) </t>
  </si>
  <si>
    <t>http://epp.eurostat.ec.europa.eu/portal/page/portal/waste/data/database</t>
  </si>
  <si>
    <t>The amounts of municipal waste reported as landfilled ('deposited  onto or into land') have been divided by the amounts of municipal waste generated by country, and converted into percentages. Data for Austria has been corrected according to information received from the Austrian Umweltbundesamt.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</si>
</sst>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_(* #,##0.00_);_(* \(#,##0.00\);_(* &quot;-&quot;??_);_(@_)"/>
    <numFmt numFmtId="165" formatCode="#,##0.0000"/>
    <numFmt numFmtId="166" formatCode="0.0%"/>
    <numFmt numFmtId="167" formatCode="0.0000"/>
  </numFmts>
  <fonts count="35" x14ac:knownFonts="1">
    <font>
      <sz val="10"/>
      <name val="Verdana"/>
    </font>
    <font>
      <sz val="11"/>
      <color theme="1"/>
      <name val="Calibri"/>
      <family val="2"/>
      <scheme val="minor"/>
    </font>
    <font>
      <sz val="10"/>
      <name val="Arial"/>
      <family val="2"/>
    </font>
    <font>
      <sz val="10"/>
      <name val="Verdana"/>
      <family val="2"/>
    </font>
    <font>
      <sz val="9"/>
      <name val="Arial"/>
      <family val="2"/>
    </font>
    <font>
      <b/>
      <sz val="9"/>
      <name val="Arial"/>
      <family val="2"/>
    </font>
    <font>
      <b/>
      <sz val="10"/>
      <name val="Arial"/>
      <family val="2"/>
    </font>
    <font>
      <u/>
      <sz val="8"/>
      <name val="Arial"/>
      <family val="2"/>
    </font>
    <font>
      <sz val="8"/>
      <name val="Arial"/>
      <family val="2"/>
    </font>
    <font>
      <sz val="10"/>
      <color indexed="9"/>
      <name val="Arial"/>
      <family val="2"/>
    </font>
    <font>
      <sz val="9"/>
      <color indexed="9"/>
      <name val="Arial"/>
      <family val="2"/>
    </font>
    <font>
      <sz val="8"/>
      <color indexed="81"/>
      <name val="Tahoma"/>
      <family val="2"/>
    </font>
    <font>
      <u/>
      <sz val="10"/>
      <color indexed="12"/>
      <name val="Arial"/>
      <family val="2"/>
    </font>
    <font>
      <sz val="11"/>
      <name val="Times New Roman"/>
      <family val="1"/>
    </font>
    <font>
      <sz val="11"/>
      <name val="Arial"/>
      <family val="2"/>
    </font>
    <font>
      <u/>
      <sz val="10"/>
      <color theme="10"/>
      <name val="Verdana"/>
      <family val="2"/>
    </font>
    <font>
      <sz val="11"/>
      <color indexed="8"/>
      <name val="Calibri"/>
      <family val="2"/>
    </font>
    <font>
      <sz val="9"/>
      <name val="Times New Roman"/>
      <family val="1"/>
    </font>
    <font>
      <sz val="11"/>
      <color indexed="9"/>
      <name val="Calibri"/>
      <family val="2"/>
    </font>
    <font>
      <sz val="11"/>
      <color indexed="10"/>
      <name val="Calibri"/>
      <family val="2"/>
    </font>
    <font>
      <b/>
      <sz val="11"/>
      <color indexed="52"/>
      <name val="Calibri"/>
      <family val="2"/>
    </font>
    <font>
      <sz val="11"/>
      <color indexed="17"/>
      <name val="Calibri"/>
      <family val="2"/>
    </font>
    <font>
      <b/>
      <sz val="12"/>
      <name val="Times New Roman"/>
      <family val="1"/>
    </font>
    <font>
      <sz val="11"/>
      <color indexed="62"/>
      <name val="Calibri"/>
      <family val="2"/>
    </font>
    <font>
      <u/>
      <sz val="10"/>
      <color theme="10"/>
      <name val="Arial"/>
      <family val="2"/>
    </font>
    <font>
      <u/>
      <sz val="11"/>
      <color theme="10"/>
      <name val="Calibri"/>
      <family val="2"/>
      <scheme val="minor"/>
    </font>
    <font>
      <sz val="11"/>
      <color indexed="60"/>
      <name val="Calibri"/>
      <family val="2"/>
    </font>
    <font>
      <sz val="8"/>
      <name val="Helvetica"/>
      <family val="2"/>
    </font>
    <font>
      <b/>
      <sz val="11"/>
      <color indexed="63"/>
      <name val="Calibri"/>
      <family val="2"/>
    </font>
    <font>
      <b/>
      <sz val="18"/>
      <color indexed="56"/>
      <name val="Cambria"/>
      <family val="2"/>
    </font>
    <font>
      <b/>
      <sz val="11"/>
      <color indexed="8"/>
      <name val="Calibri"/>
      <family val="2"/>
    </font>
    <font>
      <b/>
      <sz val="11"/>
      <name val="Arial"/>
      <family val="2"/>
    </font>
    <font>
      <sz val="11"/>
      <name val="Arial"/>
      <family val="2"/>
    </font>
    <font>
      <sz val="11"/>
      <name val="Arial"/>
      <family val="2"/>
    </font>
    <font>
      <b/>
      <sz val="8"/>
      <color indexed="81"/>
      <name val="Tahoma"/>
      <family val="2"/>
    </font>
  </fonts>
  <fills count="26">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6"/>
      </patternFill>
    </fill>
    <fill>
      <patternFill patternType="solid">
        <fgColor indexed="22"/>
      </patternFill>
    </fill>
    <fill>
      <patternFill patternType="solid">
        <fgColor indexed="43"/>
      </patternFill>
    </fill>
    <fill>
      <patternFill patternType="solid">
        <fgColor indexed="22"/>
        <bgColor indexed="64"/>
      </patternFill>
    </fill>
    <fill>
      <patternFill patternType="darkTrellis"/>
    </fill>
    <fill>
      <patternFill patternType="solid">
        <fgColor indexed="44"/>
        <bgColor indexed="64"/>
      </patternFill>
    </fill>
    <fill>
      <patternFill patternType="solid">
        <fgColor rgb="FFFFFF00"/>
        <bgColor indexed="64"/>
      </patternFill>
    </fill>
  </fills>
  <borders count="40">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indexed="8"/>
      </left>
      <right/>
      <top/>
      <bottom/>
      <diagonal/>
    </border>
  </borders>
  <cellStyleXfs count="794">
    <xf numFmtId="0" fontId="0" fillId="0" borderId="0" applyNumberFormat="0" applyFill="0" applyBorder="0" applyAlignment="0" applyProtection="0"/>
    <xf numFmtId="0" fontId="3" fillId="0" borderId="0" applyNumberFormat="0" applyFill="0" applyBorder="0" applyAlignment="0" applyProtection="0"/>
    <xf numFmtId="0" fontId="15"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0" borderId="0"/>
    <xf numFmtId="0" fontId="14" fillId="0" borderId="0"/>
    <xf numFmtId="0" fontId="14" fillId="0" borderId="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49" fontId="17" fillId="0" borderId="32" applyNumberFormat="0" applyFont="0" applyFill="0" applyBorder="0" applyProtection="0">
      <alignment horizontal="left" vertical="center" indent="2"/>
    </xf>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49" fontId="17" fillId="0" borderId="33" applyNumberFormat="0" applyFont="0" applyFill="0" applyBorder="0" applyProtection="0">
      <alignment horizontal="left" vertical="center" indent="5"/>
    </xf>
    <xf numFmtId="0" fontId="18" fillId="15" borderId="0" applyNumberFormat="0" applyBorder="0" applyAlignment="0" applyProtection="0"/>
    <xf numFmtId="0" fontId="18" fillId="15"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6" fillId="19" borderId="34" applyNumberFormat="0" applyFont="0" applyAlignment="0" applyProtection="0"/>
    <xf numFmtId="0" fontId="16" fillId="19" borderId="34" applyNumberFormat="0" applyFont="0" applyAlignment="0" applyProtection="0"/>
    <xf numFmtId="0" fontId="20" fillId="20" borderId="35" applyNumberFormat="0" applyAlignment="0" applyProtection="0"/>
    <xf numFmtId="0" fontId="20" fillId="20" borderId="35" applyNumberFormat="0" applyAlignment="0" applyProtection="0"/>
    <xf numFmtId="0" fontId="2" fillId="0" borderId="0"/>
    <xf numFmtId="0" fontId="21" fillId="7" borderId="0" applyNumberFormat="0" applyBorder="0" applyAlignment="0" applyProtection="0"/>
    <xf numFmtId="0" fontId="21" fillId="7" borderId="0" applyNumberFormat="0" applyBorder="0" applyAlignment="0" applyProtection="0"/>
    <xf numFmtId="0" fontId="22" fillId="0" borderId="0" applyNumberFormat="0" applyFill="0" applyBorder="0" applyAlignment="0" applyProtection="0"/>
    <xf numFmtId="0" fontId="23" fillId="10" borderId="35" applyNumberFormat="0" applyAlignment="0" applyProtection="0"/>
    <xf numFmtId="0" fontId="23" fillId="10" borderId="3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5" fillId="0" borderId="0" applyNumberFormat="0" applyFill="0" applyBorder="0" applyAlignment="0" applyProtection="0"/>
    <xf numFmtId="0" fontId="24" fillId="0" borderId="0" applyNumberFormat="0" applyFill="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4" fillId="0" borderId="0"/>
    <xf numFmtId="0" fontId="2" fillId="0" borderId="0"/>
    <xf numFmtId="0" fontId="2" fillId="0" borderId="0"/>
    <xf numFmtId="0" fontId="2"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4" fontId="17" fillId="0" borderId="32" applyFill="0" applyBorder="0" applyProtection="0">
      <alignment horizontal="right" vertical="center"/>
    </xf>
    <xf numFmtId="0" fontId="27" fillId="22" borderId="0" applyNumberFormat="0" applyFont="0" applyBorder="0" applyAlignment="0" applyProtection="0"/>
    <xf numFmtId="0" fontId="2" fillId="0" borderId="0"/>
    <xf numFmtId="0" fontId="28" fillId="20" borderId="36" applyNumberFormat="0" applyAlignment="0" applyProtection="0"/>
    <xf numFmtId="0" fontId="28" fillId="20" borderId="36" applyNumberFormat="0" applyAlignment="0" applyProtection="0"/>
    <xf numFmtId="165" fontId="17" fillId="23" borderId="32" applyNumberFormat="0" applyFont="0" applyBorder="0" applyAlignmen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37" applyNumberFormat="0" applyFill="0" applyAlignment="0" applyProtection="0"/>
    <xf numFmtId="0" fontId="30" fillId="0" borderId="37" applyNumberFormat="0" applyFill="0" applyAlignment="0" applyProtection="0"/>
    <xf numFmtId="4" fontId="17" fillId="0" borderId="0"/>
    <xf numFmtId="0" fontId="32" fillId="0" borderId="0"/>
    <xf numFmtId="0" fontId="33" fillId="0" borderId="0"/>
  </cellStyleXfs>
  <cellXfs count="102">
    <xf numFmtId="0" fontId="0" fillId="0" borderId="0" xfId="0" applyFont="1"/>
    <xf numFmtId="0" fontId="2" fillId="2" borderId="0" xfId="0" applyFont="1" applyFill="1" applyBorder="1" applyAlignment="1">
      <alignment horizontal="left" vertical="center" wrapText="1"/>
    </xf>
    <xf numFmtId="0" fontId="0" fillId="3" borderId="1" xfId="0" applyFill="1" applyBorder="1" applyAlignment="1">
      <alignment horizontal="center" vertical="center" wrapText="1"/>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0" fillId="4" borderId="0" xfId="0" applyFill="1" applyAlignment="1">
      <alignment vertical="center" wrapText="1"/>
    </xf>
    <xf numFmtId="49" fontId="8" fillId="4" borderId="0" xfId="0" applyNumberFormat="1" applyFont="1" applyFill="1" applyBorder="1" applyAlignment="1">
      <alignment vertical="center" wrapText="1"/>
    </xf>
    <xf numFmtId="0" fontId="2" fillId="4" borderId="0" xfId="0" applyFont="1" applyFill="1" applyAlignment="1">
      <alignment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4" borderId="0" xfId="0" applyFont="1" applyFill="1" applyAlignment="1">
      <alignment vertical="center" wrapText="1"/>
    </xf>
    <xf numFmtId="0" fontId="8" fillId="4" borderId="0" xfId="0" applyFont="1" applyFill="1" applyAlignment="1">
      <alignment horizontal="right" vertical="center" wrapText="1"/>
    </xf>
    <xf numFmtId="0" fontId="0" fillId="4" borderId="15" xfId="0" applyFill="1" applyBorder="1" applyAlignment="1">
      <alignment vertical="center" wrapText="1"/>
    </xf>
    <xf numFmtId="0" fontId="0" fillId="4" borderId="16" xfId="0" applyFill="1" applyBorder="1" applyAlignment="1">
      <alignment vertical="center" wrapText="1"/>
    </xf>
    <xf numFmtId="0" fontId="0" fillId="4" borderId="17" xfId="0" applyFill="1" applyBorder="1" applyAlignment="1">
      <alignment vertical="center" wrapText="1"/>
    </xf>
    <xf numFmtId="0" fontId="0" fillId="4" borderId="18" xfId="0" applyFill="1" applyBorder="1" applyAlignment="1">
      <alignment vertical="center" wrapText="1"/>
    </xf>
    <xf numFmtId="0" fontId="0" fillId="4" borderId="19" xfId="0" applyFill="1" applyBorder="1" applyAlignment="1">
      <alignment vertical="center" wrapText="1"/>
    </xf>
    <xf numFmtId="0" fontId="7" fillId="4" borderId="0" xfId="0" applyFont="1" applyFill="1" applyBorder="1" applyAlignment="1">
      <alignment vertical="center" wrapText="1"/>
    </xf>
    <xf numFmtId="0" fontId="8" fillId="4" borderId="2" xfId="0" applyFont="1" applyFill="1" applyBorder="1" applyAlignment="1">
      <alignment vertical="center" wrapText="1"/>
    </xf>
    <xf numFmtId="0" fontId="9" fillId="4" borderId="18" xfId="0" applyFont="1" applyFill="1" applyBorder="1" applyAlignment="1">
      <alignment vertical="center" wrapText="1"/>
    </xf>
    <xf numFmtId="0" fontId="10" fillId="4" borderId="0" xfId="0" applyFont="1" applyFill="1" applyBorder="1" applyAlignment="1">
      <alignment vertical="center" wrapText="1"/>
    </xf>
    <xf numFmtId="0" fontId="4" fillId="4" borderId="0" xfId="0" applyFont="1" applyFill="1" applyBorder="1" applyAlignment="1">
      <alignment horizontal="right" vertical="center" wrapText="1"/>
    </xf>
    <xf numFmtId="0" fontId="8" fillId="4" borderId="0" xfId="0" applyFont="1" applyFill="1" applyBorder="1" applyAlignment="1">
      <alignment horizontal="right" vertical="center" wrapText="1"/>
    </xf>
    <xf numFmtId="0" fontId="0" fillId="4" borderId="20" xfId="0" applyFill="1" applyBorder="1" applyAlignment="1">
      <alignment vertical="center" wrapText="1"/>
    </xf>
    <xf numFmtId="0" fontId="0" fillId="4" borderId="21" xfId="0" applyFill="1" applyBorder="1" applyAlignment="1">
      <alignment vertical="center" wrapText="1"/>
    </xf>
    <xf numFmtId="0" fontId="0" fillId="4" borderId="22" xfId="0" applyFill="1" applyBorder="1" applyAlignment="1">
      <alignment vertical="center" wrapText="1"/>
    </xf>
    <xf numFmtId="0" fontId="13" fillId="0" borderId="0" xfId="0" applyFont="1" applyAlignment="1">
      <alignment vertical="center"/>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15" fillId="0" borderId="0" xfId="2"/>
    <xf numFmtId="0" fontId="14" fillId="0" borderId="0" xfId="187"/>
    <xf numFmtId="0" fontId="14" fillId="0" borderId="32" xfId="187" applyFill="1" applyBorder="1"/>
    <xf numFmtId="9" fontId="0" fillId="0" borderId="32" xfId="774" applyFont="1" applyFill="1" applyBorder="1"/>
    <xf numFmtId="0" fontId="14" fillId="0" borderId="0" xfId="187" applyAlignment="1">
      <alignment horizontal="left"/>
    </xf>
    <xf numFmtId="0" fontId="14" fillId="0" borderId="0" xfId="187" applyFill="1"/>
    <xf numFmtId="0" fontId="14" fillId="0" borderId="32" xfId="187" applyFill="1" applyBorder="1" applyAlignment="1">
      <alignment horizontal="left"/>
    </xf>
    <xf numFmtId="49" fontId="8" fillId="3" borderId="24" xfId="0" applyNumberFormat="1" applyFont="1" applyFill="1" applyBorder="1" applyAlignment="1">
      <alignment horizontal="left" vertical="center" wrapText="1"/>
    </xf>
    <xf numFmtId="49" fontId="8" fillId="3" borderId="25" xfId="0" applyNumberFormat="1" applyFont="1" applyFill="1" applyBorder="1" applyAlignment="1">
      <alignment horizontal="left" vertical="center" wrapText="1"/>
    </xf>
    <xf numFmtId="49" fontId="8" fillId="3" borderId="23" xfId="0" applyNumberFormat="1" applyFont="1" applyFill="1" applyBorder="1" applyAlignment="1">
      <alignment horizontal="left" vertical="center" wrapText="1"/>
    </xf>
    <xf numFmtId="0" fontId="8" fillId="4" borderId="0" xfId="0" applyFont="1" applyFill="1" applyBorder="1" applyAlignment="1">
      <alignment vertical="center" wrapText="1"/>
    </xf>
    <xf numFmtId="0" fontId="4" fillId="4" borderId="0" xfId="0" applyFont="1" applyFill="1" applyBorder="1" applyAlignment="1">
      <alignment vertical="center" wrapText="1"/>
    </xf>
    <xf numFmtId="0" fontId="31" fillId="0" borderId="0" xfId="187" applyFont="1" applyAlignment="1">
      <alignment horizontal="left"/>
    </xf>
    <xf numFmtId="0" fontId="2" fillId="0" borderId="0" xfId="793" applyNumberFormat="1" applyFont="1" applyFill="1" applyBorder="1" applyAlignment="1"/>
    <xf numFmtId="0" fontId="33" fillId="0" borderId="0" xfId="793"/>
    <xf numFmtId="0" fontId="2" fillId="24" borderId="38" xfId="793" applyNumberFormat="1" applyFont="1" applyFill="1" applyBorder="1" applyAlignment="1"/>
    <xf numFmtId="0" fontId="2" fillId="24" borderId="39" xfId="793" applyNumberFormat="1" applyFont="1" applyFill="1" applyBorder="1" applyAlignment="1"/>
    <xf numFmtId="9" fontId="0" fillId="0" borderId="0" xfId="774" applyFont="1"/>
    <xf numFmtId="3" fontId="2" fillId="0" borderId="38" xfId="793" applyNumberFormat="1" applyFont="1" applyFill="1" applyBorder="1" applyAlignment="1"/>
    <xf numFmtId="166" fontId="33" fillId="0" borderId="0" xfId="793" applyNumberFormat="1"/>
    <xf numFmtId="167" fontId="33" fillId="0" borderId="0" xfId="793" applyNumberFormat="1"/>
    <xf numFmtId="0" fontId="2" fillId="0" borderId="38" xfId="793" applyNumberFormat="1" applyFont="1" applyFill="1" applyBorder="1" applyAlignment="1"/>
    <xf numFmtId="0" fontId="31" fillId="0" borderId="0" xfId="793" applyFont="1"/>
    <xf numFmtId="0" fontId="33" fillId="0" borderId="0" xfId="793" applyAlignment="1">
      <alignment wrapText="1"/>
    </xf>
    <xf numFmtId="10" fontId="33" fillId="0" borderId="0" xfId="793" applyNumberFormat="1"/>
    <xf numFmtId="9" fontId="33" fillId="0" borderId="0" xfId="793" applyNumberFormat="1"/>
    <xf numFmtId="9" fontId="0" fillId="25" borderId="0" xfId="774" applyFont="1" applyFill="1"/>
    <xf numFmtId="3" fontId="2" fillId="25" borderId="38" xfId="793" applyNumberFormat="1" applyFont="1" applyFill="1" applyBorder="1" applyAlignment="1"/>
    <xf numFmtId="0" fontId="14" fillId="0" borderId="0" xfId="793" applyFont="1"/>
    <xf numFmtId="0" fontId="6" fillId="0" borderId="0" xfId="793" applyNumberFormat="1" applyFont="1" applyFill="1" applyBorder="1" applyAlignment="1"/>
    <xf numFmtId="49" fontId="8" fillId="3" borderId="23" xfId="0" applyNumberFormat="1" applyFont="1" applyFill="1" applyBorder="1" applyAlignment="1">
      <alignment horizontal="left" vertical="center" wrapText="1"/>
    </xf>
    <xf numFmtId="49" fontId="8" fillId="3" borderId="24" xfId="0" applyNumberFormat="1" applyFont="1" applyFill="1" applyBorder="1" applyAlignment="1">
      <alignment horizontal="left" vertical="center" wrapText="1"/>
    </xf>
    <xf numFmtId="49" fontId="8" fillId="3" borderId="25" xfId="0" applyNumberFormat="1" applyFont="1" applyFill="1" applyBorder="1" applyAlignment="1">
      <alignment horizontal="left" vertical="center" wrapText="1"/>
    </xf>
    <xf numFmtId="49" fontId="15" fillId="3" borderId="23" xfId="2" applyNumberFormat="1" applyFill="1" applyBorder="1" applyAlignment="1">
      <alignment horizontal="left" vertical="center" wrapText="1"/>
    </xf>
    <xf numFmtId="49" fontId="8" fillId="3" borderId="26" xfId="0" applyNumberFormat="1" applyFont="1" applyFill="1" applyBorder="1" applyAlignment="1">
      <alignment horizontal="left" vertical="center" wrapText="1"/>
    </xf>
    <xf numFmtId="49" fontId="8" fillId="3" borderId="27" xfId="0" applyNumberFormat="1" applyFont="1" applyFill="1" applyBorder="1" applyAlignment="1">
      <alignment horizontal="left" vertical="center" wrapText="1"/>
    </xf>
    <xf numFmtId="49" fontId="8" fillId="3" borderId="28" xfId="0" applyNumberFormat="1" applyFont="1" applyFill="1" applyBorder="1" applyAlignment="1">
      <alignment horizontal="left" vertical="center" wrapText="1"/>
    </xf>
    <xf numFmtId="0" fontId="5" fillId="4" borderId="0" xfId="0" applyFont="1" applyFill="1" applyBorder="1" applyAlignment="1">
      <alignment vertical="center" wrapText="1"/>
    </xf>
    <xf numFmtId="0" fontId="0" fillId="4" borderId="0" xfId="0" applyFill="1" applyAlignment="1">
      <alignment vertical="center" wrapText="1"/>
    </xf>
    <xf numFmtId="0" fontId="4" fillId="4" borderId="0" xfId="0" applyFont="1" applyFill="1" applyBorder="1" applyAlignment="1">
      <alignment vertical="center" wrapText="1"/>
    </xf>
    <xf numFmtId="0" fontId="2" fillId="4" borderId="0" xfId="0" applyFont="1" applyFill="1" applyAlignment="1">
      <alignment vertical="center" wrapText="1"/>
    </xf>
    <xf numFmtId="0" fontId="8" fillId="4" borderId="0" xfId="0" applyFont="1" applyFill="1" applyBorder="1" applyAlignment="1">
      <alignment vertical="center" wrapText="1"/>
    </xf>
    <xf numFmtId="49" fontId="8" fillId="3" borderId="3" xfId="0" applyNumberFormat="1" applyFont="1" applyFill="1" applyBorder="1" applyAlignment="1">
      <alignment horizontal="left" vertical="center" wrapText="1"/>
    </xf>
    <xf numFmtId="49" fontId="8" fillId="3" borderId="4" xfId="0" applyNumberFormat="1" applyFont="1" applyFill="1" applyBorder="1" applyAlignment="1">
      <alignment horizontal="left" vertical="center" wrapText="1"/>
    </xf>
    <xf numFmtId="49" fontId="8" fillId="3" borderId="5" xfId="0" applyNumberFormat="1" applyFont="1" applyFill="1" applyBorder="1" applyAlignment="1">
      <alignment horizontal="left" vertical="center" wrapText="1"/>
    </xf>
    <xf numFmtId="0" fontId="8" fillId="4" borderId="0" xfId="0" applyFont="1" applyFill="1" applyAlignment="1">
      <alignment vertical="center" wrapText="1"/>
    </xf>
    <xf numFmtId="49" fontId="8" fillId="3" borderId="29" xfId="0" applyNumberFormat="1" applyFont="1" applyFill="1" applyBorder="1" applyAlignment="1">
      <alignment horizontal="left" vertical="center" wrapText="1"/>
    </xf>
    <xf numFmtId="49" fontId="8" fillId="3" borderId="30" xfId="0" applyNumberFormat="1" applyFont="1" applyFill="1" applyBorder="1" applyAlignment="1">
      <alignment horizontal="left" vertical="center" wrapText="1"/>
    </xf>
    <xf numFmtId="49" fontId="8" fillId="3" borderId="31" xfId="0" applyNumberFormat="1" applyFont="1" applyFill="1" applyBorder="1" applyAlignment="1">
      <alignment horizontal="left" vertical="center" wrapText="1"/>
    </xf>
    <xf numFmtId="0" fontId="4" fillId="4" borderId="0" xfId="0" quotePrefix="1" applyFont="1" applyFill="1" applyBorder="1" applyAlignment="1">
      <alignment horizontal="right" vertical="center" wrapText="1"/>
    </xf>
    <xf numFmtId="0" fontId="4" fillId="4" borderId="0" xfId="0" applyFont="1" applyFill="1" applyBorder="1" applyAlignment="1">
      <alignment horizontal="right" vertical="center" wrapText="1"/>
    </xf>
    <xf numFmtId="0" fontId="4" fillId="4" borderId="0" xfId="0" applyFont="1" applyFill="1" applyAlignment="1">
      <alignment horizontal="right" vertical="center" wrapText="1"/>
    </xf>
    <xf numFmtId="0" fontId="5"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3" borderId="2" xfId="0" applyFill="1" applyBorder="1" applyAlignment="1">
      <alignment horizontal="center" vertical="center" wrapText="1"/>
    </xf>
    <xf numFmtId="0" fontId="0" fillId="3" borderId="9" xfId="0" applyFill="1" applyBorder="1" applyAlignment="1">
      <alignment horizontal="center" vertical="center" wrapText="1"/>
    </xf>
    <xf numFmtId="49" fontId="2" fillId="3" borderId="0" xfId="0" applyNumberFormat="1" applyFont="1" applyFill="1" applyBorder="1" applyAlignment="1">
      <alignment horizontal="left" vertical="center" wrapText="1"/>
    </xf>
    <xf numFmtId="49" fontId="0" fillId="3" borderId="0" xfId="0" applyNumberFormat="1" applyFill="1" applyBorder="1" applyAlignment="1">
      <alignment horizontal="left" vertical="center" wrapText="1"/>
    </xf>
    <xf numFmtId="49" fontId="0" fillId="3" borderId="2" xfId="0" applyNumberFormat="1" applyFill="1" applyBorder="1" applyAlignment="1">
      <alignment horizontal="left" vertical="center" wrapText="1"/>
    </xf>
    <xf numFmtId="0" fontId="0" fillId="3" borderId="10"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1" xfId="0" applyFill="1" applyBorder="1" applyAlignment="1">
      <alignment horizontal="center" vertical="center" wrapText="1"/>
    </xf>
    <xf numFmtId="49" fontId="8" fillId="3" borderId="29" xfId="4" applyNumberFormat="1" applyFont="1" applyFill="1" applyBorder="1" applyAlignment="1">
      <alignment horizontal="left" vertical="center" wrapText="1"/>
    </xf>
    <xf numFmtId="49" fontId="8" fillId="3" borderId="30" xfId="4" applyNumberFormat="1" applyFont="1" applyFill="1" applyBorder="1" applyAlignment="1">
      <alignment horizontal="left" vertical="center" wrapText="1"/>
    </xf>
    <xf numFmtId="49" fontId="8" fillId="3" borderId="31" xfId="4" applyNumberFormat="1" applyFont="1" applyFill="1" applyBorder="1" applyAlignment="1">
      <alignment horizontal="left" vertical="center" wrapText="1"/>
    </xf>
    <xf numFmtId="49" fontId="8" fillId="3" borderId="23" xfId="4" applyNumberFormat="1" applyFont="1" applyFill="1" applyBorder="1" applyAlignment="1">
      <alignment horizontal="left" vertical="center" wrapText="1"/>
    </xf>
    <xf numFmtId="49" fontId="8" fillId="3" borderId="24" xfId="4" applyNumberFormat="1" applyFont="1" applyFill="1" applyBorder="1" applyAlignment="1">
      <alignment horizontal="left" vertical="center" wrapText="1"/>
    </xf>
    <xf numFmtId="49" fontId="8" fillId="3" borderId="25" xfId="4" applyNumberFormat="1" applyFont="1" applyFill="1" applyBorder="1" applyAlignment="1">
      <alignment horizontal="left" vertical="center" wrapText="1"/>
    </xf>
    <xf numFmtId="49" fontId="12" fillId="3" borderId="23" xfId="3" applyNumberFormat="1" applyFill="1" applyBorder="1" applyAlignment="1" applyProtection="1">
      <alignment horizontal="left" vertical="center" wrapText="1"/>
    </xf>
  </cellXfs>
  <cellStyles count="794">
    <cellStyle name="20 % - Markeringsfarve1 2" xfId="7"/>
    <cellStyle name="20 % - Markeringsfarve1 3" xfId="8"/>
    <cellStyle name="20 % - Markeringsfarve2 2" xfId="9"/>
    <cellStyle name="20 % - Markeringsfarve2 3" xfId="10"/>
    <cellStyle name="20 % - Markeringsfarve3 2" xfId="11"/>
    <cellStyle name="20 % - Markeringsfarve3 3" xfId="12"/>
    <cellStyle name="20 % - Markeringsfarve4 2" xfId="13"/>
    <cellStyle name="20 % - Markeringsfarve4 3" xfId="14"/>
    <cellStyle name="20 % - Markeringsfarve5 2" xfId="15"/>
    <cellStyle name="20 % - Markeringsfarve5 3" xfId="16"/>
    <cellStyle name="20 % - Markeringsfarve6 2" xfId="17"/>
    <cellStyle name="20 % - Markeringsfarve6 3" xfId="18"/>
    <cellStyle name="2x indented GHG Textfiels" xfId="19"/>
    <cellStyle name="40 % - Markeringsfarve1 2" xfId="20"/>
    <cellStyle name="40 % - Markeringsfarve1 3" xfId="21"/>
    <cellStyle name="40 % - Markeringsfarve2 2" xfId="22"/>
    <cellStyle name="40 % - Markeringsfarve2 3" xfId="23"/>
    <cellStyle name="40 % - Markeringsfarve3 2" xfId="24"/>
    <cellStyle name="40 % - Markeringsfarve3 3" xfId="25"/>
    <cellStyle name="40 % - Markeringsfarve4 2" xfId="26"/>
    <cellStyle name="40 % - Markeringsfarve4 3" xfId="27"/>
    <cellStyle name="40 % - Markeringsfarve5 2" xfId="28"/>
    <cellStyle name="40 % - Markeringsfarve5 3" xfId="29"/>
    <cellStyle name="40 % - Markeringsfarve6 2" xfId="30"/>
    <cellStyle name="40 % - Markeringsfarve6 3" xfId="31"/>
    <cellStyle name="5x indented GHG Textfiels" xfId="32"/>
    <cellStyle name="60 % - Markeringsfarve1 2" xfId="33"/>
    <cellStyle name="60 % - Markeringsfarve1 3" xfId="34"/>
    <cellStyle name="60 % - Markeringsfarve2 2" xfId="35"/>
    <cellStyle name="60 % - Markeringsfarve2 3" xfId="36"/>
    <cellStyle name="60 % - Markeringsfarve3 2" xfId="37"/>
    <cellStyle name="60 % - Markeringsfarve3 3" xfId="38"/>
    <cellStyle name="60 % - Markeringsfarve4 2" xfId="39"/>
    <cellStyle name="60 % - Markeringsfarve4 3" xfId="40"/>
    <cellStyle name="60 % - Markeringsfarve5 2" xfId="41"/>
    <cellStyle name="60 % - Markeringsfarve5 3" xfId="42"/>
    <cellStyle name="60 % - Markeringsfarve6 2" xfId="43"/>
    <cellStyle name="60 % - Markeringsfarve6 3" xfId="44"/>
    <cellStyle name="Advarselstekst 2" xfId="45"/>
    <cellStyle name="Advarselstekst 3" xfId="46"/>
    <cellStyle name="ANCLAS,REZONES Y SUS PARTES,DE FUNDICION,DE HIERRO O DE ACERO" xfId="1"/>
    <cellStyle name="Bemærk! 2" xfId="47"/>
    <cellStyle name="Bemærk! 3" xfId="48"/>
    <cellStyle name="Beregning 2" xfId="49"/>
    <cellStyle name="Beregning 3" xfId="50"/>
    <cellStyle name="Excel Built-in Normal" xfId="51"/>
    <cellStyle name="God 2" xfId="52"/>
    <cellStyle name="God 3" xfId="53"/>
    <cellStyle name="Headline" xfId="54"/>
    <cellStyle name="Hyperlink" xfId="2" builtinId="8"/>
    <cellStyle name="Input 2" xfId="55"/>
    <cellStyle name="Input 3" xfId="56"/>
    <cellStyle name="Komma 10" xfId="57"/>
    <cellStyle name="Komma 11" xfId="58"/>
    <cellStyle name="Komma 12" xfId="59"/>
    <cellStyle name="Komma 12 2" xfId="60"/>
    <cellStyle name="Komma 12 3" xfId="61"/>
    <cellStyle name="Komma 13" xfId="62"/>
    <cellStyle name="Komma 14" xfId="63"/>
    <cellStyle name="Komma 15" xfId="64"/>
    <cellStyle name="Komma 16" xfId="65"/>
    <cellStyle name="Komma 17" xfId="66"/>
    <cellStyle name="Komma 2" xfId="67"/>
    <cellStyle name="Komma 2 2" xfId="68"/>
    <cellStyle name="Komma 2 2 2" xfId="69"/>
    <cellStyle name="Komma 2 3" xfId="70"/>
    <cellStyle name="Komma 3" xfId="71"/>
    <cellStyle name="Komma 4" xfId="72"/>
    <cellStyle name="Komma 5" xfId="73"/>
    <cellStyle name="Komma 6" xfId="74"/>
    <cellStyle name="Komma 7" xfId="75"/>
    <cellStyle name="Komma 8" xfId="76"/>
    <cellStyle name="Komma 9" xfId="77"/>
    <cellStyle name="Komma 9 2" xfId="78"/>
    <cellStyle name="Link 2" xfId="3"/>
    <cellStyle name="Link 2 2" xfId="79"/>
    <cellStyle name="Link 2 3" xfId="80"/>
    <cellStyle name="Link 2 4" xfId="81"/>
    <cellStyle name="Link 2 5" xfId="82"/>
    <cellStyle name="Link 3" xfId="83"/>
    <cellStyle name="Link 3 2" xfId="84"/>
    <cellStyle name="Link 4" xfId="85"/>
    <cellStyle name="Link 5" xfId="86"/>
    <cellStyle name="Neutral 2" xfId="87"/>
    <cellStyle name="Neutral 3" xfId="88"/>
    <cellStyle name="Normal" xfId="0" builtinId="0"/>
    <cellStyle name="Normal 10" xfId="89"/>
    <cellStyle name="Normal 10 10" xfId="90"/>
    <cellStyle name="Normal 10 2" xfId="91"/>
    <cellStyle name="Normal 10 2 2" xfId="92"/>
    <cellStyle name="Normal 10 2 2 2" xfId="93"/>
    <cellStyle name="Normal 10 2 2 2 2" xfId="94"/>
    <cellStyle name="Normal 10 2 2 2 2 2" xfId="95"/>
    <cellStyle name="Normal 10 2 2 2 3" xfId="96"/>
    <cellStyle name="Normal 10 2 2 3" xfId="97"/>
    <cellStyle name="Normal 10 2 2 3 2" xfId="98"/>
    <cellStyle name="Normal 10 2 2 4" xfId="99"/>
    <cellStyle name="Normal 10 2 3" xfId="100"/>
    <cellStyle name="Normal 10 2 3 2" xfId="101"/>
    <cellStyle name="Normal 10 2 3 2 2" xfId="102"/>
    <cellStyle name="Normal 10 2 3 2 2 2" xfId="103"/>
    <cellStyle name="Normal 10 2 3 2 3" xfId="104"/>
    <cellStyle name="Normal 10 2 3 3" xfId="105"/>
    <cellStyle name="Normal 10 2 3 3 2" xfId="106"/>
    <cellStyle name="Normal 10 2 3 4" xfId="107"/>
    <cellStyle name="Normal 10 2 4" xfId="108"/>
    <cellStyle name="Normal 10 2 4 2" xfId="109"/>
    <cellStyle name="Normal 10 2 4 2 2" xfId="110"/>
    <cellStyle name="Normal 10 2 4 3" xfId="111"/>
    <cellStyle name="Normal 10 2 5" xfId="112"/>
    <cellStyle name="Normal 10 2 5 2" xfId="113"/>
    <cellStyle name="Normal 10 2 6" xfId="114"/>
    <cellStyle name="Normal 10 2 7" xfId="115"/>
    <cellStyle name="Normal 10 3" xfId="116"/>
    <cellStyle name="Normal 10 3 2" xfId="117"/>
    <cellStyle name="Normal 10 3 2 2" xfId="118"/>
    <cellStyle name="Normal 10 3 2 2 2" xfId="119"/>
    <cellStyle name="Normal 10 3 2 2 2 2" xfId="120"/>
    <cellStyle name="Normal 10 3 2 2 3" xfId="121"/>
    <cellStyle name="Normal 10 3 2 3" xfId="122"/>
    <cellStyle name="Normal 10 3 2 3 2" xfId="123"/>
    <cellStyle name="Normal 10 3 2 4" xfId="124"/>
    <cellStyle name="Normal 10 3 3" xfId="125"/>
    <cellStyle name="Normal 10 3 3 2" xfId="126"/>
    <cellStyle name="Normal 10 3 3 2 2" xfId="127"/>
    <cellStyle name="Normal 10 3 3 2 2 2" xfId="128"/>
    <cellStyle name="Normal 10 3 3 2 3" xfId="129"/>
    <cellStyle name="Normal 10 3 3 3" xfId="130"/>
    <cellStyle name="Normal 10 3 3 3 2" xfId="131"/>
    <cellStyle name="Normal 10 3 3 4" xfId="132"/>
    <cellStyle name="Normal 10 3 4" xfId="133"/>
    <cellStyle name="Normal 10 3 4 2" xfId="134"/>
    <cellStyle name="Normal 10 3 4 2 2" xfId="135"/>
    <cellStyle name="Normal 10 3 4 3" xfId="136"/>
    <cellStyle name="Normal 10 3 5" xfId="137"/>
    <cellStyle name="Normal 10 3 5 2" xfId="138"/>
    <cellStyle name="Normal 10 3 6" xfId="139"/>
    <cellStyle name="Normal 10 3 7" xfId="140"/>
    <cellStyle name="Normal 10 4" xfId="141"/>
    <cellStyle name="Normal 10 4 2" xfId="142"/>
    <cellStyle name="Normal 10 4 2 2" xfId="143"/>
    <cellStyle name="Normal 10 4 2 2 2" xfId="144"/>
    <cellStyle name="Normal 10 4 2 3" xfId="145"/>
    <cellStyle name="Normal 10 4 3" xfId="146"/>
    <cellStyle name="Normal 10 4 3 2" xfId="147"/>
    <cellStyle name="Normal 10 4 4" xfId="148"/>
    <cellStyle name="Normal 10 5" xfId="149"/>
    <cellStyle name="Normal 10 5 2" xfId="150"/>
    <cellStyle name="Normal 10 5 2 2" xfId="151"/>
    <cellStyle name="Normal 10 5 2 2 2" xfId="152"/>
    <cellStyle name="Normal 10 5 2 3" xfId="153"/>
    <cellStyle name="Normal 10 5 3" xfId="154"/>
    <cellStyle name="Normal 10 5 3 2" xfId="155"/>
    <cellStyle name="Normal 10 5 4" xfId="156"/>
    <cellStyle name="Normal 10 6" xfId="157"/>
    <cellStyle name="Normal 10 6 2" xfId="158"/>
    <cellStyle name="Normal 10 6 2 2" xfId="159"/>
    <cellStyle name="Normal 10 6 3" xfId="160"/>
    <cellStyle name="Normal 10 7" xfId="161"/>
    <cellStyle name="Normal 10 7 2" xfId="162"/>
    <cellStyle name="Normal 10 7 2 2" xfId="163"/>
    <cellStyle name="Normal 10 7 3" xfId="164"/>
    <cellStyle name="Normal 10 8" xfId="165"/>
    <cellStyle name="Normal 10 8 2" xfId="166"/>
    <cellStyle name="Normal 10 9" xfId="167"/>
    <cellStyle name="Normal 11" xfId="168"/>
    <cellStyle name="Normal 11 2" xfId="169"/>
    <cellStyle name="Normal 11 3" xfId="170"/>
    <cellStyle name="Normal 12" xfId="171"/>
    <cellStyle name="Normal 12 2" xfId="172"/>
    <cellStyle name="Normal 13" xfId="173"/>
    <cellStyle name="Normal 13 2" xfId="174"/>
    <cellStyle name="Normal 13 2 2" xfId="175"/>
    <cellStyle name="Normal 13 2 2 2" xfId="176"/>
    <cellStyle name="Normal 13 2 3" xfId="177"/>
    <cellStyle name="Normal 13 3" xfId="178"/>
    <cellStyle name="Normal 13 3 2" xfId="179"/>
    <cellStyle name="Normal 13 4" xfId="180"/>
    <cellStyle name="Normal 14" xfId="181"/>
    <cellStyle name="Normal 14 2" xfId="182"/>
    <cellStyle name="Normal 15" xfId="183"/>
    <cellStyle name="Normal 15 2" xfId="184"/>
    <cellStyle name="Normal 16" xfId="185"/>
    <cellStyle name="Normal 16 2" xfId="186"/>
    <cellStyle name="Normal 17" xfId="187"/>
    <cellStyle name="Normal 18" xfId="188"/>
    <cellStyle name="Normal 19" xfId="189"/>
    <cellStyle name="Normal 2" xfId="4"/>
    <cellStyle name="Normal 2 10" xfId="190"/>
    <cellStyle name="Normal 2 2" xfId="191"/>
    <cellStyle name="Normal 2 2 2" xfId="192"/>
    <cellStyle name="Normal 2 3" xfId="193"/>
    <cellStyle name="Normal 2 4" xfId="194"/>
    <cellStyle name="Normal 2 4 2" xfId="195"/>
    <cellStyle name="Normal 2 4 2 2" xfId="196"/>
    <cellStyle name="Normal 2 4 2 2 2" xfId="197"/>
    <cellStyle name="Normal 2 4 2 2 2 2" xfId="198"/>
    <cellStyle name="Normal 2 4 2 2 3" xfId="199"/>
    <cellStyle name="Normal 2 4 2 3" xfId="200"/>
    <cellStyle name="Normal 2 4 2 3 2" xfId="201"/>
    <cellStyle name="Normal 2 4 2 4" xfId="202"/>
    <cellStyle name="Normal 2 4 3" xfId="203"/>
    <cellStyle name="Normal 2 4 3 2" xfId="204"/>
    <cellStyle name="Normal 2 4 3 2 2" xfId="205"/>
    <cellStyle name="Normal 2 4 3 2 2 2" xfId="206"/>
    <cellStyle name="Normal 2 4 3 2 3" xfId="207"/>
    <cellStyle name="Normal 2 4 3 3" xfId="208"/>
    <cellStyle name="Normal 2 4 3 3 2" xfId="209"/>
    <cellStyle name="Normal 2 4 3 4" xfId="210"/>
    <cellStyle name="Normal 2 4 4" xfId="211"/>
    <cellStyle name="Normal 2 4 4 2" xfId="212"/>
    <cellStyle name="Normal 2 4 4 2 2" xfId="213"/>
    <cellStyle name="Normal 2 4 4 3" xfId="214"/>
    <cellStyle name="Normal 2 4 5" xfId="215"/>
    <cellStyle name="Normal 2 4 5 2" xfId="216"/>
    <cellStyle name="Normal 2 4 6" xfId="217"/>
    <cellStyle name="Normal 2 4 7" xfId="218"/>
    <cellStyle name="Normal 2 5" xfId="219"/>
    <cellStyle name="Normal 2 5 2" xfId="220"/>
    <cellStyle name="Normal 2 5 2 2" xfId="221"/>
    <cellStyle name="Normal 2 5 2 2 2" xfId="222"/>
    <cellStyle name="Normal 2 5 2 2 2 2" xfId="223"/>
    <cellStyle name="Normal 2 5 2 2 3" xfId="224"/>
    <cellStyle name="Normal 2 5 2 3" xfId="225"/>
    <cellStyle name="Normal 2 5 2 3 2" xfId="226"/>
    <cellStyle name="Normal 2 5 2 4" xfId="227"/>
    <cellStyle name="Normal 2 5 3" xfId="228"/>
    <cellStyle name="Normal 2 5 3 2" xfId="229"/>
    <cellStyle name="Normal 2 5 3 2 2" xfId="230"/>
    <cellStyle name="Normal 2 5 3 2 2 2" xfId="231"/>
    <cellStyle name="Normal 2 5 3 2 3" xfId="232"/>
    <cellStyle name="Normal 2 5 3 3" xfId="233"/>
    <cellStyle name="Normal 2 5 3 3 2" xfId="234"/>
    <cellStyle name="Normal 2 5 3 4" xfId="235"/>
    <cellStyle name="Normal 2 5 4" xfId="236"/>
    <cellStyle name="Normal 2 5 4 2" xfId="237"/>
    <cellStyle name="Normal 2 5 4 2 2" xfId="238"/>
    <cellStyle name="Normal 2 5 4 3" xfId="239"/>
    <cellStyle name="Normal 2 5 5" xfId="240"/>
    <cellStyle name="Normal 2 5 5 2" xfId="241"/>
    <cellStyle name="Normal 2 5 6" xfId="242"/>
    <cellStyle name="Normal 2 5 7" xfId="243"/>
    <cellStyle name="Normal 2 6" xfId="244"/>
    <cellStyle name="Normal 2 7" xfId="245"/>
    <cellStyle name="Normal 2 7 2" xfId="246"/>
    <cellStyle name="Normal 2 8" xfId="247"/>
    <cellStyle name="Normal 2 9" xfId="248"/>
    <cellStyle name="Normal 2 9 2" xfId="249"/>
    <cellStyle name="Normal 2 9 2 2" xfId="250"/>
    <cellStyle name="Normal 2 9 2 2 2" xfId="251"/>
    <cellStyle name="Normal 2 9 2 3" xfId="252"/>
    <cellStyle name="Normal 2 9 3" xfId="253"/>
    <cellStyle name="Normal 2 9 3 2" xfId="254"/>
    <cellStyle name="Normal 2 9 4" xfId="255"/>
    <cellStyle name="Normal 20" xfId="792"/>
    <cellStyle name="Normal 21" xfId="793"/>
    <cellStyle name="Normal 3" xfId="256"/>
    <cellStyle name="Normal 3 2" xfId="257"/>
    <cellStyle name="Normal 3 2 2" xfId="258"/>
    <cellStyle name="Normal 3 2 3" xfId="259"/>
    <cellStyle name="Normal 3 2 4" xfId="260"/>
    <cellStyle name="Normal 3 3" xfId="261"/>
    <cellStyle name="Normal 3 4" xfId="262"/>
    <cellStyle name="Normal 4" xfId="263"/>
    <cellStyle name="Normal 4 2" xfId="264"/>
    <cellStyle name="Normal 4 3" xfId="265"/>
    <cellStyle name="Normal 5" xfId="5"/>
    <cellStyle name="Normal 5 10" xfId="266"/>
    <cellStyle name="Normal 5 10 2" xfId="267"/>
    <cellStyle name="Normal 5 11" xfId="268"/>
    <cellStyle name="Normal 5 12" xfId="269"/>
    <cellStyle name="Normal 5 2" xfId="270"/>
    <cellStyle name="Normal 5 2 10" xfId="271"/>
    <cellStyle name="Normal 5 2 11" xfId="272"/>
    <cellStyle name="Normal 5 2 2" xfId="273"/>
    <cellStyle name="Normal 5 2 2 10" xfId="274"/>
    <cellStyle name="Normal 5 2 2 2" xfId="275"/>
    <cellStyle name="Normal 5 2 2 2 2" xfId="276"/>
    <cellStyle name="Normal 5 2 2 2 2 2" xfId="277"/>
    <cellStyle name="Normal 5 2 2 2 2 2 2" xfId="278"/>
    <cellStyle name="Normal 5 2 2 2 2 2 2 2" xfId="279"/>
    <cellStyle name="Normal 5 2 2 2 2 2 3" xfId="280"/>
    <cellStyle name="Normal 5 2 2 2 2 3" xfId="281"/>
    <cellStyle name="Normal 5 2 2 2 2 3 2" xfId="282"/>
    <cellStyle name="Normal 5 2 2 2 2 4" xfId="283"/>
    <cellStyle name="Normal 5 2 2 2 3" xfId="284"/>
    <cellStyle name="Normal 5 2 2 2 3 2" xfId="285"/>
    <cellStyle name="Normal 5 2 2 2 3 2 2" xfId="286"/>
    <cellStyle name="Normal 5 2 2 2 3 2 2 2" xfId="287"/>
    <cellStyle name="Normal 5 2 2 2 3 2 3" xfId="288"/>
    <cellStyle name="Normal 5 2 2 2 3 3" xfId="289"/>
    <cellStyle name="Normal 5 2 2 2 3 3 2" xfId="290"/>
    <cellStyle name="Normal 5 2 2 2 3 4" xfId="291"/>
    <cellStyle name="Normal 5 2 2 2 4" xfId="292"/>
    <cellStyle name="Normal 5 2 2 2 4 2" xfId="293"/>
    <cellStyle name="Normal 5 2 2 2 4 2 2" xfId="294"/>
    <cellStyle name="Normal 5 2 2 2 4 3" xfId="295"/>
    <cellStyle name="Normal 5 2 2 2 5" xfId="296"/>
    <cellStyle name="Normal 5 2 2 2 5 2" xfId="297"/>
    <cellStyle name="Normal 5 2 2 2 6" xfId="298"/>
    <cellStyle name="Normal 5 2 2 2 7" xfId="299"/>
    <cellStyle name="Normal 5 2 2 3" xfId="300"/>
    <cellStyle name="Normal 5 2 2 3 2" xfId="301"/>
    <cellStyle name="Normal 5 2 2 3 2 2" xfId="302"/>
    <cellStyle name="Normal 5 2 2 3 2 2 2" xfId="303"/>
    <cellStyle name="Normal 5 2 2 3 2 2 2 2" xfId="304"/>
    <cellStyle name="Normal 5 2 2 3 2 2 3" xfId="305"/>
    <cellStyle name="Normal 5 2 2 3 2 3" xfId="306"/>
    <cellStyle name="Normal 5 2 2 3 2 3 2" xfId="307"/>
    <cellStyle name="Normal 5 2 2 3 2 4" xfId="308"/>
    <cellStyle name="Normal 5 2 2 3 3" xfId="309"/>
    <cellStyle name="Normal 5 2 2 3 3 2" xfId="310"/>
    <cellStyle name="Normal 5 2 2 3 3 2 2" xfId="311"/>
    <cellStyle name="Normal 5 2 2 3 3 2 2 2" xfId="312"/>
    <cellStyle name="Normal 5 2 2 3 3 2 3" xfId="313"/>
    <cellStyle name="Normal 5 2 2 3 3 3" xfId="314"/>
    <cellStyle name="Normal 5 2 2 3 3 3 2" xfId="315"/>
    <cellStyle name="Normal 5 2 2 3 3 4" xfId="316"/>
    <cellStyle name="Normal 5 2 2 3 4" xfId="317"/>
    <cellStyle name="Normal 5 2 2 3 4 2" xfId="318"/>
    <cellStyle name="Normal 5 2 2 3 4 2 2" xfId="319"/>
    <cellStyle name="Normal 5 2 2 3 4 3" xfId="320"/>
    <cellStyle name="Normal 5 2 2 3 5" xfId="321"/>
    <cellStyle name="Normal 5 2 2 3 5 2" xfId="322"/>
    <cellStyle name="Normal 5 2 2 3 6" xfId="323"/>
    <cellStyle name="Normal 5 2 2 3 7" xfId="324"/>
    <cellStyle name="Normal 5 2 2 4" xfId="325"/>
    <cellStyle name="Normal 5 2 2 4 2" xfId="326"/>
    <cellStyle name="Normal 5 2 2 4 2 2" xfId="327"/>
    <cellStyle name="Normal 5 2 2 4 2 2 2" xfId="328"/>
    <cellStyle name="Normal 5 2 2 4 2 3" xfId="329"/>
    <cellStyle name="Normal 5 2 2 4 3" xfId="330"/>
    <cellStyle name="Normal 5 2 2 4 3 2" xfId="331"/>
    <cellStyle name="Normal 5 2 2 4 4" xfId="332"/>
    <cellStyle name="Normal 5 2 2 5" xfId="333"/>
    <cellStyle name="Normal 5 2 2 5 2" xfId="334"/>
    <cellStyle name="Normal 5 2 2 5 2 2" xfId="335"/>
    <cellStyle name="Normal 5 2 2 5 2 2 2" xfId="336"/>
    <cellStyle name="Normal 5 2 2 5 2 3" xfId="337"/>
    <cellStyle name="Normal 5 2 2 5 3" xfId="338"/>
    <cellStyle name="Normal 5 2 2 5 3 2" xfId="339"/>
    <cellStyle name="Normal 5 2 2 5 4" xfId="340"/>
    <cellStyle name="Normal 5 2 2 6" xfId="341"/>
    <cellStyle name="Normal 5 2 2 6 2" xfId="342"/>
    <cellStyle name="Normal 5 2 2 6 2 2" xfId="343"/>
    <cellStyle name="Normal 5 2 2 6 3" xfId="344"/>
    <cellStyle name="Normal 5 2 2 7" xfId="345"/>
    <cellStyle name="Normal 5 2 2 7 2" xfId="346"/>
    <cellStyle name="Normal 5 2 2 7 2 2" xfId="347"/>
    <cellStyle name="Normal 5 2 2 7 3" xfId="348"/>
    <cellStyle name="Normal 5 2 2 8" xfId="349"/>
    <cellStyle name="Normal 5 2 2 8 2" xfId="350"/>
    <cellStyle name="Normal 5 2 2 9" xfId="351"/>
    <cellStyle name="Normal 5 2 3" xfId="352"/>
    <cellStyle name="Normal 5 2 3 2" xfId="353"/>
    <cellStyle name="Normal 5 2 3 2 2" xfId="354"/>
    <cellStyle name="Normal 5 2 3 2 2 2" xfId="355"/>
    <cellStyle name="Normal 5 2 3 2 2 2 2" xfId="356"/>
    <cellStyle name="Normal 5 2 3 2 2 3" xfId="357"/>
    <cellStyle name="Normal 5 2 3 2 3" xfId="358"/>
    <cellStyle name="Normal 5 2 3 2 3 2" xfId="359"/>
    <cellStyle name="Normal 5 2 3 2 4" xfId="360"/>
    <cellStyle name="Normal 5 2 3 3" xfId="361"/>
    <cellStyle name="Normal 5 2 3 3 2" xfId="362"/>
    <cellStyle name="Normal 5 2 3 3 2 2" xfId="363"/>
    <cellStyle name="Normal 5 2 3 3 2 2 2" xfId="364"/>
    <cellStyle name="Normal 5 2 3 3 2 3" xfId="365"/>
    <cellStyle name="Normal 5 2 3 3 3" xfId="366"/>
    <cellStyle name="Normal 5 2 3 3 3 2" xfId="367"/>
    <cellStyle name="Normal 5 2 3 3 4" xfId="368"/>
    <cellStyle name="Normal 5 2 3 4" xfId="369"/>
    <cellStyle name="Normal 5 2 3 4 2" xfId="370"/>
    <cellStyle name="Normal 5 2 3 4 2 2" xfId="371"/>
    <cellStyle name="Normal 5 2 3 4 3" xfId="372"/>
    <cellStyle name="Normal 5 2 3 5" xfId="373"/>
    <cellStyle name="Normal 5 2 3 5 2" xfId="374"/>
    <cellStyle name="Normal 5 2 3 6" xfId="375"/>
    <cellStyle name="Normal 5 2 3 7" xfId="376"/>
    <cellStyle name="Normal 5 2 4" xfId="377"/>
    <cellStyle name="Normal 5 2 4 2" xfId="378"/>
    <cellStyle name="Normal 5 2 4 2 2" xfId="379"/>
    <cellStyle name="Normal 5 2 4 2 2 2" xfId="380"/>
    <cellStyle name="Normal 5 2 4 2 2 2 2" xfId="381"/>
    <cellStyle name="Normal 5 2 4 2 2 3" xfId="382"/>
    <cellStyle name="Normal 5 2 4 2 3" xfId="383"/>
    <cellStyle name="Normal 5 2 4 2 3 2" xfId="384"/>
    <cellStyle name="Normal 5 2 4 2 4" xfId="385"/>
    <cellStyle name="Normal 5 2 4 3" xfId="386"/>
    <cellStyle name="Normal 5 2 4 3 2" xfId="387"/>
    <cellStyle name="Normal 5 2 4 3 2 2" xfId="388"/>
    <cellStyle name="Normal 5 2 4 3 2 2 2" xfId="389"/>
    <cellStyle name="Normal 5 2 4 3 2 3" xfId="390"/>
    <cellStyle name="Normal 5 2 4 3 3" xfId="391"/>
    <cellStyle name="Normal 5 2 4 3 3 2" xfId="392"/>
    <cellStyle name="Normal 5 2 4 3 4" xfId="393"/>
    <cellStyle name="Normal 5 2 4 4" xfId="394"/>
    <cellStyle name="Normal 5 2 4 4 2" xfId="395"/>
    <cellStyle name="Normal 5 2 4 4 2 2" xfId="396"/>
    <cellStyle name="Normal 5 2 4 4 3" xfId="397"/>
    <cellStyle name="Normal 5 2 4 5" xfId="398"/>
    <cellStyle name="Normal 5 2 4 5 2" xfId="399"/>
    <cellStyle name="Normal 5 2 4 6" xfId="400"/>
    <cellStyle name="Normal 5 2 4 7" xfId="401"/>
    <cellStyle name="Normal 5 2 5" xfId="402"/>
    <cellStyle name="Normal 5 2 5 2" xfId="403"/>
    <cellStyle name="Normal 5 2 5 2 2" xfId="404"/>
    <cellStyle name="Normal 5 2 5 2 2 2" xfId="405"/>
    <cellStyle name="Normal 5 2 5 2 3" xfId="406"/>
    <cellStyle name="Normal 5 2 5 3" xfId="407"/>
    <cellStyle name="Normal 5 2 5 3 2" xfId="408"/>
    <cellStyle name="Normal 5 2 5 4" xfId="409"/>
    <cellStyle name="Normal 5 2 6" xfId="410"/>
    <cellStyle name="Normal 5 2 6 2" xfId="411"/>
    <cellStyle name="Normal 5 2 6 2 2" xfId="412"/>
    <cellStyle name="Normal 5 2 6 2 2 2" xfId="413"/>
    <cellStyle name="Normal 5 2 6 2 3" xfId="414"/>
    <cellStyle name="Normal 5 2 6 3" xfId="415"/>
    <cellStyle name="Normal 5 2 6 3 2" xfId="416"/>
    <cellStyle name="Normal 5 2 6 4" xfId="417"/>
    <cellStyle name="Normal 5 2 7" xfId="418"/>
    <cellStyle name="Normal 5 2 7 2" xfId="419"/>
    <cellStyle name="Normal 5 2 7 2 2" xfId="420"/>
    <cellStyle name="Normal 5 2 7 3" xfId="421"/>
    <cellStyle name="Normal 5 2 8" xfId="422"/>
    <cellStyle name="Normal 5 2 8 2" xfId="423"/>
    <cellStyle name="Normal 5 2 8 2 2" xfId="424"/>
    <cellStyle name="Normal 5 2 8 3" xfId="425"/>
    <cellStyle name="Normal 5 2 9" xfId="426"/>
    <cellStyle name="Normal 5 2 9 2" xfId="427"/>
    <cellStyle name="Normal 5 3" xfId="428"/>
    <cellStyle name="Normal 5 3 10" xfId="429"/>
    <cellStyle name="Normal 5 3 2" xfId="430"/>
    <cellStyle name="Normal 5 3 2 2" xfId="431"/>
    <cellStyle name="Normal 5 3 2 2 2" xfId="432"/>
    <cellStyle name="Normal 5 3 2 2 2 2" xfId="433"/>
    <cellStyle name="Normal 5 3 2 2 2 2 2" xfId="434"/>
    <cellStyle name="Normal 5 3 2 2 2 3" xfId="435"/>
    <cellStyle name="Normal 5 3 2 2 3" xfId="436"/>
    <cellStyle name="Normal 5 3 2 2 3 2" xfId="437"/>
    <cellStyle name="Normal 5 3 2 2 4" xfId="438"/>
    <cellStyle name="Normal 5 3 2 3" xfId="439"/>
    <cellStyle name="Normal 5 3 2 3 2" xfId="440"/>
    <cellStyle name="Normal 5 3 2 3 2 2" xfId="441"/>
    <cellStyle name="Normal 5 3 2 3 2 2 2" xfId="442"/>
    <cellStyle name="Normal 5 3 2 3 2 3" xfId="443"/>
    <cellStyle name="Normal 5 3 2 3 3" xfId="444"/>
    <cellStyle name="Normal 5 3 2 3 3 2" xfId="445"/>
    <cellStyle name="Normal 5 3 2 3 4" xfId="446"/>
    <cellStyle name="Normal 5 3 2 4" xfId="447"/>
    <cellStyle name="Normal 5 3 2 4 2" xfId="448"/>
    <cellStyle name="Normal 5 3 2 4 2 2" xfId="449"/>
    <cellStyle name="Normal 5 3 2 4 3" xfId="450"/>
    <cellStyle name="Normal 5 3 2 5" xfId="451"/>
    <cellStyle name="Normal 5 3 2 5 2" xfId="452"/>
    <cellStyle name="Normal 5 3 2 6" xfId="453"/>
    <cellStyle name="Normal 5 3 2 7" xfId="454"/>
    <cellStyle name="Normal 5 3 3" xfId="455"/>
    <cellStyle name="Normal 5 3 3 2" xfId="456"/>
    <cellStyle name="Normal 5 3 3 2 2" xfId="457"/>
    <cellStyle name="Normal 5 3 3 2 2 2" xfId="458"/>
    <cellStyle name="Normal 5 3 3 2 2 2 2" xfId="459"/>
    <cellStyle name="Normal 5 3 3 2 2 3" xfId="460"/>
    <cellStyle name="Normal 5 3 3 2 3" xfId="461"/>
    <cellStyle name="Normal 5 3 3 2 3 2" xfId="462"/>
    <cellStyle name="Normal 5 3 3 2 4" xfId="463"/>
    <cellStyle name="Normal 5 3 3 3" xfId="464"/>
    <cellStyle name="Normal 5 3 3 3 2" xfId="465"/>
    <cellStyle name="Normal 5 3 3 3 2 2" xfId="466"/>
    <cellStyle name="Normal 5 3 3 3 2 2 2" xfId="467"/>
    <cellStyle name="Normal 5 3 3 3 2 3" xfId="468"/>
    <cellStyle name="Normal 5 3 3 3 3" xfId="469"/>
    <cellStyle name="Normal 5 3 3 3 3 2" xfId="470"/>
    <cellStyle name="Normal 5 3 3 3 4" xfId="471"/>
    <cellStyle name="Normal 5 3 3 4" xfId="472"/>
    <cellStyle name="Normal 5 3 3 4 2" xfId="473"/>
    <cellStyle name="Normal 5 3 3 4 2 2" xfId="474"/>
    <cellStyle name="Normal 5 3 3 4 3" xfId="475"/>
    <cellStyle name="Normal 5 3 3 5" xfId="476"/>
    <cellStyle name="Normal 5 3 3 5 2" xfId="477"/>
    <cellStyle name="Normal 5 3 3 6" xfId="478"/>
    <cellStyle name="Normal 5 3 3 7" xfId="479"/>
    <cellStyle name="Normal 5 3 4" xfId="480"/>
    <cellStyle name="Normal 5 3 4 2" xfId="481"/>
    <cellStyle name="Normal 5 3 4 2 2" xfId="482"/>
    <cellStyle name="Normal 5 3 4 2 2 2" xfId="483"/>
    <cellStyle name="Normal 5 3 4 2 3" xfId="484"/>
    <cellStyle name="Normal 5 3 4 3" xfId="485"/>
    <cellStyle name="Normal 5 3 4 3 2" xfId="486"/>
    <cellStyle name="Normal 5 3 4 4" xfId="487"/>
    <cellStyle name="Normal 5 3 5" xfId="488"/>
    <cellStyle name="Normal 5 3 5 2" xfId="489"/>
    <cellStyle name="Normal 5 3 5 2 2" xfId="490"/>
    <cellStyle name="Normal 5 3 5 2 2 2" xfId="491"/>
    <cellStyle name="Normal 5 3 5 2 3" xfId="492"/>
    <cellStyle name="Normal 5 3 5 3" xfId="493"/>
    <cellStyle name="Normal 5 3 5 3 2" xfId="494"/>
    <cellStyle name="Normal 5 3 5 4" xfId="495"/>
    <cellStyle name="Normal 5 3 6" xfId="496"/>
    <cellStyle name="Normal 5 3 6 2" xfId="497"/>
    <cellStyle name="Normal 5 3 6 2 2" xfId="498"/>
    <cellStyle name="Normal 5 3 6 3" xfId="499"/>
    <cellStyle name="Normal 5 3 7" xfId="500"/>
    <cellStyle name="Normal 5 3 7 2" xfId="501"/>
    <cellStyle name="Normal 5 3 7 2 2" xfId="502"/>
    <cellStyle name="Normal 5 3 7 3" xfId="503"/>
    <cellStyle name="Normal 5 3 8" xfId="504"/>
    <cellStyle name="Normal 5 3 8 2" xfId="505"/>
    <cellStyle name="Normal 5 3 9" xfId="506"/>
    <cellStyle name="Normal 5 4" xfId="507"/>
    <cellStyle name="Normal 5 4 2" xfId="508"/>
    <cellStyle name="Normal 5 4 2 2" xfId="509"/>
    <cellStyle name="Normal 5 4 2 2 2" xfId="510"/>
    <cellStyle name="Normal 5 4 2 2 2 2" xfId="511"/>
    <cellStyle name="Normal 5 4 2 2 3" xfId="512"/>
    <cellStyle name="Normal 5 4 2 3" xfId="513"/>
    <cellStyle name="Normal 5 4 2 3 2" xfId="514"/>
    <cellStyle name="Normal 5 4 2 4" xfId="515"/>
    <cellStyle name="Normal 5 4 3" xfId="516"/>
    <cellStyle name="Normal 5 4 3 2" xfId="517"/>
    <cellStyle name="Normal 5 4 3 2 2" xfId="518"/>
    <cellStyle name="Normal 5 4 3 2 2 2" xfId="519"/>
    <cellStyle name="Normal 5 4 3 2 3" xfId="520"/>
    <cellStyle name="Normal 5 4 3 3" xfId="521"/>
    <cellStyle name="Normal 5 4 3 3 2" xfId="522"/>
    <cellStyle name="Normal 5 4 3 4" xfId="523"/>
    <cellStyle name="Normal 5 4 4" xfId="524"/>
    <cellStyle name="Normal 5 4 4 2" xfId="525"/>
    <cellStyle name="Normal 5 4 4 2 2" xfId="526"/>
    <cellStyle name="Normal 5 4 4 3" xfId="527"/>
    <cellStyle name="Normal 5 4 5" xfId="528"/>
    <cellStyle name="Normal 5 4 5 2" xfId="529"/>
    <cellStyle name="Normal 5 4 6" xfId="530"/>
    <cellStyle name="Normal 5 4 7" xfId="531"/>
    <cellStyle name="Normal 5 5" xfId="532"/>
    <cellStyle name="Normal 5 5 2" xfId="533"/>
    <cellStyle name="Normal 5 5 2 2" xfId="534"/>
    <cellStyle name="Normal 5 5 2 2 2" xfId="535"/>
    <cellStyle name="Normal 5 5 2 2 2 2" xfId="536"/>
    <cellStyle name="Normal 5 5 2 2 3" xfId="537"/>
    <cellStyle name="Normal 5 5 2 3" xfId="538"/>
    <cellStyle name="Normal 5 5 2 3 2" xfId="539"/>
    <cellStyle name="Normal 5 5 2 4" xfId="540"/>
    <cellStyle name="Normal 5 5 3" xfId="541"/>
    <cellStyle name="Normal 5 5 3 2" xfId="542"/>
    <cellStyle name="Normal 5 5 3 2 2" xfId="543"/>
    <cellStyle name="Normal 5 5 3 2 2 2" xfId="544"/>
    <cellStyle name="Normal 5 5 3 2 3" xfId="545"/>
    <cellStyle name="Normal 5 5 3 3" xfId="546"/>
    <cellStyle name="Normal 5 5 3 3 2" xfId="547"/>
    <cellStyle name="Normal 5 5 3 4" xfId="548"/>
    <cellStyle name="Normal 5 5 4" xfId="549"/>
    <cellStyle name="Normal 5 5 4 2" xfId="550"/>
    <cellStyle name="Normal 5 5 4 2 2" xfId="551"/>
    <cellStyle name="Normal 5 5 4 3" xfId="552"/>
    <cellStyle name="Normal 5 5 5" xfId="553"/>
    <cellStyle name="Normal 5 5 5 2" xfId="554"/>
    <cellStyle name="Normal 5 5 6" xfId="555"/>
    <cellStyle name="Normal 5 5 7" xfId="556"/>
    <cellStyle name="Normal 5 6" xfId="557"/>
    <cellStyle name="Normal 5 6 2" xfId="558"/>
    <cellStyle name="Normal 5 6 2 2" xfId="559"/>
    <cellStyle name="Normal 5 6 2 2 2" xfId="560"/>
    <cellStyle name="Normal 5 6 2 3" xfId="561"/>
    <cellStyle name="Normal 5 6 3" xfId="562"/>
    <cellStyle name="Normal 5 6 3 2" xfId="563"/>
    <cellStyle name="Normal 5 6 4" xfId="564"/>
    <cellStyle name="Normal 5 6 5" xfId="565"/>
    <cellStyle name="Normal 5 7" xfId="566"/>
    <cellStyle name="Normal 5 7 2" xfId="567"/>
    <cellStyle name="Normal 5 7 2 2" xfId="568"/>
    <cellStyle name="Normal 5 7 2 2 2" xfId="569"/>
    <cellStyle name="Normal 5 7 2 3" xfId="570"/>
    <cellStyle name="Normal 5 7 3" xfId="571"/>
    <cellStyle name="Normal 5 7 3 2" xfId="572"/>
    <cellStyle name="Normal 5 7 4" xfId="573"/>
    <cellStyle name="Normal 5 8" xfId="574"/>
    <cellStyle name="Normal 5 8 2" xfId="575"/>
    <cellStyle name="Normal 5 8 2 2" xfId="576"/>
    <cellStyle name="Normal 5 8 3" xfId="577"/>
    <cellStyle name="Normal 5 9" xfId="578"/>
    <cellStyle name="Normal 5 9 2" xfId="579"/>
    <cellStyle name="Normal 5 9 2 2" xfId="580"/>
    <cellStyle name="Normal 5 9 3" xfId="581"/>
    <cellStyle name="Normal 6" xfId="6"/>
    <cellStyle name="Normal 6 2" xfId="582"/>
    <cellStyle name="Normal 7" xfId="583"/>
    <cellStyle name="Normal 8" xfId="584"/>
    <cellStyle name="Normal 8 10" xfId="585"/>
    <cellStyle name="Normal 8 11" xfId="586"/>
    <cellStyle name="Normal 8 2" xfId="587"/>
    <cellStyle name="Normal 8 2 10" xfId="588"/>
    <cellStyle name="Normal 8 2 2" xfId="589"/>
    <cellStyle name="Normal 8 2 2 2" xfId="590"/>
    <cellStyle name="Normal 8 2 2 2 2" xfId="591"/>
    <cellStyle name="Normal 8 2 2 2 2 2" xfId="592"/>
    <cellStyle name="Normal 8 2 2 2 2 2 2" xfId="593"/>
    <cellStyle name="Normal 8 2 2 2 2 3" xfId="594"/>
    <cellStyle name="Normal 8 2 2 2 3" xfId="595"/>
    <cellStyle name="Normal 8 2 2 2 3 2" xfId="596"/>
    <cellStyle name="Normal 8 2 2 2 4" xfId="597"/>
    <cellStyle name="Normal 8 2 2 3" xfId="598"/>
    <cellStyle name="Normal 8 2 2 3 2" xfId="599"/>
    <cellStyle name="Normal 8 2 2 3 2 2" xfId="600"/>
    <cellStyle name="Normal 8 2 2 3 2 2 2" xfId="601"/>
    <cellStyle name="Normal 8 2 2 3 2 3" xfId="602"/>
    <cellStyle name="Normal 8 2 2 3 3" xfId="603"/>
    <cellStyle name="Normal 8 2 2 3 3 2" xfId="604"/>
    <cellStyle name="Normal 8 2 2 3 4" xfId="605"/>
    <cellStyle name="Normal 8 2 2 4" xfId="606"/>
    <cellStyle name="Normal 8 2 2 4 2" xfId="607"/>
    <cellStyle name="Normal 8 2 2 4 2 2" xfId="608"/>
    <cellStyle name="Normal 8 2 2 4 3" xfId="609"/>
    <cellStyle name="Normal 8 2 2 5" xfId="610"/>
    <cellStyle name="Normal 8 2 2 5 2" xfId="611"/>
    <cellStyle name="Normal 8 2 2 6" xfId="612"/>
    <cellStyle name="Normal 8 2 2 7" xfId="613"/>
    <cellStyle name="Normal 8 2 3" xfId="614"/>
    <cellStyle name="Normal 8 2 3 2" xfId="615"/>
    <cellStyle name="Normal 8 2 3 2 2" xfId="616"/>
    <cellStyle name="Normal 8 2 3 2 2 2" xfId="617"/>
    <cellStyle name="Normal 8 2 3 2 2 2 2" xfId="618"/>
    <cellStyle name="Normal 8 2 3 2 2 3" xfId="619"/>
    <cellStyle name="Normal 8 2 3 2 3" xfId="620"/>
    <cellStyle name="Normal 8 2 3 2 3 2" xfId="621"/>
    <cellStyle name="Normal 8 2 3 2 4" xfId="622"/>
    <cellStyle name="Normal 8 2 3 3" xfId="623"/>
    <cellStyle name="Normal 8 2 3 3 2" xfId="624"/>
    <cellStyle name="Normal 8 2 3 3 2 2" xfId="625"/>
    <cellStyle name="Normal 8 2 3 3 2 2 2" xfId="626"/>
    <cellStyle name="Normal 8 2 3 3 2 3" xfId="627"/>
    <cellStyle name="Normal 8 2 3 3 3" xfId="628"/>
    <cellStyle name="Normal 8 2 3 3 3 2" xfId="629"/>
    <cellStyle name="Normal 8 2 3 3 4" xfId="630"/>
    <cellStyle name="Normal 8 2 3 4" xfId="631"/>
    <cellStyle name="Normal 8 2 3 4 2" xfId="632"/>
    <cellStyle name="Normal 8 2 3 4 2 2" xfId="633"/>
    <cellStyle name="Normal 8 2 3 4 3" xfId="634"/>
    <cellStyle name="Normal 8 2 3 5" xfId="635"/>
    <cellStyle name="Normal 8 2 3 5 2" xfId="636"/>
    <cellStyle name="Normal 8 2 3 6" xfId="637"/>
    <cellStyle name="Normal 8 2 3 7" xfId="638"/>
    <cellStyle name="Normal 8 2 4" xfId="639"/>
    <cellStyle name="Normal 8 2 4 2" xfId="640"/>
    <cellStyle name="Normal 8 2 4 2 2" xfId="641"/>
    <cellStyle name="Normal 8 2 4 2 2 2" xfId="642"/>
    <cellStyle name="Normal 8 2 4 2 3" xfId="643"/>
    <cellStyle name="Normal 8 2 4 3" xfId="644"/>
    <cellStyle name="Normal 8 2 4 3 2" xfId="645"/>
    <cellStyle name="Normal 8 2 4 4" xfId="646"/>
    <cellStyle name="Normal 8 2 5" xfId="647"/>
    <cellStyle name="Normal 8 2 5 2" xfId="648"/>
    <cellStyle name="Normal 8 2 5 2 2" xfId="649"/>
    <cellStyle name="Normal 8 2 5 2 2 2" xfId="650"/>
    <cellStyle name="Normal 8 2 5 2 3" xfId="651"/>
    <cellStyle name="Normal 8 2 5 3" xfId="652"/>
    <cellStyle name="Normal 8 2 5 3 2" xfId="653"/>
    <cellStyle name="Normal 8 2 5 4" xfId="654"/>
    <cellStyle name="Normal 8 2 6" xfId="655"/>
    <cellStyle name="Normal 8 2 6 2" xfId="656"/>
    <cellStyle name="Normal 8 2 6 2 2" xfId="657"/>
    <cellStyle name="Normal 8 2 6 3" xfId="658"/>
    <cellStyle name="Normal 8 2 7" xfId="659"/>
    <cellStyle name="Normal 8 2 7 2" xfId="660"/>
    <cellStyle name="Normal 8 2 7 2 2" xfId="661"/>
    <cellStyle name="Normal 8 2 7 3" xfId="662"/>
    <cellStyle name="Normal 8 2 8" xfId="663"/>
    <cellStyle name="Normal 8 2 8 2" xfId="664"/>
    <cellStyle name="Normal 8 2 9" xfId="665"/>
    <cellStyle name="Normal 8 3" xfId="666"/>
    <cellStyle name="Normal 8 3 2" xfId="667"/>
    <cellStyle name="Normal 8 3 2 2" xfId="668"/>
    <cellStyle name="Normal 8 3 2 2 2" xfId="669"/>
    <cellStyle name="Normal 8 3 2 2 2 2" xfId="670"/>
    <cellStyle name="Normal 8 3 2 2 3" xfId="671"/>
    <cellStyle name="Normal 8 3 2 3" xfId="672"/>
    <cellStyle name="Normal 8 3 2 3 2" xfId="673"/>
    <cellStyle name="Normal 8 3 2 4" xfId="674"/>
    <cellStyle name="Normal 8 3 3" xfId="675"/>
    <cellStyle name="Normal 8 3 3 2" xfId="676"/>
    <cellStyle name="Normal 8 3 3 2 2" xfId="677"/>
    <cellStyle name="Normal 8 3 3 2 2 2" xfId="678"/>
    <cellStyle name="Normal 8 3 3 2 3" xfId="679"/>
    <cellStyle name="Normal 8 3 3 3" xfId="680"/>
    <cellStyle name="Normal 8 3 3 3 2" xfId="681"/>
    <cellStyle name="Normal 8 3 3 4" xfId="682"/>
    <cellStyle name="Normal 8 3 4" xfId="683"/>
    <cellStyle name="Normal 8 3 4 2" xfId="684"/>
    <cellStyle name="Normal 8 3 4 2 2" xfId="685"/>
    <cellStyle name="Normal 8 3 4 3" xfId="686"/>
    <cellStyle name="Normal 8 3 5" xfId="687"/>
    <cellStyle name="Normal 8 3 5 2" xfId="688"/>
    <cellStyle name="Normal 8 3 6" xfId="689"/>
    <cellStyle name="Normal 8 3 7" xfId="690"/>
    <cellStyle name="Normal 8 4" xfId="691"/>
    <cellStyle name="Normal 8 4 2" xfId="692"/>
    <cellStyle name="Normal 8 4 2 2" xfId="693"/>
    <cellStyle name="Normal 8 4 2 2 2" xfId="694"/>
    <cellStyle name="Normal 8 4 2 2 2 2" xfId="695"/>
    <cellStyle name="Normal 8 4 2 2 3" xfId="696"/>
    <cellStyle name="Normal 8 4 2 3" xfId="697"/>
    <cellStyle name="Normal 8 4 2 3 2" xfId="698"/>
    <cellStyle name="Normal 8 4 2 4" xfId="699"/>
    <cellStyle name="Normal 8 4 3" xfId="700"/>
    <cellStyle name="Normal 8 4 3 2" xfId="701"/>
    <cellStyle name="Normal 8 4 3 2 2" xfId="702"/>
    <cellStyle name="Normal 8 4 3 2 2 2" xfId="703"/>
    <cellStyle name="Normal 8 4 3 2 3" xfId="704"/>
    <cellStyle name="Normal 8 4 3 3" xfId="705"/>
    <cellStyle name="Normal 8 4 3 3 2" xfId="706"/>
    <cellStyle name="Normal 8 4 3 4" xfId="707"/>
    <cellStyle name="Normal 8 4 4" xfId="708"/>
    <cellStyle name="Normal 8 4 4 2" xfId="709"/>
    <cellStyle name="Normal 8 4 4 2 2" xfId="710"/>
    <cellStyle name="Normal 8 4 4 3" xfId="711"/>
    <cellStyle name="Normal 8 4 5" xfId="712"/>
    <cellStyle name="Normal 8 4 5 2" xfId="713"/>
    <cellStyle name="Normal 8 4 6" xfId="714"/>
    <cellStyle name="Normal 8 4 7" xfId="715"/>
    <cellStyle name="Normal 8 5" xfId="716"/>
    <cellStyle name="Normal 8 5 2" xfId="717"/>
    <cellStyle name="Normal 8 5 2 2" xfId="718"/>
    <cellStyle name="Normal 8 5 2 2 2" xfId="719"/>
    <cellStyle name="Normal 8 5 2 3" xfId="720"/>
    <cellStyle name="Normal 8 5 3" xfId="721"/>
    <cellStyle name="Normal 8 5 3 2" xfId="722"/>
    <cellStyle name="Normal 8 5 4" xfId="723"/>
    <cellStyle name="Normal 8 6" xfId="724"/>
    <cellStyle name="Normal 8 6 2" xfId="725"/>
    <cellStyle name="Normal 8 6 2 2" xfId="726"/>
    <cellStyle name="Normal 8 6 2 2 2" xfId="727"/>
    <cellStyle name="Normal 8 6 2 3" xfId="728"/>
    <cellStyle name="Normal 8 6 3" xfId="729"/>
    <cellStyle name="Normal 8 6 3 2" xfId="730"/>
    <cellStyle name="Normal 8 6 4" xfId="731"/>
    <cellStyle name="Normal 8 7" xfId="732"/>
    <cellStyle name="Normal 8 7 2" xfId="733"/>
    <cellStyle name="Normal 8 7 2 2" xfId="734"/>
    <cellStyle name="Normal 8 7 3" xfId="735"/>
    <cellStyle name="Normal 8 8" xfId="736"/>
    <cellStyle name="Normal 8 8 2" xfId="737"/>
    <cellStyle name="Normal 8 8 2 2" xfId="738"/>
    <cellStyle name="Normal 8 8 3" xfId="739"/>
    <cellStyle name="Normal 8 9" xfId="740"/>
    <cellStyle name="Normal 8 9 2" xfId="741"/>
    <cellStyle name="Normal 9" xfId="742"/>
    <cellStyle name="Normal 9 2" xfId="743"/>
    <cellStyle name="Normal 9 3" xfId="744"/>
    <cellStyle name="Normal GHG Numbers (0.00)" xfId="745"/>
    <cellStyle name="Normal GHG-Shade" xfId="746"/>
    <cellStyle name="normální_List1" xfId="747"/>
    <cellStyle name="Output 2" xfId="748"/>
    <cellStyle name="Output 3" xfId="749"/>
    <cellStyle name="Pattern" xfId="750"/>
    <cellStyle name="Procent 10" xfId="751"/>
    <cellStyle name="Procent 11" xfId="752"/>
    <cellStyle name="Procent 11 2" xfId="753"/>
    <cellStyle name="Procent 11 3" xfId="754"/>
    <cellStyle name="Procent 12" xfId="755"/>
    <cellStyle name="Procent 12 2" xfId="756"/>
    <cellStyle name="Procent 12 3" xfId="757"/>
    <cellStyle name="Procent 13" xfId="758"/>
    <cellStyle name="Procent 14" xfId="759"/>
    <cellStyle name="Procent 15" xfId="760"/>
    <cellStyle name="Procent 16" xfId="761"/>
    <cellStyle name="Procent 2" xfId="762"/>
    <cellStyle name="Procent 2 10" xfId="763"/>
    <cellStyle name="Procent 2 2" xfId="764"/>
    <cellStyle name="Procent 2 2 2" xfId="765"/>
    <cellStyle name="Procent 2 2 3" xfId="766"/>
    <cellStyle name="Procent 2 2 4" xfId="767"/>
    <cellStyle name="Procent 2 3" xfId="768"/>
    <cellStyle name="Procent 2 4" xfId="769"/>
    <cellStyle name="Procent 2 5" xfId="770"/>
    <cellStyle name="Procent 2 5 2" xfId="771"/>
    <cellStyle name="Procent 2 6" xfId="772"/>
    <cellStyle name="Procent 2 7" xfId="773"/>
    <cellStyle name="Procent 2 8" xfId="774"/>
    <cellStyle name="Procent 2 9" xfId="775"/>
    <cellStyle name="Procent 3" xfId="776"/>
    <cellStyle name="Procent 3 2" xfId="777"/>
    <cellStyle name="Procent 3 3" xfId="778"/>
    <cellStyle name="Procent 4" xfId="779"/>
    <cellStyle name="Procent 4 2" xfId="780"/>
    <cellStyle name="Procent 4 3" xfId="781"/>
    <cellStyle name="Procent 5" xfId="782"/>
    <cellStyle name="Procent 6" xfId="783"/>
    <cellStyle name="Procent 7" xfId="784"/>
    <cellStyle name="Procent 8" xfId="785"/>
    <cellStyle name="Procent 9" xfId="786"/>
    <cellStyle name="Titel 2" xfId="787"/>
    <cellStyle name="Titel 3" xfId="788"/>
    <cellStyle name="Total 2" xfId="789"/>
    <cellStyle name="Total 3" xfId="790"/>
    <cellStyle name="Обычный_CRF2002 (1)" xfId="79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74934065752195"/>
          <c:y val="0.125655021744465"/>
          <c:w val="0.6155320686146174"/>
          <c:h val="0.81649645334193421"/>
        </c:manualLayout>
      </c:layout>
      <c:radarChart>
        <c:radarStyle val="marker"/>
        <c:varyColors val="0"/>
        <c:ser>
          <c:idx val="0"/>
          <c:order val="0"/>
          <c:tx>
            <c:strRef>
              <c:f>'Data for graph'!$A$4</c:f>
              <c:strCache>
                <c:ptCount val="1"/>
                <c:pt idx="0">
                  <c:v>2001</c:v>
                </c:pt>
              </c:strCache>
            </c:strRef>
          </c:tx>
          <c:marker>
            <c:symbol val="none"/>
          </c:marker>
          <c:dPt>
            <c:idx val="0"/>
            <c:bubble3D val="0"/>
            <c:spPr>
              <a:ln>
                <a:noFill/>
              </a:ln>
            </c:spPr>
          </c:dPt>
          <c:cat>
            <c:strRef>
              <c:f>'Data for graph'!$B$3:$AG$3</c:f>
              <c:strCache>
                <c:ptCount val="32"/>
                <c:pt idx="0">
                  <c:v>Switzerland</c:v>
                </c:pt>
                <c:pt idx="1">
                  <c:v>Netherlands</c:v>
                </c:pt>
                <c:pt idx="2">
                  <c:v>Germany</c:v>
                </c:pt>
                <c:pt idx="3">
                  <c:v>Sweden</c:v>
                </c:pt>
                <c:pt idx="4">
                  <c:v>Belgium</c:v>
                </c:pt>
                <c:pt idx="5">
                  <c:v>Denmark</c:v>
                </c:pt>
                <c:pt idx="6">
                  <c:v>Norway</c:v>
                </c:pt>
                <c:pt idx="7">
                  <c:v>Austria</c:v>
                </c:pt>
                <c:pt idx="8">
                  <c:v>Luxembourg</c:v>
                </c:pt>
                <c:pt idx="9">
                  <c:v>France</c:v>
                </c:pt>
                <c:pt idx="10">
                  <c:v>Finland</c:v>
                </c:pt>
                <c:pt idx="11">
                  <c:v>Italy</c:v>
                </c:pt>
                <c:pt idx="12">
                  <c:v>United Kingdom</c:v>
                </c:pt>
                <c:pt idx="13">
                  <c:v>Ireland</c:v>
                </c:pt>
                <c:pt idx="14">
                  <c:v>Spain</c:v>
                </c:pt>
                <c:pt idx="15">
                  <c:v>Poland</c:v>
                </c:pt>
                <c:pt idx="16">
                  <c:v>Portugal</c:v>
                </c:pt>
                <c:pt idx="17">
                  <c:v>Estonia</c:v>
                </c:pt>
                <c:pt idx="18">
                  <c:v>Slovenia</c:v>
                </c:pt>
                <c:pt idx="19">
                  <c:v>Czech Republic</c:v>
                </c:pt>
                <c:pt idx="20">
                  <c:v>Iceland</c:v>
                </c:pt>
                <c:pt idx="21">
                  <c:v>Hungary</c:v>
                </c:pt>
                <c:pt idx="22">
                  <c:v>Slovakia</c:v>
                </c:pt>
                <c:pt idx="23">
                  <c:v>Romania</c:v>
                </c:pt>
                <c:pt idx="24">
                  <c:v>Cyprus</c:v>
                </c:pt>
                <c:pt idx="25">
                  <c:v>Greece</c:v>
                </c:pt>
                <c:pt idx="26">
                  <c:v>Malta</c:v>
                </c:pt>
                <c:pt idx="27">
                  <c:v>Turkey</c:v>
                </c:pt>
                <c:pt idx="28">
                  <c:v>Lithuania</c:v>
                </c:pt>
                <c:pt idx="29">
                  <c:v>Latvia</c:v>
                </c:pt>
                <c:pt idx="30">
                  <c:v>Croatia</c:v>
                </c:pt>
                <c:pt idx="31">
                  <c:v>Bulgaria</c:v>
                </c:pt>
              </c:strCache>
            </c:strRef>
          </c:cat>
          <c:val>
            <c:numRef>
              <c:f>'Data for graph'!$B$4:$AG$4</c:f>
              <c:numCache>
                <c:formatCode>0%</c:formatCode>
                <c:ptCount val="32"/>
                <c:pt idx="0">
                  <c:v>6.13107822410148E-2</c:v>
                </c:pt>
                <c:pt idx="1">
                  <c:v>9.3151806735592174E-2</c:v>
                </c:pt>
                <c:pt idx="2">
                  <c:v>0.25680742283658398</c:v>
                </c:pt>
                <c:pt idx="3">
                  <c:v>0.22787144362486828</c:v>
                </c:pt>
                <c:pt idx="4">
                  <c:v>0.15367254821501847</c:v>
                </c:pt>
                <c:pt idx="5">
                  <c:v>0.10011280315848843</c:v>
                </c:pt>
                <c:pt idx="6">
                  <c:v>0.54700544464609802</c:v>
                </c:pt>
                <c:pt idx="7">
                  <c:v>0.40835557468790401</c:v>
                </c:pt>
                <c:pt idx="8">
                  <c:v>0.21052631578947367</c:v>
                </c:pt>
                <c:pt idx="9">
                  <c:v>0.42648565573770492</c:v>
                </c:pt>
                <c:pt idx="10">
                  <c:v>0.60769230769230764</c:v>
                </c:pt>
                <c:pt idx="11">
                  <c:v>0.75682861977278226</c:v>
                </c:pt>
                <c:pt idx="12">
                  <c:v>0.81177475407904809</c:v>
                </c:pt>
                <c:pt idx="13">
                  <c:v>0.91838525669153137</c:v>
                </c:pt>
                <c:pt idx="14">
                  <c:v>0.51156385587624975</c:v>
                </c:pt>
                <c:pt idx="15">
                  <c:v>0.97865205300179947</c:v>
                </c:pt>
                <c:pt idx="16">
                  <c:v>0.71680864325784333</c:v>
                </c:pt>
                <c:pt idx="17">
                  <c:v>0.94944707740916268</c:v>
                </c:pt>
                <c:pt idx="18">
                  <c:v>0.78431372549019607</c:v>
                </c:pt>
                <c:pt idx="19">
                  <c:v>0.84449621432731503</c:v>
                </c:pt>
                <c:pt idx="20">
                  <c:v>0.75384615384615383</c:v>
                </c:pt>
                <c:pt idx="21">
                  <c:v>0.84512302284710017</c:v>
                </c:pt>
                <c:pt idx="22">
                  <c:v>0.77136596055514972</c:v>
                </c:pt>
                <c:pt idx="23">
                  <c:v>0.83042331365406352</c:v>
                </c:pt>
                <c:pt idx="24">
                  <c:v>0.9</c:v>
                </c:pt>
                <c:pt idx="25">
                  <c:v>0.91207555655498085</c:v>
                </c:pt>
                <c:pt idx="26">
                  <c:v>0.85096153846153844</c:v>
                </c:pt>
                <c:pt idx="27">
                  <c:v>0.78041610869778233</c:v>
                </c:pt>
                <c:pt idx="28">
                  <c:v>0.94749216300940442</c:v>
                </c:pt>
                <c:pt idx="29">
                  <c:v>0.92990654205607481</c:v>
                </c:pt>
                <c:pt idx="30">
                  <c:v>#N/A</c:v>
                </c:pt>
                <c:pt idx="31">
                  <c:v>0.77438446969696972</c:v>
                </c:pt>
              </c:numCache>
            </c:numRef>
          </c:val>
        </c:ser>
        <c:ser>
          <c:idx val="5"/>
          <c:order val="1"/>
          <c:tx>
            <c:strRef>
              <c:f>'Data for graph'!$A$5</c:f>
              <c:strCache>
                <c:ptCount val="1"/>
                <c:pt idx="0">
                  <c:v>2010</c:v>
                </c:pt>
              </c:strCache>
            </c:strRef>
          </c:tx>
          <c:marker>
            <c:symbol val="none"/>
          </c:marker>
          <c:dPt>
            <c:idx val="0"/>
            <c:bubble3D val="0"/>
            <c:spPr>
              <a:ln>
                <a:noFill/>
              </a:ln>
            </c:spPr>
          </c:dPt>
          <c:cat>
            <c:strRef>
              <c:f>'Data for graph'!$B$3:$AG$3</c:f>
              <c:strCache>
                <c:ptCount val="32"/>
                <c:pt idx="0">
                  <c:v>Switzerland</c:v>
                </c:pt>
                <c:pt idx="1">
                  <c:v>Netherlands</c:v>
                </c:pt>
                <c:pt idx="2">
                  <c:v>Germany</c:v>
                </c:pt>
                <c:pt idx="3">
                  <c:v>Sweden</c:v>
                </c:pt>
                <c:pt idx="4">
                  <c:v>Belgium</c:v>
                </c:pt>
                <c:pt idx="5">
                  <c:v>Denmark</c:v>
                </c:pt>
                <c:pt idx="6">
                  <c:v>Norway</c:v>
                </c:pt>
                <c:pt idx="7">
                  <c:v>Austria</c:v>
                </c:pt>
                <c:pt idx="8">
                  <c:v>Luxembourg</c:v>
                </c:pt>
                <c:pt idx="9">
                  <c:v>France</c:v>
                </c:pt>
                <c:pt idx="10">
                  <c:v>Finland</c:v>
                </c:pt>
                <c:pt idx="11">
                  <c:v>Italy</c:v>
                </c:pt>
                <c:pt idx="12">
                  <c:v>United Kingdom</c:v>
                </c:pt>
                <c:pt idx="13">
                  <c:v>Ireland</c:v>
                </c:pt>
                <c:pt idx="14">
                  <c:v>Spain</c:v>
                </c:pt>
                <c:pt idx="15">
                  <c:v>Poland</c:v>
                </c:pt>
                <c:pt idx="16">
                  <c:v>Portugal</c:v>
                </c:pt>
                <c:pt idx="17">
                  <c:v>Estonia</c:v>
                </c:pt>
                <c:pt idx="18">
                  <c:v>Slovenia</c:v>
                </c:pt>
                <c:pt idx="19">
                  <c:v>Czech Republic</c:v>
                </c:pt>
                <c:pt idx="20">
                  <c:v>Iceland</c:v>
                </c:pt>
                <c:pt idx="21">
                  <c:v>Hungary</c:v>
                </c:pt>
                <c:pt idx="22">
                  <c:v>Slovakia</c:v>
                </c:pt>
                <c:pt idx="23">
                  <c:v>Romania</c:v>
                </c:pt>
                <c:pt idx="24">
                  <c:v>Cyprus</c:v>
                </c:pt>
                <c:pt idx="25">
                  <c:v>Greece</c:v>
                </c:pt>
                <c:pt idx="26">
                  <c:v>Malta</c:v>
                </c:pt>
                <c:pt idx="27">
                  <c:v>Turkey</c:v>
                </c:pt>
                <c:pt idx="28">
                  <c:v>Lithuania</c:v>
                </c:pt>
                <c:pt idx="29">
                  <c:v>Latvia</c:v>
                </c:pt>
                <c:pt idx="30">
                  <c:v>Croatia</c:v>
                </c:pt>
                <c:pt idx="31">
                  <c:v>Bulgaria</c:v>
                </c:pt>
              </c:strCache>
            </c:strRef>
          </c:cat>
          <c:val>
            <c:numRef>
              <c:f>'Data for graph'!$B$5:$AG$5</c:f>
              <c:numCache>
                <c:formatCode>0%</c:formatCode>
                <c:ptCount val="32"/>
                <c:pt idx="0">
                  <c:v>0</c:v>
                </c:pt>
                <c:pt idx="1">
                  <c:v>3.3377161929806819E-3</c:v>
                </c:pt>
                <c:pt idx="2">
                  <c:v>3.9001069384160532E-3</c:v>
                </c:pt>
                <c:pt idx="3">
                  <c:v>9.6241979835013751E-3</c:v>
                </c:pt>
                <c:pt idx="4">
                  <c:v>1.2219156484036263E-2</c:v>
                </c:pt>
                <c:pt idx="5">
                  <c:v>3.483386923901393E-2</c:v>
                </c:pt>
                <c:pt idx="6">
                  <c:v>5.9694989106753811E-2</c:v>
                </c:pt>
                <c:pt idx="7">
                  <c:v>7.705645161290324E-2</c:v>
                </c:pt>
                <c:pt idx="8">
                  <c:v>0.17732558139534885</c:v>
                </c:pt>
                <c:pt idx="9">
                  <c:v>0.31113363254669174</c:v>
                </c:pt>
                <c:pt idx="10">
                  <c:v>0.45097260817784834</c:v>
                </c:pt>
                <c:pt idx="11">
                  <c:v>0.47927703334372079</c:v>
                </c:pt>
                <c:pt idx="12">
                  <c:v>0.48906009244992293</c:v>
                </c:pt>
                <c:pt idx="13">
                  <c:v>0.52565003513703445</c:v>
                </c:pt>
                <c:pt idx="14">
                  <c:v>0.57861660720077845</c:v>
                </c:pt>
                <c:pt idx="15">
                  <c:v>0.612144874563881</c:v>
                </c:pt>
                <c:pt idx="16">
                  <c:v>0.61896046852122988</c:v>
                </c:pt>
                <c:pt idx="17">
                  <c:v>0.64028776978417268</c:v>
                </c:pt>
                <c:pt idx="18">
                  <c:v>0.64583333333333337</c:v>
                </c:pt>
                <c:pt idx="19">
                  <c:v>0.64847030593881227</c:v>
                </c:pt>
                <c:pt idx="20">
                  <c:v>0.67582417582417587</c:v>
                </c:pt>
                <c:pt idx="21">
                  <c:v>0.68733349479292805</c:v>
                </c:pt>
                <c:pt idx="22">
                  <c:v>0.78054173576561636</c:v>
                </c:pt>
                <c:pt idx="23">
                  <c:v>0.79361430395913157</c:v>
                </c:pt>
                <c:pt idx="24">
                  <c:v>0.80196399345335512</c:v>
                </c:pt>
                <c:pt idx="25">
                  <c:v>0.81739130434782614</c:v>
                </c:pt>
                <c:pt idx="26">
                  <c:v>0.82113821138211385</c:v>
                </c:pt>
                <c:pt idx="27">
                  <c:v>0.83758786533481322</c:v>
                </c:pt>
                <c:pt idx="28">
                  <c:v>0.86113328012769352</c:v>
                </c:pt>
                <c:pt idx="29">
                  <c:v>0.90735294117647058</c:v>
                </c:pt>
                <c:pt idx="30">
                  <c:v>0.94294478527607362</c:v>
                </c:pt>
                <c:pt idx="31">
                  <c:v>0.98382400517631829</c:v>
                </c:pt>
              </c:numCache>
            </c:numRef>
          </c:val>
        </c:ser>
        <c:dLbls>
          <c:showLegendKey val="0"/>
          <c:showVal val="0"/>
          <c:showCatName val="0"/>
          <c:showSerName val="0"/>
          <c:showPercent val="0"/>
          <c:showBubbleSize val="0"/>
        </c:dLbls>
        <c:axId val="150063744"/>
        <c:axId val="150055552"/>
      </c:radarChart>
      <c:catAx>
        <c:axId val="150063744"/>
        <c:scaling>
          <c:orientation val="minMax"/>
        </c:scaling>
        <c:delete val="0"/>
        <c:axPos val="b"/>
        <c:majorGridlines/>
        <c:majorTickMark val="out"/>
        <c:minorTickMark val="none"/>
        <c:tickLblPos val="nextTo"/>
        <c:crossAx val="150055552"/>
        <c:crosses val="autoZero"/>
        <c:auto val="1"/>
        <c:lblAlgn val="ctr"/>
        <c:lblOffset val="100"/>
        <c:noMultiLvlLbl val="0"/>
      </c:catAx>
      <c:valAx>
        <c:axId val="150055552"/>
        <c:scaling>
          <c:orientation val="minMax"/>
        </c:scaling>
        <c:delete val="0"/>
        <c:axPos val="l"/>
        <c:majorGridlines/>
        <c:numFmt formatCode="0%" sourceLinked="1"/>
        <c:majorTickMark val="cross"/>
        <c:minorTickMark val="none"/>
        <c:tickLblPos val="nextTo"/>
        <c:txPr>
          <a:bodyPr/>
          <a:lstStyle/>
          <a:p>
            <a:pPr>
              <a:defRPr b="1"/>
            </a:pPr>
            <a:endParaRPr lang="en-US"/>
          </a:p>
        </c:txPr>
        <c:crossAx val="150063744"/>
        <c:crosses val="autoZero"/>
        <c:crossBetween val="between"/>
      </c:valAx>
    </c:plotArea>
    <c:legend>
      <c:legendPos val="r"/>
      <c:layout>
        <c:manualLayout>
          <c:xMode val="edge"/>
          <c:yMode val="edge"/>
          <c:x val="0.84622854246450163"/>
          <c:y val="0.8880369331728043"/>
          <c:w val="9.8768892244313469E-2"/>
          <c:h val="9.4238188680731833E-2"/>
        </c:manualLayout>
      </c:layout>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74934065752195"/>
          <c:y val="0.125655021744465"/>
          <c:w val="0.6155320686146174"/>
          <c:h val="0.81649645334193421"/>
        </c:manualLayout>
      </c:layout>
      <c:radarChart>
        <c:radarStyle val="marker"/>
        <c:varyColors val="0"/>
        <c:ser>
          <c:idx val="0"/>
          <c:order val="0"/>
          <c:tx>
            <c:strRef>
              <c:f>'Data for graph'!$A$4</c:f>
              <c:strCache>
                <c:ptCount val="1"/>
                <c:pt idx="0">
                  <c:v>2001</c:v>
                </c:pt>
              </c:strCache>
            </c:strRef>
          </c:tx>
          <c:marker>
            <c:symbol val="none"/>
          </c:marker>
          <c:dPt>
            <c:idx val="0"/>
            <c:bubble3D val="0"/>
            <c:spPr>
              <a:ln>
                <a:noFill/>
              </a:ln>
            </c:spPr>
          </c:dPt>
          <c:cat>
            <c:strRef>
              <c:f>'Data for graph'!$B$3:$AG$3</c:f>
              <c:strCache>
                <c:ptCount val="32"/>
                <c:pt idx="0">
                  <c:v>Switzerland</c:v>
                </c:pt>
                <c:pt idx="1">
                  <c:v>Netherlands</c:v>
                </c:pt>
                <c:pt idx="2">
                  <c:v>Germany</c:v>
                </c:pt>
                <c:pt idx="3">
                  <c:v>Sweden</c:v>
                </c:pt>
                <c:pt idx="4">
                  <c:v>Belgium</c:v>
                </c:pt>
                <c:pt idx="5">
                  <c:v>Denmark</c:v>
                </c:pt>
                <c:pt idx="6">
                  <c:v>Norway</c:v>
                </c:pt>
                <c:pt idx="7">
                  <c:v>Austria</c:v>
                </c:pt>
                <c:pt idx="8">
                  <c:v>Luxembourg</c:v>
                </c:pt>
                <c:pt idx="9">
                  <c:v>France</c:v>
                </c:pt>
                <c:pt idx="10">
                  <c:v>Finland</c:v>
                </c:pt>
                <c:pt idx="11">
                  <c:v>Italy</c:v>
                </c:pt>
                <c:pt idx="12">
                  <c:v>United Kingdom</c:v>
                </c:pt>
                <c:pt idx="13">
                  <c:v>Ireland</c:v>
                </c:pt>
                <c:pt idx="14">
                  <c:v>Spain</c:v>
                </c:pt>
                <c:pt idx="15">
                  <c:v>Poland</c:v>
                </c:pt>
                <c:pt idx="16">
                  <c:v>Portugal</c:v>
                </c:pt>
                <c:pt idx="17">
                  <c:v>Estonia</c:v>
                </c:pt>
                <c:pt idx="18">
                  <c:v>Slovenia</c:v>
                </c:pt>
                <c:pt idx="19">
                  <c:v>Czech Republic</c:v>
                </c:pt>
                <c:pt idx="20">
                  <c:v>Iceland</c:v>
                </c:pt>
                <c:pt idx="21">
                  <c:v>Hungary</c:v>
                </c:pt>
                <c:pt idx="22">
                  <c:v>Slovakia</c:v>
                </c:pt>
                <c:pt idx="23">
                  <c:v>Romania</c:v>
                </c:pt>
                <c:pt idx="24">
                  <c:v>Cyprus</c:v>
                </c:pt>
                <c:pt idx="25">
                  <c:v>Greece</c:v>
                </c:pt>
                <c:pt idx="26">
                  <c:v>Malta</c:v>
                </c:pt>
                <c:pt idx="27">
                  <c:v>Turkey</c:v>
                </c:pt>
                <c:pt idx="28">
                  <c:v>Lithuania</c:v>
                </c:pt>
                <c:pt idx="29">
                  <c:v>Latvia</c:v>
                </c:pt>
                <c:pt idx="30">
                  <c:v>Croatia</c:v>
                </c:pt>
                <c:pt idx="31">
                  <c:v>Bulgaria</c:v>
                </c:pt>
              </c:strCache>
            </c:strRef>
          </c:cat>
          <c:val>
            <c:numRef>
              <c:f>'Data for graph'!$B$4:$AG$4</c:f>
              <c:numCache>
                <c:formatCode>0%</c:formatCode>
                <c:ptCount val="32"/>
                <c:pt idx="0">
                  <c:v>6.13107822410148E-2</c:v>
                </c:pt>
                <c:pt idx="1">
                  <c:v>9.3151806735592174E-2</c:v>
                </c:pt>
                <c:pt idx="2">
                  <c:v>0.25680742283658398</c:v>
                </c:pt>
                <c:pt idx="3">
                  <c:v>0.22787144362486828</c:v>
                </c:pt>
                <c:pt idx="4">
                  <c:v>0.15367254821501847</c:v>
                </c:pt>
                <c:pt idx="5">
                  <c:v>0.10011280315848843</c:v>
                </c:pt>
                <c:pt idx="6">
                  <c:v>0.54700544464609802</c:v>
                </c:pt>
                <c:pt idx="7">
                  <c:v>0.40835557468790401</c:v>
                </c:pt>
                <c:pt idx="8">
                  <c:v>0.21052631578947367</c:v>
                </c:pt>
                <c:pt idx="9">
                  <c:v>0.42648565573770492</c:v>
                </c:pt>
                <c:pt idx="10">
                  <c:v>0.60769230769230764</c:v>
                </c:pt>
                <c:pt idx="11">
                  <c:v>0.75682861977278226</c:v>
                </c:pt>
                <c:pt idx="12">
                  <c:v>0.81177475407904809</c:v>
                </c:pt>
                <c:pt idx="13">
                  <c:v>0.91838525669153137</c:v>
                </c:pt>
                <c:pt idx="14">
                  <c:v>0.51156385587624975</c:v>
                </c:pt>
                <c:pt idx="15">
                  <c:v>0.97865205300179947</c:v>
                </c:pt>
                <c:pt idx="16">
                  <c:v>0.71680864325784333</c:v>
                </c:pt>
                <c:pt idx="17">
                  <c:v>0.94944707740916268</c:v>
                </c:pt>
                <c:pt idx="18">
                  <c:v>0.78431372549019607</c:v>
                </c:pt>
                <c:pt idx="19">
                  <c:v>0.84449621432731503</c:v>
                </c:pt>
                <c:pt idx="20">
                  <c:v>0.75384615384615383</c:v>
                </c:pt>
                <c:pt idx="21">
                  <c:v>0.84512302284710017</c:v>
                </c:pt>
                <c:pt idx="22">
                  <c:v>0.77136596055514972</c:v>
                </c:pt>
                <c:pt idx="23">
                  <c:v>0.83042331365406352</c:v>
                </c:pt>
                <c:pt idx="24">
                  <c:v>0.9</c:v>
                </c:pt>
                <c:pt idx="25">
                  <c:v>0.91207555655498085</c:v>
                </c:pt>
                <c:pt idx="26">
                  <c:v>0.85096153846153844</c:v>
                </c:pt>
                <c:pt idx="27">
                  <c:v>0.78041610869778233</c:v>
                </c:pt>
                <c:pt idx="28">
                  <c:v>0.94749216300940442</c:v>
                </c:pt>
                <c:pt idx="29">
                  <c:v>0.92990654205607481</c:v>
                </c:pt>
                <c:pt idx="30">
                  <c:v>#N/A</c:v>
                </c:pt>
                <c:pt idx="31">
                  <c:v>0.77438446969696972</c:v>
                </c:pt>
              </c:numCache>
            </c:numRef>
          </c:val>
        </c:ser>
        <c:ser>
          <c:idx val="5"/>
          <c:order val="1"/>
          <c:tx>
            <c:strRef>
              <c:f>'Data for graph'!$A$5</c:f>
              <c:strCache>
                <c:ptCount val="1"/>
                <c:pt idx="0">
                  <c:v>2010</c:v>
                </c:pt>
              </c:strCache>
            </c:strRef>
          </c:tx>
          <c:marker>
            <c:symbol val="none"/>
          </c:marker>
          <c:dPt>
            <c:idx val="0"/>
            <c:bubble3D val="0"/>
            <c:spPr>
              <a:ln>
                <a:noFill/>
              </a:ln>
            </c:spPr>
          </c:dPt>
          <c:cat>
            <c:strRef>
              <c:f>'Data for graph'!$B$3:$AG$3</c:f>
              <c:strCache>
                <c:ptCount val="32"/>
                <c:pt idx="0">
                  <c:v>Switzerland</c:v>
                </c:pt>
                <c:pt idx="1">
                  <c:v>Netherlands</c:v>
                </c:pt>
                <c:pt idx="2">
                  <c:v>Germany</c:v>
                </c:pt>
                <c:pt idx="3">
                  <c:v>Sweden</c:v>
                </c:pt>
                <c:pt idx="4">
                  <c:v>Belgium</c:v>
                </c:pt>
                <c:pt idx="5">
                  <c:v>Denmark</c:v>
                </c:pt>
                <c:pt idx="6">
                  <c:v>Norway</c:v>
                </c:pt>
                <c:pt idx="7">
                  <c:v>Austria</c:v>
                </c:pt>
                <c:pt idx="8">
                  <c:v>Luxembourg</c:v>
                </c:pt>
                <c:pt idx="9">
                  <c:v>France</c:v>
                </c:pt>
                <c:pt idx="10">
                  <c:v>Finland</c:v>
                </c:pt>
                <c:pt idx="11">
                  <c:v>Italy</c:v>
                </c:pt>
                <c:pt idx="12">
                  <c:v>United Kingdom</c:v>
                </c:pt>
                <c:pt idx="13">
                  <c:v>Ireland</c:v>
                </c:pt>
                <c:pt idx="14">
                  <c:v>Spain</c:v>
                </c:pt>
                <c:pt idx="15">
                  <c:v>Poland</c:v>
                </c:pt>
                <c:pt idx="16">
                  <c:v>Portugal</c:v>
                </c:pt>
                <c:pt idx="17">
                  <c:v>Estonia</c:v>
                </c:pt>
                <c:pt idx="18">
                  <c:v>Slovenia</c:v>
                </c:pt>
                <c:pt idx="19">
                  <c:v>Czech Republic</c:v>
                </c:pt>
                <c:pt idx="20">
                  <c:v>Iceland</c:v>
                </c:pt>
                <c:pt idx="21">
                  <c:v>Hungary</c:v>
                </c:pt>
                <c:pt idx="22">
                  <c:v>Slovakia</c:v>
                </c:pt>
                <c:pt idx="23">
                  <c:v>Romania</c:v>
                </c:pt>
                <c:pt idx="24">
                  <c:v>Cyprus</c:v>
                </c:pt>
                <c:pt idx="25">
                  <c:v>Greece</c:v>
                </c:pt>
                <c:pt idx="26">
                  <c:v>Malta</c:v>
                </c:pt>
                <c:pt idx="27">
                  <c:v>Turkey</c:v>
                </c:pt>
                <c:pt idx="28">
                  <c:v>Lithuania</c:v>
                </c:pt>
                <c:pt idx="29">
                  <c:v>Latvia</c:v>
                </c:pt>
                <c:pt idx="30">
                  <c:v>Croatia</c:v>
                </c:pt>
                <c:pt idx="31">
                  <c:v>Bulgaria</c:v>
                </c:pt>
              </c:strCache>
            </c:strRef>
          </c:cat>
          <c:val>
            <c:numRef>
              <c:f>'Data for graph'!$B$5:$AG$5</c:f>
              <c:numCache>
                <c:formatCode>0%</c:formatCode>
                <c:ptCount val="32"/>
                <c:pt idx="0">
                  <c:v>0</c:v>
                </c:pt>
                <c:pt idx="1">
                  <c:v>3.3377161929806819E-3</c:v>
                </c:pt>
                <c:pt idx="2">
                  <c:v>3.9001069384160532E-3</c:v>
                </c:pt>
                <c:pt idx="3">
                  <c:v>9.6241979835013751E-3</c:v>
                </c:pt>
                <c:pt idx="4">
                  <c:v>1.2219156484036263E-2</c:v>
                </c:pt>
                <c:pt idx="5">
                  <c:v>3.483386923901393E-2</c:v>
                </c:pt>
                <c:pt idx="6">
                  <c:v>5.9694989106753811E-2</c:v>
                </c:pt>
                <c:pt idx="7">
                  <c:v>7.705645161290324E-2</c:v>
                </c:pt>
                <c:pt idx="8">
                  <c:v>0.17732558139534885</c:v>
                </c:pt>
                <c:pt idx="9">
                  <c:v>0.31113363254669174</c:v>
                </c:pt>
                <c:pt idx="10">
                  <c:v>0.45097260817784834</c:v>
                </c:pt>
                <c:pt idx="11">
                  <c:v>0.47927703334372079</c:v>
                </c:pt>
                <c:pt idx="12">
                  <c:v>0.48906009244992293</c:v>
                </c:pt>
                <c:pt idx="13">
                  <c:v>0.52565003513703445</c:v>
                </c:pt>
                <c:pt idx="14">
                  <c:v>0.57861660720077845</c:v>
                </c:pt>
                <c:pt idx="15">
                  <c:v>0.612144874563881</c:v>
                </c:pt>
                <c:pt idx="16">
                  <c:v>0.61896046852122988</c:v>
                </c:pt>
                <c:pt idx="17">
                  <c:v>0.64028776978417268</c:v>
                </c:pt>
                <c:pt idx="18">
                  <c:v>0.64583333333333337</c:v>
                </c:pt>
                <c:pt idx="19">
                  <c:v>0.64847030593881227</c:v>
                </c:pt>
                <c:pt idx="20">
                  <c:v>0.67582417582417587</c:v>
                </c:pt>
                <c:pt idx="21">
                  <c:v>0.68733349479292805</c:v>
                </c:pt>
                <c:pt idx="22">
                  <c:v>0.78054173576561636</c:v>
                </c:pt>
                <c:pt idx="23">
                  <c:v>0.79361430395913157</c:v>
                </c:pt>
                <c:pt idx="24">
                  <c:v>0.80196399345335512</c:v>
                </c:pt>
                <c:pt idx="25">
                  <c:v>0.81739130434782614</c:v>
                </c:pt>
                <c:pt idx="26">
                  <c:v>0.82113821138211385</c:v>
                </c:pt>
                <c:pt idx="27">
                  <c:v>0.83758786533481322</c:v>
                </c:pt>
                <c:pt idx="28">
                  <c:v>0.86113328012769352</c:v>
                </c:pt>
                <c:pt idx="29">
                  <c:v>0.90735294117647058</c:v>
                </c:pt>
                <c:pt idx="30">
                  <c:v>0.94294478527607362</c:v>
                </c:pt>
                <c:pt idx="31">
                  <c:v>0.98382400517631829</c:v>
                </c:pt>
              </c:numCache>
            </c:numRef>
          </c:val>
        </c:ser>
        <c:dLbls>
          <c:showLegendKey val="0"/>
          <c:showVal val="0"/>
          <c:showCatName val="0"/>
          <c:showSerName val="0"/>
          <c:showPercent val="0"/>
          <c:showBubbleSize val="0"/>
        </c:dLbls>
        <c:axId val="150264832"/>
        <c:axId val="150270720"/>
      </c:radarChart>
      <c:catAx>
        <c:axId val="150264832"/>
        <c:scaling>
          <c:orientation val="minMax"/>
        </c:scaling>
        <c:delete val="0"/>
        <c:axPos val="b"/>
        <c:majorGridlines/>
        <c:majorTickMark val="out"/>
        <c:minorTickMark val="none"/>
        <c:tickLblPos val="nextTo"/>
        <c:crossAx val="150270720"/>
        <c:crosses val="autoZero"/>
        <c:auto val="1"/>
        <c:lblAlgn val="ctr"/>
        <c:lblOffset val="100"/>
        <c:noMultiLvlLbl val="0"/>
      </c:catAx>
      <c:valAx>
        <c:axId val="150270720"/>
        <c:scaling>
          <c:orientation val="minMax"/>
        </c:scaling>
        <c:delete val="0"/>
        <c:axPos val="l"/>
        <c:majorGridlines/>
        <c:numFmt formatCode="0%" sourceLinked="1"/>
        <c:majorTickMark val="cross"/>
        <c:minorTickMark val="none"/>
        <c:tickLblPos val="nextTo"/>
        <c:txPr>
          <a:bodyPr/>
          <a:lstStyle/>
          <a:p>
            <a:pPr>
              <a:defRPr b="1"/>
            </a:pPr>
            <a:endParaRPr lang="en-US"/>
          </a:p>
        </c:txPr>
        <c:crossAx val="150264832"/>
        <c:crosses val="autoZero"/>
        <c:crossBetween val="between"/>
      </c:valAx>
    </c:plotArea>
    <c:legend>
      <c:legendPos val="r"/>
      <c:layout>
        <c:manualLayout>
          <c:xMode val="edge"/>
          <c:yMode val="edge"/>
          <c:x val="0.84622854246450163"/>
          <c:y val="0.8880369331728043"/>
          <c:w val="9.8768892244313469E-2"/>
          <c:h val="9.4238188680731833E-2"/>
        </c:manualLayout>
      </c:layout>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a-DK" sz="1200"/>
              <a:t>MSW</a:t>
            </a:r>
            <a:r>
              <a:rPr lang="da-DK" sz="1200" baseline="0"/>
              <a:t> landfilled</a:t>
            </a:r>
            <a:endParaRPr lang="da-DK" sz="1200"/>
          </a:p>
        </c:rich>
      </c:tx>
      <c:overlay val="1"/>
    </c:title>
    <c:autoTitleDeleted val="0"/>
    <c:plotArea>
      <c:layout>
        <c:manualLayout>
          <c:layoutTarget val="inner"/>
          <c:xMode val="edge"/>
          <c:yMode val="edge"/>
          <c:x val="0.16674934065752195"/>
          <c:y val="0.125655021744465"/>
          <c:w val="0.6155320686146174"/>
          <c:h val="0.81649645334193421"/>
        </c:manualLayout>
      </c:layout>
      <c:radarChart>
        <c:radarStyle val="marker"/>
        <c:varyColors val="0"/>
        <c:ser>
          <c:idx val="0"/>
          <c:order val="0"/>
          <c:tx>
            <c:strRef>
              <c:f>'Raw data and calculation'!$AA$21</c:f>
              <c:strCache>
                <c:ptCount val="1"/>
                <c:pt idx="0">
                  <c:v>2001</c:v>
                </c:pt>
              </c:strCache>
            </c:strRef>
          </c:tx>
          <c:marker>
            <c:symbol val="none"/>
          </c:marker>
          <c:dPt>
            <c:idx val="0"/>
            <c:bubble3D val="0"/>
            <c:spPr>
              <a:ln>
                <a:noFill/>
              </a:ln>
            </c:spPr>
          </c:dPt>
          <c:cat>
            <c:strRef>
              <c:f>'Raw data and calculation'!$AB$4:$BG$4</c:f>
              <c:strCache>
                <c:ptCount val="32"/>
                <c:pt idx="0">
                  <c:v>Switzerland</c:v>
                </c:pt>
                <c:pt idx="1">
                  <c:v>Netherlands</c:v>
                </c:pt>
                <c:pt idx="2">
                  <c:v>Germany</c:v>
                </c:pt>
                <c:pt idx="3">
                  <c:v>Sweden</c:v>
                </c:pt>
                <c:pt idx="4">
                  <c:v>Belgium</c:v>
                </c:pt>
                <c:pt idx="5">
                  <c:v>Denmark</c:v>
                </c:pt>
                <c:pt idx="6">
                  <c:v>Norway</c:v>
                </c:pt>
                <c:pt idx="7">
                  <c:v>Austria</c:v>
                </c:pt>
                <c:pt idx="8">
                  <c:v>Luxembourg</c:v>
                </c:pt>
                <c:pt idx="9">
                  <c:v>France</c:v>
                </c:pt>
                <c:pt idx="10">
                  <c:v>Finland</c:v>
                </c:pt>
                <c:pt idx="11">
                  <c:v>Italy</c:v>
                </c:pt>
                <c:pt idx="12">
                  <c:v>United Kingdom</c:v>
                </c:pt>
                <c:pt idx="13">
                  <c:v>Ireland</c:v>
                </c:pt>
                <c:pt idx="14">
                  <c:v>Spain</c:v>
                </c:pt>
                <c:pt idx="15">
                  <c:v>Poland</c:v>
                </c:pt>
                <c:pt idx="16">
                  <c:v>Portugal</c:v>
                </c:pt>
                <c:pt idx="17">
                  <c:v>Estonia</c:v>
                </c:pt>
                <c:pt idx="18">
                  <c:v>Slovenia</c:v>
                </c:pt>
                <c:pt idx="19">
                  <c:v>Czech Republic</c:v>
                </c:pt>
                <c:pt idx="20">
                  <c:v>Iceland</c:v>
                </c:pt>
                <c:pt idx="21">
                  <c:v>Hungary</c:v>
                </c:pt>
                <c:pt idx="22">
                  <c:v>Slovakia</c:v>
                </c:pt>
                <c:pt idx="23">
                  <c:v>Romania</c:v>
                </c:pt>
                <c:pt idx="24">
                  <c:v>Cyprus</c:v>
                </c:pt>
                <c:pt idx="25">
                  <c:v>Greece</c:v>
                </c:pt>
                <c:pt idx="26">
                  <c:v>Malta</c:v>
                </c:pt>
                <c:pt idx="27">
                  <c:v>Turkey</c:v>
                </c:pt>
                <c:pt idx="28">
                  <c:v>Lithuania</c:v>
                </c:pt>
                <c:pt idx="29">
                  <c:v>Latvia</c:v>
                </c:pt>
                <c:pt idx="30">
                  <c:v>Croatia</c:v>
                </c:pt>
                <c:pt idx="31">
                  <c:v>Bulgaria</c:v>
                </c:pt>
              </c:strCache>
            </c:strRef>
          </c:cat>
          <c:val>
            <c:numRef>
              <c:f>'Raw data and calculation'!$AB$21:$BG$21</c:f>
              <c:numCache>
                <c:formatCode>0%</c:formatCode>
                <c:ptCount val="32"/>
                <c:pt idx="0">
                  <c:v>6.13107822410148E-2</c:v>
                </c:pt>
                <c:pt idx="1">
                  <c:v>9.3151806735592174E-2</c:v>
                </c:pt>
                <c:pt idx="2">
                  <c:v>0.25680742283658398</c:v>
                </c:pt>
                <c:pt idx="3">
                  <c:v>0.22787144362486828</c:v>
                </c:pt>
                <c:pt idx="4">
                  <c:v>0.15367254821501847</c:v>
                </c:pt>
                <c:pt idx="5">
                  <c:v>0.10011280315848843</c:v>
                </c:pt>
                <c:pt idx="6">
                  <c:v>0.54700544464609802</c:v>
                </c:pt>
                <c:pt idx="7">
                  <c:v>0.40835557468790401</c:v>
                </c:pt>
                <c:pt idx="8">
                  <c:v>0.21052631578947367</c:v>
                </c:pt>
                <c:pt idx="9">
                  <c:v>0.42648565573770492</c:v>
                </c:pt>
                <c:pt idx="10">
                  <c:v>0.60769230769230764</c:v>
                </c:pt>
                <c:pt idx="11">
                  <c:v>0.75682861977278226</c:v>
                </c:pt>
                <c:pt idx="12">
                  <c:v>0.81177475407904809</c:v>
                </c:pt>
                <c:pt idx="13">
                  <c:v>0.91838525669153137</c:v>
                </c:pt>
                <c:pt idx="14">
                  <c:v>0.51156385587624975</c:v>
                </c:pt>
                <c:pt idx="15">
                  <c:v>0.97865205300179947</c:v>
                </c:pt>
                <c:pt idx="16">
                  <c:v>0.71680864325784333</c:v>
                </c:pt>
                <c:pt idx="17">
                  <c:v>0.94944707740916268</c:v>
                </c:pt>
                <c:pt idx="18">
                  <c:v>0.78431372549019607</c:v>
                </c:pt>
                <c:pt idx="19">
                  <c:v>0.84449621432731503</c:v>
                </c:pt>
                <c:pt idx="20">
                  <c:v>0.75384615384615383</c:v>
                </c:pt>
                <c:pt idx="21">
                  <c:v>0.84512302284710017</c:v>
                </c:pt>
                <c:pt idx="22">
                  <c:v>0.77136596055514972</c:v>
                </c:pt>
                <c:pt idx="23">
                  <c:v>0.83042331365406352</c:v>
                </c:pt>
                <c:pt idx="24">
                  <c:v>0.9</c:v>
                </c:pt>
                <c:pt idx="25">
                  <c:v>0.91207555655498085</c:v>
                </c:pt>
                <c:pt idx="26">
                  <c:v>0.85096153846153844</c:v>
                </c:pt>
                <c:pt idx="27">
                  <c:v>0.78041610869778233</c:v>
                </c:pt>
                <c:pt idx="28">
                  <c:v>0.94749216300940442</c:v>
                </c:pt>
                <c:pt idx="29">
                  <c:v>0.92990654205607481</c:v>
                </c:pt>
                <c:pt idx="30">
                  <c:v>#N/A</c:v>
                </c:pt>
                <c:pt idx="31">
                  <c:v>0.77438446969696972</c:v>
                </c:pt>
              </c:numCache>
            </c:numRef>
          </c:val>
        </c:ser>
        <c:ser>
          <c:idx val="5"/>
          <c:order val="1"/>
          <c:tx>
            <c:strRef>
              <c:f>'Raw data and calculation'!$AA$26</c:f>
              <c:strCache>
                <c:ptCount val="1"/>
                <c:pt idx="0">
                  <c:v>2010</c:v>
                </c:pt>
              </c:strCache>
            </c:strRef>
          </c:tx>
          <c:marker>
            <c:symbol val="none"/>
          </c:marker>
          <c:dPt>
            <c:idx val="0"/>
            <c:bubble3D val="0"/>
            <c:spPr>
              <a:ln>
                <a:noFill/>
              </a:ln>
            </c:spPr>
          </c:dPt>
          <c:cat>
            <c:strRef>
              <c:f>'Raw data and calculation'!$AB$4:$BG$4</c:f>
              <c:strCache>
                <c:ptCount val="32"/>
                <c:pt idx="0">
                  <c:v>Switzerland</c:v>
                </c:pt>
                <c:pt idx="1">
                  <c:v>Netherlands</c:v>
                </c:pt>
                <c:pt idx="2">
                  <c:v>Germany</c:v>
                </c:pt>
                <c:pt idx="3">
                  <c:v>Sweden</c:v>
                </c:pt>
                <c:pt idx="4">
                  <c:v>Belgium</c:v>
                </c:pt>
                <c:pt idx="5">
                  <c:v>Denmark</c:v>
                </c:pt>
                <c:pt idx="6">
                  <c:v>Norway</c:v>
                </c:pt>
                <c:pt idx="7">
                  <c:v>Austria</c:v>
                </c:pt>
                <c:pt idx="8">
                  <c:v>Luxembourg</c:v>
                </c:pt>
                <c:pt idx="9">
                  <c:v>France</c:v>
                </c:pt>
                <c:pt idx="10">
                  <c:v>Finland</c:v>
                </c:pt>
                <c:pt idx="11">
                  <c:v>Italy</c:v>
                </c:pt>
                <c:pt idx="12">
                  <c:v>United Kingdom</c:v>
                </c:pt>
                <c:pt idx="13">
                  <c:v>Ireland</c:v>
                </c:pt>
                <c:pt idx="14">
                  <c:v>Spain</c:v>
                </c:pt>
                <c:pt idx="15">
                  <c:v>Poland</c:v>
                </c:pt>
                <c:pt idx="16">
                  <c:v>Portugal</c:v>
                </c:pt>
                <c:pt idx="17">
                  <c:v>Estonia</c:v>
                </c:pt>
                <c:pt idx="18">
                  <c:v>Slovenia</c:v>
                </c:pt>
                <c:pt idx="19">
                  <c:v>Czech Republic</c:v>
                </c:pt>
                <c:pt idx="20">
                  <c:v>Iceland</c:v>
                </c:pt>
                <c:pt idx="21">
                  <c:v>Hungary</c:v>
                </c:pt>
                <c:pt idx="22">
                  <c:v>Slovakia</c:v>
                </c:pt>
                <c:pt idx="23">
                  <c:v>Romania</c:v>
                </c:pt>
                <c:pt idx="24">
                  <c:v>Cyprus</c:v>
                </c:pt>
                <c:pt idx="25">
                  <c:v>Greece</c:v>
                </c:pt>
                <c:pt idx="26">
                  <c:v>Malta</c:v>
                </c:pt>
                <c:pt idx="27">
                  <c:v>Turkey</c:v>
                </c:pt>
                <c:pt idx="28">
                  <c:v>Lithuania</c:v>
                </c:pt>
                <c:pt idx="29">
                  <c:v>Latvia</c:v>
                </c:pt>
                <c:pt idx="30">
                  <c:v>Croatia</c:v>
                </c:pt>
                <c:pt idx="31">
                  <c:v>Bulgaria</c:v>
                </c:pt>
              </c:strCache>
            </c:strRef>
          </c:cat>
          <c:val>
            <c:numRef>
              <c:f>'Raw data and calculation'!$AB$26:$BG$26</c:f>
              <c:numCache>
                <c:formatCode>0%</c:formatCode>
                <c:ptCount val="32"/>
                <c:pt idx="0">
                  <c:v>0</c:v>
                </c:pt>
                <c:pt idx="1">
                  <c:v>3.3377161929806819E-3</c:v>
                </c:pt>
                <c:pt idx="2">
                  <c:v>3.9001069384160532E-3</c:v>
                </c:pt>
                <c:pt idx="3">
                  <c:v>9.6241979835013751E-3</c:v>
                </c:pt>
                <c:pt idx="4">
                  <c:v>1.2219156484036263E-2</c:v>
                </c:pt>
                <c:pt idx="5">
                  <c:v>3.483386923901393E-2</c:v>
                </c:pt>
                <c:pt idx="6">
                  <c:v>5.9694989106753811E-2</c:v>
                </c:pt>
                <c:pt idx="7">
                  <c:v>7.705645161290324E-2</c:v>
                </c:pt>
                <c:pt idx="8">
                  <c:v>0.17732558139534885</c:v>
                </c:pt>
                <c:pt idx="9">
                  <c:v>0.31113363254669174</c:v>
                </c:pt>
                <c:pt idx="10">
                  <c:v>0.45097260817784834</c:v>
                </c:pt>
                <c:pt idx="11">
                  <c:v>0.47927703334372079</c:v>
                </c:pt>
                <c:pt idx="12">
                  <c:v>0.48906009244992293</c:v>
                </c:pt>
                <c:pt idx="13">
                  <c:v>0.52565003513703445</c:v>
                </c:pt>
                <c:pt idx="14">
                  <c:v>0.57861660720077845</c:v>
                </c:pt>
                <c:pt idx="15">
                  <c:v>0.612144874563881</c:v>
                </c:pt>
                <c:pt idx="16">
                  <c:v>0.61896046852122988</c:v>
                </c:pt>
                <c:pt idx="17">
                  <c:v>0.64028776978417268</c:v>
                </c:pt>
                <c:pt idx="18">
                  <c:v>0.64583333333333337</c:v>
                </c:pt>
                <c:pt idx="19">
                  <c:v>0.64847030593881227</c:v>
                </c:pt>
                <c:pt idx="20">
                  <c:v>0.67582417582417587</c:v>
                </c:pt>
                <c:pt idx="21">
                  <c:v>0.68733349479292805</c:v>
                </c:pt>
                <c:pt idx="22">
                  <c:v>0.78054173576561636</c:v>
                </c:pt>
                <c:pt idx="23">
                  <c:v>0.79361430395913157</c:v>
                </c:pt>
                <c:pt idx="24">
                  <c:v>0.80196399345335512</c:v>
                </c:pt>
                <c:pt idx="25">
                  <c:v>0.81739130434782614</c:v>
                </c:pt>
                <c:pt idx="26">
                  <c:v>0.82113821138211385</c:v>
                </c:pt>
                <c:pt idx="27">
                  <c:v>0.83758786533481322</c:v>
                </c:pt>
                <c:pt idx="28">
                  <c:v>0.86113328012769352</c:v>
                </c:pt>
                <c:pt idx="29">
                  <c:v>0.90735294117647058</c:v>
                </c:pt>
                <c:pt idx="30">
                  <c:v>0.94294478527607362</c:v>
                </c:pt>
                <c:pt idx="31">
                  <c:v>0.98382400517631829</c:v>
                </c:pt>
              </c:numCache>
            </c:numRef>
          </c:val>
        </c:ser>
        <c:dLbls>
          <c:showLegendKey val="0"/>
          <c:showVal val="0"/>
          <c:showCatName val="0"/>
          <c:showSerName val="0"/>
          <c:showPercent val="0"/>
          <c:showBubbleSize val="0"/>
        </c:dLbls>
        <c:axId val="151197184"/>
        <c:axId val="151198720"/>
      </c:radarChart>
      <c:catAx>
        <c:axId val="151197184"/>
        <c:scaling>
          <c:orientation val="minMax"/>
        </c:scaling>
        <c:delete val="0"/>
        <c:axPos val="b"/>
        <c:majorGridlines/>
        <c:majorTickMark val="out"/>
        <c:minorTickMark val="none"/>
        <c:tickLblPos val="nextTo"/>
        <c:crossAx val="151198720"/>
        <c:crosses val="autoZero"/>
        <c:auto val="1"/>
        <c:lblAlgn val="ctr"/>
        <c:lblOffset val="100"/>
        <c:noMultiLvlLbl val="0"/>
      </c:catAx>
      <c:valAx>
        <c:axId val="151198720"/>
        <c:scaling>
          <c:orientation val="minMax"/>
        </c:scaling>
        <c:delete val="0"/>
        <c:axPos val="l"/>
        <c:majorGridlines/>
        <c:numFmt formatCode="0%" sourceLinked="1"/>
        <c:majorTickMark val="cross"/>
        <c:minorTickMark val="none"/>
        <c:tickLblPos val="nextTo"/>
        <c:txPr>
          <a:bodyPr/>
          <a:lstStyle/>
          <a:p>
            <a:pPr>
              <a:defRPr b="1"/>
            </a:pPr>
            <a:endParaRPr lang="en-US"/>
          </a:p>
        </c:txPr>
        <c:crossAx val="151197184"/>
        <c:crosses val="autoZero"/>
        <c:crossBetween val="between"/>
      </c:valAx>
    </c:plotArea>
    <c:legend>
      <c:legendPos val="r"/>
      <c:layout>
        <c:manualLayout>
          <c:xMode val="edge"/>
          <c:yMode val="edge"/>
          <c:x val="0.84622854246450163"/>
          <c:y val="0.8880369331728043"/>
          <c:w val="9.8768892244313469E-2"/>
          <c:h val="9.4238188680731833E-2"/>
        </c:manualLayout>
      </c:layout>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547678</xdr:colOff>
      <xdr:row>30</xdr:row>
      <xdr:rowOff>27564</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31433</xdr:colOff>
      <xdr:row>6</xdr:row>
      <xdr:rowOff>54909</xdr:rowOff>
    </xdr:from>
    <xdr:to>
      <xdr:col>10</xdr:col>
      <xdr:colOff>373371</xdr:colOff>
      <xdr:row>33</xdr:row>
      <xdr:rowOff>151053</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25</xdr:col>
      <xdr:colOff>1172135</xdr:colOff>
      <xdr:row>28</xdr:row>
      <xdr:rowOff>57149</xdr:rowOff>
    </xdr:from>
    <xdr:to>
      <xdr:col>34</xdr:col>
      <xdr:colOff>673632</xdr:colOff>
      <xdr:row>55</xdr:row>
      <xdr:rowOff>168533</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CA/Tasks%202012/3%20Waste/2.5.3.5%20Pilot%20on%20waste%20implementation/Raw%20Data/Figures%20for%20the%20general%20chapter%20to%20ex%20post/Figures%20used%20after%20the%20Eionet%20Review/MR%20GHGmodel%20test/Kopi%20af%20MR%20-%20Model%20Test_EG/UK_IPCC_waste_Model_a_S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Content"/>
      <sheetName val="Parameters"/>
      <sheetName val="EU27 GHG"/>
      <sheetName val="Overview"/>
      <sheetName val="AT_IPCC_Waste_model_a_SOD"/>
      <sheetName val="CZ_IPCC_Waste_model_a_SOD"/>
      <sheetName val="DK_IPCC_Waste_model_a_SOD"/>
      <sheetName val="DE_IPCC_Waste_model_a_SOD"/>
      <sheetName val="EL_IPCC_Waste_model_a_SOD"/>
      <sheetName val="IT_IPCC_Waste_model_a_SOD"/>
      <sheetName val="IE_IPCC_Waste_model_a_SOD"/>
      <sheetName val="MT_IPCC_Waste_model_a_SOD"/>
      <sheetName val="HU_IPCC_Waste_model_a_SOD"/>
      <sheetName val="PT_IPCC_Waste_model_a_SOD"/>
      <sheetName val="LT_IPCC_Waste_model_a_SOD"/>
      <sheetName val="LV_IPCC_Waste_model_a_SOD"/>
      <sheetName val="RO_IPCC_Waste_model_a_SOD"/>
      <sheetName val="NO_IPCC_Waste_model_a_SOD"/>
      <sheetName val="UK_IPCC_Waste_model_a_SOD"/>
      <sheetName val="SE_IPCC_Waste_model_a_SOD"/>
      <sheetName val="FI_IPCC_Waste_model_a_SOD"/>
      <sheetName val="BG_IPCC_Waste_model_a_SOD"/>
      <sheetName val="NL_IPCC_Waste_model_a_SOD"/>
      <sheetName val="SK_IPCC_Waste_model_a_SOD"/>
      <sheetName val="CH_IPCC_Waste_model_a_SOD"/>
      <sheetName val="EE_IPCC_Waste_model_a_SOD"/>
      <sheetName val="LU_IPCC_Waste_model_a_SOD"/>
      <sheetName val="BE_IPCC_Waste_model_a_SOD"/>
      <sheetName val="ES_IPCC_Waste_model_a_SOD"/>
      <sheetName val="PL_IPCC_Waste_model_a_SOD"/>
      <sheetName val="SI_IPCC_Waste_model_a_SOD"/>
      <sheetName val="FR_IPCC_Waste_model_a_SOD"/>
      <sheetName val="BIO treatment"/>
      <sheetName val="Pop"/>
      <sheetName val="waste generation per capita"/>
      <sheetName val="GDP annual increase"/>
      <sheetName val="Incin+Landf+Recycling share"/>
      <sheetName val="IB calculations_all years"/>
      <sheetName val="MSW generated"/>
      <sheetName val="MSW landfilled"/>
      <sheetName val="MSW incinerated"/>
      <sheetName val="MSW recycled"/>
      <sheetName val="Recyc of materials_countries"/>
      <sheetName val="Recycling data, Recycling Soci "/>
      <sheetName val="Waste composition"/>
    </sheetNames>
    <sheetDataSet>
      <sheetData sheetId="0"/>
      <sheetData sheetId="1"/>
      <sheetData sheetId="2"/>
      <sheetData sheetId="3"/>
      <sheetData sheetId="4">
        <row r="2">
          <cell r="F2">
            <v>1950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pp.eurostat.ec.europa.eu/portal/page/portal/waste/data/database" TargetMode="External"/><Relationship Id="rId7" Type="http://schemas.openxmlformats.org/officeDocument/2006/relationships/comments" Target="../comments1.xml"/><Relationship Id="rId2" Type="http://schemas.openxmlformats.org/officeDocument/2006/relationships/hyperlink" Target="http://www.cri.dk/" TargetMode="External"/><Relationship Id="rId1" Type="http://schemas.openxmlformats.org/officeDocument/2006/relationships/hyperlink" Target="mailto:chrfi@etc.mim.dk"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eea.europa.eu/publications/managing-municipal-solid-wast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71"/>
  <sheetViews>
    <sheetView topLeftCell="B1" workbookViewId="0">
      <selection activeCell="B24" sqref="B24:O24"/>
    </sheetView>
  </sheetViews>
  <sheetFormatPr defaultRowHeight="12.75" x14ac:dyDescent="0.2"/>
  <cols>
    <col min="1" max="1" width="1.375" customWidth="1"/>
    <col min="2" max="2" width="2.125" customWidth="1"/>
    <col min="3" max="3" width="1.125" customWidth="1"/>
    <col min="4" max="4" width="21" customWidth="1"/>
    <col min="5" max="5" width="1.5" customWidth="1"/>
    <col min="6" max="6" width="1.125" customWidth="1"/>
    <col min="8" max="8" width="8.25" customWidth="1"/>
    <col min="9" max="9" width="1.25" customWidth="1"/>
    <col min="15" max="15" width="38.375" customWidth="1"/>
    <col min="16" max="16" width="1.375" customWidth="1"/>
  </cols>
  <sheetData>
    <row r="1" spans="1:16" ht="13.5" thickTop="1" x14ac:dyDescent="0.2">
      <c r="A1" s="13"/>
      <c r="B1" s="14"/>
      <c r="C1" s="14"/>
      <c r="D1" s="14"/>
      <c r="E1" s="14"/>
      <c r="F1" s="14"/>
      <c r="G1" s="14"/>
      <c r="H1" s="14"/>
      <c r="I1" s="14"/>
      <c r="J1" s="14"/>
      <c r="K1" s="14"/>
      <c r="L1" s="14"/>
      <c r="M1" s="14"/>
      <c r="N1" s="14"/>
      <c r="O1" s="14"/>
      <c r="P1" s="15"/>
    </row>
    <row r="2" spans="1:16" ht="12.75" customHeight="1" x14ac:dyDescent="0.2">
      <c r="A2" s="16"/>
      <c r="B2" s="79" t="s">
        <v>54</v>
      </c>
      <c r="C2" s="80"/>
      <c r="D2" s="81"/>
      <c r="E2" s="81"/>
      <c r="F2" s="81"/>
      <c r="G2" s="81"/>
      <c r="H2" s="81"/>
      <c r="I2" s="81"/>
      <c r="J2" s="81"/>
      <c r="K2" s="81"/>
      <c r="L2" s="81"/>
      <c r="M2" s="81"/>
      <c r="N2" s="81"/>
      <c r="O2" s="81"/>
      <c r="P2" s="17"/>
    </row>
    <row r="3" spans="1:16" x14ac:dyDescent="0.2">
      <c r="A3" s="16"/>
      <c r="B3" s="82" t="s">
        <v>2</v>
      </c>
      <c r="C3" s="83"/>
      <c r="D3" s="83"/>
      <c r="E3" s="83"/>
      <c r="F3" s="83"/>
      <c r="G3" s="83"/>
      <c r="H3" s="83"/>
      <c r="I3" s="83"/>
      <c r="J3" s="83"/>
      <c r="K3" s="83"/>
      <c r="L3" s="83"/>
      <c r="M3" s="83"/>
      <c r="N3" s="83"/>
      <c r="O3" s="84"/>
      <c r="P3" s="17"/>
    </row>
    <row r="4" spans="1:16" x14ac:dyDescent="0.2">
      <c r="A4" s="16"/>
      <c r="B4" s="85" t="s">
        <v>3</v>
      </c>
      <c r="C4" s="86"/>
      <c r="D4" s="86"/>
      <c r="E4" s="86"/>
      <c r="F4" s="86"/>
      <c r="G4" s="86"/>
      <c r="H4" s="86"/>
      <c r="I4" s="86"/>
      <c r="J4" s="86"/>
      <c r="K4" s="86"/>
      <c r="L4" s="86"/>
      <c r="M4" s="86"/>
      <c r="N4" s="86"/>
      <c r="O4" s="87"/>
      <c r="P4" s="17"/>
    </row>
    <row r="5" spans="1:16" x14ac:dyDescent="0.2">
      <c r="A5" s="16"/>
      <c r="B5" s="88"/>
      <c r="C5" s="86"/>
      <c r="D5" s="86"/>
      <c r="E5" s="86"/>
      <c r="F5" s="86"/>
      <c r="G5" s="86"/>
      <c r="H5" s="86"/>
      <c r="I5" s="1" t="s">
        <v>4</v>
      </c>
      <c r="J5" s="89" t="s">
        <v>5</v>
      </c>
      <c r="K5" s="90"/>
      <c r="L5" s="90"/>
      <c r="M5" s="90"/>
      <c r="N5" s="90"/>
      <c r="O5" s="91"/>
      <c r="P5" s="17"/>
    </row>
    <row r="6" spans="1:16" x14ac:dyDescent="0.2">
      <c r="A6" s="16"/>
      <c r="B6" s="92"/>
      <c r="C6" s="93"/>
      <c r="D6" s="93"/>
      <c r="E6" s="93"/>
      <c r="F6" s="93"/>
      <c r="G6" s="93"/>
      <c r="H6" s="93"/>
      <c r="I6" s="2"/>
      <c r="J6" s="93"/>
      <c r="K6" s="93"/>
      <c r="L6" s="93"/>
      <c r="M6" s="93"/>
      <c r="N6" s="93"/>
      <c r="O6" s="94"/>
      <c r="P6" s="17"/>
    </row>
    <row r="7" spans="1:16" x14ac:dyDescent="0.2">
      <c r="A7" s="16"/>
      <c r="B7" s="3"/>
      <c r="C7" s="3"/>
      <c r="D7" s="3"/>
      <c r="E7" s="3"/>
      <c r="F7" s="3"/>
      <c r="G7" s="3"/>
      <c r="H7" s="3"/>
      <c r="I7" s="3"/>
      <c r="J7" s="3"/>
      <c r="K7" s="3"/>
      <c r="L7" s="3"/>
      <c r="M7" s="3"/>
      <c r="N7" s="3"/>
      <c r="O7" s="3"/>
      <c r="P7" s="17"/>
    </row>
    <row r="8" spans="1:16" x14ac:dyDescent="0.2">
      <c r="A8" s="16"/>
      <c r="B8" s="67" t="s">
        <v>6</v>
      </c>
      <c r="C8" s="68"/>
      <c r="D8" s="68"/>
      <c r="E8" s="68"/>
      <c r="F8" s="68"/>
      <c r="G8" s="68"/>
      <c r="H8" s="68"/>
      <c r="I8" s="68"/>
      <c r="J8" s="68"/>
      <c r="K8" s="68"/>
      <c r="L8" s="68"/>
      <c r="M8" s="68"/>
      <c r="N8" s="68"/>
      <c r="O8" s="68"/>
      <c r="P8" s="17"/>
    </row>
    <row r="9" spans="1:16" ht="12.75" customHeight="1" x14ac:dyDescent="0.2">
      <c r="A9" s="16"/>
      <c r="B9" s="3"/>
      <c r="C9" s="1" t="s">
        <v>4</v>
      </c>
      <c r="D9" s="18" t="s">
        <v>7</v>
      </c>
      <c r="E9" s="4"/>
      <c r="F9" s="19"/>
      <c r="G9" s="95" t="s">
        <v>48</v>
      </c>
      <c r="H9" s="96"/>
      <c r="I9" s="96"/>
      <c r="J9" s="96"/>
      <c r="K9" s="96"/>
      <c r="L9" s="96"/>
      <c r="M9" s="96"/>
      <c r="N9" s="96"/>
      <c r="O9" s="97"/>
      <c r="P9" s="17"/>
    </row>
    <row r="10" spans="1:16" x14ac:dyDescent="0.2">
      <c r="A10" s="16"/>
      <c r="B10" s="3"/>
      <c r="C10" s="1" t="s">
        <v>4</v>
      </c>
      <c r="D10" s="18" t="s">
        <v>8</v>
      </c>
      <c r="E10" s="4"/>
      <c r="F10" s="19"/>
      <c r="G10" s="98" t="s">
        <v>49</v>
      </c>
      <c r="H10" s="99"/>
      <c r="I10" s="99"/>
      <c r="J10" s="99"/>
      <c r="K10" s="99"/>
      <c r="L10" s="99"/>
      <c r="M10" s="99"/>
      <c r="N10" s="99"/>
      <c r="O10" s="100"/>
      <c r="P10" s="17"/>
    </row>
    <row r="11" spans="1:16" ht="12.75" customHeight="1" x14ac:dyDescent="0.2">
      <c r="A11" s="16"/>
      <c r="B11" s="3"/>
      <c r="C11" s="1" t="s">
        <v>4</v>
      </c>
      <c r="D11" s="18" t="s">
        <v>9</v>
      </c>
      <c r="E11" s="4"/>
      <c r="F11" s="19"/>
      <c r="G11" s="101" t="s">
        <v>50</v>
      </c>
      <c r="H11" s="99"/>
      <c r="I11" s="99"/>
      <c r="J11" s="99"/>
      <c r="K11" s="99"/>
      <c r="L11" s="99"/>
      <c r="M11" s="99"/>
      <c r="N11" s="99"/>
      <c r="O11" s="100"/>
      <c r="P11" s="17"/>
    </row>
    <row r="12" spans="1:16" ht="12.75" customHeight="1" x14ac:dyDescent="0.2">
      <c r="A12" s="16"/>
      <c r="B12" s="3"/>
      <c r="C12" s="1" t="s">
        <v>4</v>
      </c>
      <c r="D12" s="18" t="s">
        <v>10</v>
      </c>
      <c r="E12" s="4"/>
      <c r="F12" s="19"/>
      <c r="G12" s="101" t="s">
        <v>51</v>
      </c>
      <c r="H12" s="99"/>
      <c r="I12" s="99"/>
      <c r="J12" s="99"/>
      <c r="K12" s="99"/>
      <c r="L12" s="99"/>
      <c r="M12" s="99"/>
      <c r="N12" s="99"/>
      <c r="O12" s="100"/>
      <c r="P12" s="17"/>
    </row>
    <row r="13" spans="1:16" x14ac:dyDescent="0.2">
      <c r="A13" s="16"/>
      <c r="B13" s="3"/>
      <c r="C13" s="3"/>
      <c r="D13" s="18" t="s">
        <v>11</v>
      </c>
      <c r="E13" s="4"/>
      <c r="F13" s="19"/>
      <c r="G13" s="64" t="s">
        <v>52</v>
      </c>
      <c r="H13" s="65"/>
      <c r="I13" s="65"/>
      <c r="J13" s="65"/>
      <c r="K13" s="65"/>
      <c r="L13" s="65"/>
      <c r="M13" s="65"/>
      <c r="N13" s="65"/>
      <c r="O13" s="66"/>
      <c r="P13" s="17"/>
    </row>
    <row r="14" spans="1:16" x14ac:dyDescent="0.2">
      <c r="A14" s="16"/>
      <c r="B14" s="3"/>
      <c r="C14" s="3"/>
      <c r="D14" s="4"/>
      <c r="E14" s="4"/>
      <c r="F14" s="4"/>
      <c r="G14" s="4"/>
      <c r="H14" s="4"/>
      <c r="I14" s="4"/>
      <c r="J14" s="4"/>
      <c r="K14" s="4"/>
      <c r="L14" s="4"/>
      <c r="M14" s="4"/>
      <c r="N14" s="4"/>
      <c r="O14" s="4"/>
      <c r="P14" s="17"/>
    </row>
    <row r="15" spans="1:16" x14ac:dyDescent="0.2">
      <c r="A15" s="16"/>
      <c r="B15" s="67" t="s">
        <v>12</v>
      </c>
      <c r="C15" s="68"/>
      <c r="D15" s="68"/>
      <c r="E15" s="68"/>
      <c r="F15" s="68"/>
      <c r="G15" s="68"/>
      <c r="H15" s="68"/>
      <c r="I15" s="68"/>
      <c r="J15" s="68"/>
      <c r="K15" s="68"/>
      <c r="L15" s="68"/>
      <c r="M15" s="68"/>
      <c r="N15" s="68"/>
      <c r="O15" s="68"/>
      <c r="P15" s="17"/>
    </row>
    <row r="16" spans="1:16" x14ac:dyDescent="0.2">
      <c r="A16" s="16"/>
      <c r="B16" s="3"/>
      <c r="C16" s="1" t="s">
        <v>4</v>
      </c>
      <c r="D16" s="4" t="s">
        <v>0</v>
      </c>
      <c r="E16" s="4"/>
      <c r="F16" s="4"/>
      <c r="G16" s="76" t="s">
        <v>121</v>
      </c>
      <c r="H16" s="77"/>
      <c r="I16" s="77"/>
      <c r="J16" s="77"/>
      <c r="K16" s="77"/>
      <c r="L16" s="77"/>
      <c r="M16" s="77"/>
      <c r="N16" s="77"/>
      <c r="O16" s="78"/>
      <c r="P16" s="17"/>
    </row>
    <row r="17" spans="1:18" x14ac:dyDescent="0.2">
      <c r="A17" s="16"/>
      <c r="B17" s="3"/>
      <c r="C17" s="1" t="s">
        <v>4</v>
      </c>
      <c r="D17" s="4" t="s">
        <v>13</v>
      </c>
      <c r="E17" s="4"/>
      <c r="F17" s="4"/>
      <c r="G17" s="60" t="s">
        <v>122</v>
      </c>
      <c r="H17" s="61"/>
      <c r="I17" s="61"/>
      <c r="J17" s="61"/>
      <c r="K17" s="61"/>
      <c r="L17" s="61"/>
      <c r="M17" s="61"/>
      <c r="N17" s="61"/>
      <c r="O17" s="62"/>
      <c r="P17" s="17"/>
    </row>
    <row r="18" spans="1:18" ht="27" customHeight="1" x14ac:dyDescent="0.2">
      <c r="A18" s="16"/>
      <c r="B18" s="3"/>
      <c r="C18" s="1" t="s">
        <v>4</v>
      </c>
      <c r="D18" s="4" t="s">
        <v>14</v>
      </c>
      <c r="E18" s="4"/>
      <c r="F18" s="4"/>
      <c r="G18" s="60" t="s">
        <v>121</v>
      </c>
      <c r="H18" s="61"/>
      <c r="I18" s="61"/>
      <c r="J18" s="61"/>
      <c r="K18" s="61"/>
      <c r="L18" s="61"/>
      <c r="M18" s="61"/>
      <c r="N18" s="61"/>
      <c r="O18" s="62"/>
      <c r="P18" s="17"/>
    </row>
    <row r="19" spans="1:18" x14ac:dyDescent="0.2">
      <c r="A19" s="16"/>
      <c r="B19" s="3"/>
      <c r="C19" s="1" t="s">
        <v>4</v>
      </c>
      <c r="D19" s="4" t="s">
        <v>15</v>
      </c>
      <c r="E19" s="4"/>
      <c r="F19" s="4"/>
      <c r="G19" s="60" t="s">
        <v>96</v>
      </c>
      <c r="H19" s="61"/>
      <c r="I19" s="61"/>
      <c r="J19" s="61"/>
      <c r="K19" s="61"/>
      <c r="L19" s="61"/>
      <c r="M19" s="61"/>
      <c r="N19" s="61"/>
      <c r="O19" s="62"/>
      <c r="P19" s="17"/>
    </row>
    <row r="20" spans="1:18" ht="60" customHeight="1" x14ac:dyDescent="0.2">
      <c r="A20" s="16"/>
      <c r="B20" s="3"/>
      <c r="C20" s="3"/>
      <c r="D20" s="4" t="s">
        <v>16</v>
      </c>
      <c r="E20" s="4"/>
      <c r="F20" s="4"/>
      <c r="G20" s="60" t="s">
        <v>120</v>
      </c>
      <c r="H20" s="61"/>
      <c r="I20" s="61"/>
      <c r="J20" s="61"/>
      <c r="K20" s="61"/>
      <c r="L20" s="61"/>
      <c r="M20" s="61"/>
      <c r="N20" s="61"/>
      <c r="O20" s="62"/>
      <c r="P20" s="17"/>
    </row>
    <row r="21" spans="1:18" x14ac:dyDescent="0.2">
      <c r="A21" s="16"/>
      <c r="B21" s="3"/>
      <c r="C21" s="3"/>
      <c r="D21" s="4" t="s">
        <v>1</v>
      </c>
      <c r="E21" s="4"/>
      <c r="F21" s="4"/>
      <c r="G21" s="60" t="s">
        <v>59</v>
      </c>
      <c r="H21" s="61"/>
      <c r="I21" s="61"/>
      <c r="J21" s="61"/>
      <c r="K21" s="61"/>
      <c r="L21" s="61"/>
      <c r="M21" s="61"/>
      <c r="N21" s="61"/>
      <c r="O21" s="62"/>
      <c r="P21" s="17"/>
    </row>
    <row r="22" spans="1:18" ht="30.75" customHeight="1" x14ac:dyDescent="0.2">
      <c r="A22" s="20"/>
      <c r="B22" s="21"/>
      <c r="C22" s="21"/>
      <c r="D22" s="4" t="s">
        <v>17</v>
      </c>
      <c r="E22" s="4"/>
      <c r="F22" s="4"/>
      <c r="G22" s="64" t="s">
        <v>125</v>
      </c>
      <c r="H22" s="65"/>
      <c r="I22" s="65"/>
      <c r="J22" s="65"/>
      <c r="K22" s="65"/>
      <c r="L22" s="65"/>
      <c r="M22" s="65"/>
      <c r="N22" s="65"/>
      <c r="O22" s="66"/>
      <c r="P22" s="17"/>
    </row>
    <row r="23" spans="1:18" x14ac:dyDescent="0.2">
      <c r="A23" s="16"/>
      <c r="B23" s="3"/>
      <c r="C23" s="3"/>
      <c r="D23" s="4"/>
      <c r="E23" s="4"/>
      <c r="F23" s="4"/>
      <c r="G23" s="4"/>
      <c r="H23" s="4"/>
      <c r="I23" s="4"/>
      <c r="J23" s="4"/>
      <c r="K23" s="4"/>
      <c r="L23" s="4"/>
      <c r="M23" s="4"/>
      <c r="N23" s="4"/>
      <c r="O23" s="4"/>
      <c r="P23" s="17"/>
    </row>
    <row r="24" spans="1:18" x14ac:dyDescent="0.2">
      <c r="A24" s="16"/>
      <c r="B24" s="67" t="s">
        <v>18</v>
      </c>
      <c r="C24" s="68"/>
      <c r="D24" s="68"/>
      <c r="E24" s="68"/>
      <c r="F24" s="68"/>
      <c r="G24" s="68"/>
      <c r="H24" s="68"/>
      <c r="I24" s="68"/>
      <c r="J24" s="68"/>
      <c r="K24" s="68"/>
      <c r="L24" s="68"/>
      <c r="M24" s="68"/>
      <c r="N24" s="68"/>
      <c r="O24" s="68"/>
      <c r="P24" s="17"/>
    </row>
    <row r="25" spans="1:18" x14ac:dyDescent="0.2">
      <c r="A25" s="16"/>
      <c r="B25" s="3"/>
      <c r="C25" s="1" t="s">
        <v>4</v>
      </c>
      <c r="D25" s="4" t="s">
        <v>19</v>
      </c>
      <c r="E25" s="4"/>
      <c r="F25" s="4"/>
      <c r="G25" s="76" t="s">
        <v>98</v>
      </c>
      <c r="H25" s="77"/>
      <c r="I25" s="77"/>
      <c r="J25" s="77"/>
      <c r="K25" s="77"/>
      <c r="L25" s="77"/>
      <c r="M25" s="77"/>
      <c r="N25" s="77"/>
      <c r="O25" s="78"/>
      <c r="P25" s="17"/>
    </row>
    <row r="26" spans="1:18" x14ac:dyDescent="0.2">
      <c r="A26" s="16"/>
      <c r="B26" s="3"/>
      <c r="C26" s="1" t="s">
        <v>4</v>
      </c>
      <c r="D26" s="4" t="s">
        <v>20</v>
      </c>
      <c r="E26" s="4"/>
      <c r="F26" s="4"/>
      <c r="G26" s="60" t="s">
        <v>53</v>
      </c>
      <c r="H26" s="61"/>
      <c r="I26" s="61"/>
      <c r="J26" s="61"/>
      <c r="K26" s="61"/>
      <c r="L26" s="61"/>
      <c r="M26" s="61"/>
      <c r="N26" s="61"/>
      <c r="O26" s="62"/>
      <c r="P26" s="17"/>
    </row>
    <row r="27" spans="1:18" ht="22.5" x14ac:dyDescent="0.2">
      <c r="A27" s="16"/>
      <c r="B27" s="3"/>
      <c r="C27" s="1" t="s">
        <v>4</v>
      </c>
      <c r="D27" s="4" t="s">
        <v>21</v>
      </c>
      <c r="E27" s="4"/>
      <c r="F27" s="4"/>
      <c r="G27" s="60"/>
      <c r="H27" s="61"/>
      <c r="I27" s="61"/>
      <c r="J27" s="61"/>
      <c r="K27" s="61"/>
      <c r="L27" s="61"/>
      <c r="M27" s="61"/>
      <c r="N27" s="61"/>
      <c r="O27" s="62"/>
      <c r="P27" s="17"/>
    </row>
    <row r="28" spans="1:18" ht="22.5" x14ac:dyDescent="0.2">
      <c r="A28" s="16"/>
      <c r="B28" s="3"/>
      <c r="C28" s="3"/>
      <c r="D28" s="4" t="s">
        <v>22</v>
      </c>
      <c r="E28" s="4"/>
      <c r="F28" s="4"/>
      <c r="G28" s="64"/>
      <c r="H28" s="65"/>
      <c r="I28" s="65"/>
      <c r="J28" s="65"/>
      <c r="K28" s="65"/>
      <c r="L28" s="65"/>
      <c r="M28" s="65"/>
      <c r="N28" s="65"/>
      <c r="O28" s="66"/>
      <c r="P28" s="17"/>
      <c r="R28" s="30"/>
    </row>
    <row r="29" spans="1:18" x14ac:dyDescent="0.2">
      <c r="A29" s="16"/>
      <c r="B29" s="3"/>
      <c r="C29" s="3"/>
      <c r="D29" s="4"/>
      <c r="E29" s="4"/>
      <c r="F29" s="4"/>
      <c r="G29" s="4"/>
      <c r="H29" s="4"/>
      <c r="I29" s="4"/>
      <c r="J29" s="4"/>
      <c r="K29" s="4"/>
      <c r="L29" s="4"/>
      <c r="M29" s="4"/>
      <c r="N29" s="4"/>
      <c r="O29" s="4"/>
      <c r="P29" s="17"/>
    </row>
    <row r="30" spans="1:18" x14ac:dyDescent="0.2">
      <c r="A30" s="16"/>
      <c r="B30" s="67" t="s">
        <v>23</v>
      </c>
      <c r="C30" s="68"/>
      <c r="D30" s="68"/>
      <c r="E30" s="68"/>
      <c r="F30" s="68"/>
      <c r="G30" s="68"/>
      <c r="H30" s="68"/>
      <c r="I30" s="68"/>
      <c r="J30" s="68"/>
      <c r="K30" s="68"/>
      <c r="L30" s="68"/>
      <c r="M30" s="68"/>
      <c r="N30" s="68"/>
      <c r="O30" s="68"/>
      <c r="P30" s="17"/>
    </row>
    <row r="31" spans="1:18" x14ac:dyDescent="0.2">
      <c r="A31" s="16"/>
      <c r="B31" s="3"/>
      <c r="C31" s="1" t="s">
        <v>4</v>
      </c>
      <c r="D31" s="4" t="s">
        <v>24</v>
      </c>
      <c r="E31" s="4"/>
      <c r="F31" s="4"/>
      <c r="G31" s="76" t="s">
        <v>55</v>
      </c>
      <c r="H31" s="77"/>
      <c r="I31" s="77"/>
      <c r="J31" s="77"/>
      <c r="K31" s="77"/>
      <c r="L31" s="77"/>
      <c r="M31" s="77"/>
      <c r="N31" s="77"/>
      <c r="O31" s="78"/>
      <c r="P31" s="17"/>
    </row>
    <row r="32" spans="1:18" x14ac:dyDescent="0.2">
      <c r="A32" s="16"/>
      <c r="B32" s="3"/>
      <c r="C32" s="3"/>
      <c r="D32" s="4" t="s">
        <v>25</v>
      </c>
      <c r="E32" s="4"/>
      <c r="F32" s="4"/>
      <c r="G32" s="64"/>
      <c r="H32" s="65"/>
      <c r="I32" s="65"/>
      <c r="J32" s="65"/>
      <c r="K32" s="65"/>
      <c r="L32" s="65"/>
      <c r="M32" s="65"/>
      <c r="N32" s="65"/>
      <c r="O32" s="66"/>
      <c r="P32" s="17"/>
    </row>
    <row r="33" spans="1:16" x14ac:dyDescent="0.2">
      <c r="A33" s="16"/>
      <c r="B33" s="3"/>
      <c r="C33" s="3"/>
      <c r="D33" s="4"/>
      <c r="E33" s="4"/>
      <c r="F33" s="4"/>
      <c r="G33" s="4"/>
      <c r="H33" s="4"/>
      <c r="I33" s="4"/>
      <c r="J33" s="4"/>
      <c r="K33" s="4"/>
      <c r="L33" s="4"/>
      <c r="M33" s="4"/>
      <c r="N33" s="4"/>
      <c r="O33" s="4"/>
      <c r="P33" s="17"/>
    </row>
    <row r="34" spans="1:16" x14ac:dyDescent="0.2">
      <c r="A34" s="16"/>
      <c r="B34" s="67" t="s">
        <v>26</v>
      </c>
      <c r="C34" s="68"/>
      <c r="D34" s="68"/>
      <c r="E34" s="68"/>
      <c r="F34" s="68"/>
      <c r="G34" s="68"/>
      <c r="H34" s="68"/>
      <c r="I34" s="68"/>
      <c r="J34" s="68"/>
      <c r="K34" s="68"/>
      <c r="L34" s="68"/>
      <c r="M34" s="68"/>
      <c r="N34" s="68"/>
      <c r="O34" s="68"/>
      <c r="P34" s="17"/>
    </row>
    <row r="35" spans="1:16" x14ac:dyDescent="0.2">
      <c r="A35" s="16"/>
      <c r="B35" s="69" t="s">
        <v>27</v>
      </c>
      <c r="C35" s="70"/>
      <c r="D35" s="70"/>
      <c r="E35" s="70"/>
      <c r="F35" s="70"/>
      <c r="G35" s="70"/>
      <c r="H35" s="70"/>
      <c r="I35" s="70"/>
      <c r="J35" s="70"/>
      <c r="K35" s="70"/>
      <c r="L35" s="70"/>
      <c r="M35" s="70"/>
      <c r="N35" s="70"/>
      <c r="O35" s="70"/>
      <c r="P35" s="17"/>
    </row>
    <row r="36" spans="1:16" x14ac:dyDescent="0.2">
      <c r="A36" s="16"/>
      <c r="B36" s="3"/>
      <c r="C36" s="4"/>
      <c r="D36" s="5"/>
      <c r="E36" s="4"/>
      <c r="F36" s="4"/>
      <c r="G36" s="6"/>
      <c r="H36" s="6"/>
      <c r="I36" s="6"/>
      <c r="J36" s="6"/>
      <c r="K36" s="6"/>
      <c r="L36" s="6"/>
      <c r="M36" s="6"/>
      <c r="N36" s="6"/>
      <c r="O36" s="6"/>
      <c r="P36" s="17"/>
    </row>
    <row r="37" spans="1:16" x14ac:dyDescent="0.2">
      <c r="A37" s="16"/>
      <c r="B37" s="3"/>
      <c r="C37" s="71" t="s">
        <v>28</v>
      </c>
      <c r="D37" s="68"/>
      <c r="E37" s="4"/>
      <c r="F37" s="4"/>
      <c r="G37" s="72" t="s">
        <v>29</v>
      </c>
      <c r="H37" s="73"/>
      <c r="I37" s="73"/>
      <c r="J37" s="73"/>
      <c r="K37" s="73"/>
      <c r="L37" s="73"/>
      <c r="M37" s="73"/>
      <c r="N37" s="73"/>
      <c r="O37" s="74"/>
      <c r="P37" s="17"/>
    </row>
    <row r="38" spans="1:16" x14ac:dyDescent="0.2">
      <c r="A38" s="16"/>
      <c r="B38" s="3"/>
      <c r="C38" s="4"/>
      <c r="D38" s="5"/>
      <c r="E38" s="4"/>
      <c r="F38" s="4"/>
      <c r="G38" s="6"/>
      <c r="H38" s="6"/>
      <c r="I38" s="6"/>
      <c r="J38" s="6"/>
      <c r="K38" s="6"/>
      <c r="L38" s="6"/>
      <c r="M38" s="6"/>
      <c r="N38" s="6"/>
      <c r="O38" s="6"/>
      <c r="P38" s="17"/>
    </row>
    <row r="39" spans="1:16" x14ac:dyDescent="0.2">
      <c r="A39" s="16"/>
      <c r="B39" s="3"/>
      <c r="C39" s="71" t="s">
        <v>30</v>
      </c>
      <c r="D39" s="68"/>
      <c r="E39" s="68"/>
      <c r="F39" s="68"/>
      <c r="G39" s="68"/>
      <c r="H39" s="68"/>
      <c r="I39" s="68"/>
      <c r="J39" s="68"/>
      <c r="K39" s="68"/>
      <c r="L39" s="68"/>
      <c r="M39" s="7" t="s">
        <v>31</v>
      </c>
      <c r="N39" s="5"/>
      <c r="O39" s="5"/>
      <c r="P39" s="17"/>
    </row>
    <row r="40" spans="1:16" x14ac:dyDescent="0.2">
      <c r="A40" s="16"/>
      <c r="B40" s="3"/>
      <c r="C40" s="1" t="s">
        <v>4</v>
      </c>
      <c r="D40" s="71" t="s">
        <v>32</v>
      </c>
      <c r="E40" s="68"/>
      <c r="F40" s="68"/>
      <c r="G40" s="68"/>
      <c r="H40" s="68"/>
      <c r="I40" s="68"/>
      <c r="J40" s="68"/>
      <c r="K40" s="68"/>
      <c r="L40" s="68"/>
      <c r="M40" s="8" t="s">
        <v>47</v>
      </c>
      <c r="N40" s="4"/>
      <c r="O40" s="4"/>
      <c r="P40" s="17"/>
    </row>
    <row r="41" spans="1:16" x14ac:dyDescent="0.2">
      <c r="A41" s="16"/>
      <c r="B41" s="3"/>
      <c r="C41" s="1" t="s">
        <v>4</v>
      </c>
      <c r="D41" s="71" t="s">
        <v>33</v>
      </c>
      <c r="E41" s="68"/>
      <c r="F41" s="68"/>
      <c r="G41" s="68"/>
      <c r="H41" s="68"/>
      <c r="I41" s="68"/>
      <c r="J41" s="68"/>
      <c r="K41" s="68"/>
      <c r="L41" s="68"/>
      <c r="M41" s="9" t="s">
        <v>47</v>
      </c>
      <c r="N41" s="4"/>
      <c r="O41" s="4"/>
      <c r="P41" s="17"/>
    </row>
    <row r="42" spans="1:16" x14ac:dyDescent="0.2">
      <c r="A42" s="16"/>
      <c r="B42" s="3"/>
      <c r="C42" s="1" t="s">
        <v>4</v>
      </c>
      <c r="D42" s="71" t="s">
        <v>34</v>
      </c>
      <c r="E42" s="68"/>
      <c r="F42" s="68"/>
      <c r="G42" s="68"/>
      <c r="H42" s="68"/>
      <c r="I42" s="68"/>
      <c r="J42" s="68"/>
      <c r="K42" s="68"/>
      <c r="L42" s="68"/>
      <c r="M42" s="10" t="s">
        <v>47</v>
      </c>
      <c r="N42" s="4"/>
      <c r="O42" s="4"/>
      <c r="P42" s="17"/>
    </row>
    <row r="43" spans="1:16" x14ac:dyDescent="0.2">
      <c r="A43" s="16"/>
      <c r="B43" s="3"/>
      <c r="C43" s="3"/>
      <c r="D43" s="4"/>
      <c r="E43" s="4"/>
      <c r="F43" s="4"/>
      <c r="G43" s="4"/>
      <c r="H43" s="4"/>
      <c r="I43" s="4"/>
      <c r="J43" s="4"/>
      <c r="K43" s="4"/>
      <c r="L43" s="4"/>
      <c r="M43" s="4"/>
      <c r="N43" s="4"/>
      <c r="O43" s="4"/>
      <c r="P43" s="17"/>
    </row>
    <row r="44" spans="1:16" x14ac:dyDescent="0.2">
      <c r="A44" s="16"/>
      <c r="B44" s="67" t="s">
        <v>35</v>
      </c>
      <c r="C44" s="68"/>
      <c r="D44" s="68"/>
      <c r="E44" s="68"/>
      <c r="F44" s="68"/>
      <c r="G44" s="68"/>
      <c r="H44" s="68"/>
      <c r="I44" s="68"/>
      <c r="J44" s="68"/>
      <c r="K44" s="68"/>
      <c r="L44" s="68"/>
      <c r="M44" s="68"/>
      <c r="N44" s="68"/>
      <c r="O44" s="68"/>
      <c r="P44" s="17"/>
    </row>
    <row r="45" spans="1:16" x14ac:dyDescent="0.2">
      <c r="A45" s="16"/>
      <c r="B45" s="71" t="s">
        <v>36</v>
      </c>
      <c r="C45" s="75"/>
      <c r="D45" s="75"/>
      <c r="E45" s="75"/>
      <c r="F45" s="75"/>
      <c r="G45" s="75"/>
      <c r="H45" s="75"/>
      <c r="I45" s="75"/>
      <c r="J45" s="75"/>
      <c r="K45" s="75"/>
      <c r="L45" s="75"/>
      <c r="M45" s="75"/>
      <c r="N45" s="75"/>
      <c r="O45" s="75"/>
      <c r="P45" s="17"/>
    </row>
    <row r="46" spans="1:16" x14ac:dyDescent="0.2">
      <c r="A46" s="16"/>
      <c r="B46" s="3"/>
      <c r="C46" s="1" t="s">
        <v>4</v>
      </c>
      <c r="D46" s="4" t="s">
        <v>37</v>
      </c>
      <c r="E46" s="4"/>
      <c r="F46" s="4"/>
      <c r="G46" s="76" t="s">
        <v>123</v>
      </c>
      <c r="H46" s="77"/>
      <c r="I46" s="77"/>
      <c r="J46" s="77"/>
      <c r="K46" s="77"/>
      <c r="L46" s="77"/>
      <c r="M46" s="77"/>
      <c r="N46" s="77"/>
      <c r="O46" s="78"/>
      <c r="P46" s="17"/>
    </row>
    <row r="47" spans="1:16" x14ac:dyDescent="0.2">
      <c r="A47" s="16"/>
      <c r="B47" s="3"/>
      <c r="C47" s="1" t="s">
        <v>4</v>
      </c>
      <c r="D47" s="4" t="s">
        <v>38</v>
      </c>
      <c r="E47" s="4"/>
      <c r="F47" s="4"/>
      <c r="G47" s="60" t="s">
        <v>57</v>
      </c>
      <c r="H47" s="61"/>
      <c r="I47" s="61"/>
      <c r="J47" s="61"/>
      <c r="K47" s="61"/>
      <c r="L47" s="61"/>
      <c r="M47" s="61"/>
      <c r="N47" s="61"/>
      <c r="O47" s="62"/>
      <c r="P47" s="17"/>
    </row>
    <row r="48" spans="1:16" x14ac:dyDescent="0.2">
      <c r="A48" s="16"/>
      <c r="B48" s="3"/>
      <c r="C48" s="1" t="s">
        <v>4</v>
      </c>
      <c r="D48" s="4" t="s">
        <v>10</v>
      </c>
      <c r="E48" s="4"/>
      <c r="F48" s="4"/>
      <c r="G48" s="63" t="s">
        <v>124</v>
      </c>
      <c r="H48" s="61"/>
      <c r="I48" s="61"/>
      <c r="J48" s="61"/>
      <c r="K48" s="61"/>
      <c r="L48" s="61"/>
      <c r="M48" s="61"/>
      <c r="N48" s="61"/>
      <c r="O48" s="62"/>
      <c r="P48" s="17"/>
    </row>
    <row r="49" spans="1:16" x14ac:dyDescent="0.2">
      <c r="A49" s="16"/>
      <c r="B49" s="3"/>
      <c r="C49" s="1" t="s">
        <v>4</v>
      </c>
      <c r="D49" s="4" t="s">
        <v>39</v>
      </c>
      <c r="E49" s="4"/>
      <c r="F49" s="4"/>
      <c r="G49" s="60" t="s">
        <v>56</v>
      </c>
      <c r="H49" s="61"/>
      <c r="I49" s="61"/>
      <c r="J49" s="61"/>
      <c r="K49" s="61"/>
      <c r="L49" s="61"/>
      <c r="M49" s="61"/>
      <c r="N49" s="61"/>
      <c r="O49" s="62"/>
      <c r="P49" s="17"/>
    </row>
    <row r="50" spans="1:16" x14ac:dyDescent="0.2">
      <c r="A50" s="16"/>
      <c r="B50" s="3"/>
      <c r="C50" s="1" t="s">
        <v>4</v>
      </c>
      <c r="D50" s="4" t="s">
        <v>40</v>
      </c>
      <c r="E50" s="4"/>
      <c r="F50" s="4"/>
      <c r="G50" s="63"/>
      <c r="H50" s="61"/>
      <c r="I50" s="61"/>
      <c r="J50" s="61"/>
      <c r="K50" s="61"/>
      <c r="L50" s="61"/>
      <c r="M50" s="61"/>
      <c r="N50" s="61"/>
      <c r="O50" s="62"/>
      <c r="P50" s="17"/>
    </row>
    <row r="51" spans="1:16" x14ac:dyDescent="0.2">
      <c r="A51" s="16"/>
      <c r="B51" s="22" t="s">
        <v>41</v>
      </c>
      <c r="C51" s="1" t="s">
        <v>4</v>
      </c>
      <c r="D51" s="4" t="s">
        <v>42</v>
      </c>
      <c r="E51" s="4"/>
      <c r="F51" s="4"/>
      <c r="G51" s="60"/>
      <c r="H51" s="61"/>
      <c r="I51" s="61"/>
      <c r="J51" s="61"/>
      <c r="K51" s="61"/>
      <c r="L51" s="61"/>
      <c r="M51" s="61"/>
      <c r="N51" s="61"/>
      <c r="O51" s="62"/>
      <c r="P51" s="17"/>
    </row>
    <row r="52" spans="1:16" x14ac:dyDescent="0.2">
      <c r="A52" s="16"/>
      <c r="B52" s="22" t="s">
        <v>41</v>
      </c>
      <c r="C52" s="1" t="s">
        <v>4</v>
      </c>
      <c r="D52" s="4" t="s">
        <v>43</v>
      </c>
      <c r="E52" s="4"/>
      <c r="F52" s="4"/>
      <c r="G52" s="60"/>
      <c r="H52" s="61"/>
      <c r="I52" s="61"/>
      <c r="J52" s="61"/>
      <c r="K52" s="61"/>
      <c r="L52" s="61"/>
      <c r="M52" s="61"/>
      <c r="N52" s="61"/>
      <c r="O52" s="62"/>
      <c r="P52" s="17"/>
    </row>
    <row r="53" spans="1:16" x14ac:dyDescent="0.2">
      <c r="A53" s="16"/>
      <c r="B53" s="3"/>
      <c r="C53" s="3"/>
      <c r="D53" s="4" t="s">
        <v>44</v>
      </c>
      <c r="E53" s="4"/>
      <c r="F53" s="4"/>
      <c r="G53" s="64"/>
      <c r="H53" s="65"/>
      <c r="I53" s="65"/>
      <c r="J53" s="65"/>
      <c r="K53" s="65"/>
      <c r="L53" s="65"/>
      <c r="M53" s="65"/>
      <c r="N53" s="65"/>
      <c r="O53" s="66"/>
      <c r="P53" s="17"/>
    </row>
    <row r="54" spans="1:16" x14ac:dyDescent="0.2">
      <c r="A54" s="16"/>
      <c r="B54" s="41"/>
      <c r="C54" s="41"/>
      <c r="D54" s="40"/>
      <c r="E54" s="40"/>
      <c r="F54" s="40"/>
      <c r="G54" s="60"/>
      <c r="H54" s="61"/>
      <c r="I54" s="61"/>
      <c r="J54" s="61"/>
      <c r="K54" s="61"/>
      <c r="L54" s="61"/>
      <c r="M54" s="61"/>
      <c r="N54" s="61"/>
      <c r="O54" s="62"/>
      <c r="P54" s="17"/>
    </row>
    <row r="55" spans="1:16" ht="12.75" customHeight="1" x14ac:dyDescent="0.2">
      <c r="A55" s="16"/>
      <c r="B55" s="28"/>
      <c r="C55" s="28"/>
      <c r="D55" s="40" t="s">
        <v>37</v>
      </c>
      <c r="E55" s="40"/>
      <c r="F55" s="40"/>
      <c r="G55" s="60" t="s">
        <v>97</v>
      </c>
      <c r="H55" s="61"/>
      <c r="I55" s="61"/>
      <c r="J55" s="61"/>
      <c r="K55" s="61"/>
      <c r="L55" s="61"/>
      <c r="M55" s="61"/>
      <c r="N55" s="61"/>
      <c r="O55" s="62"/>
      <c r="P55" s="17"/>
    </row>
    <row r="56" spans="1:16" x14ac:dyDescent="0.2">
      <c r="A56" s="16"/>
      <c r="B56" s="28"/>
      <c r="C56" s="28"/>
      <c r="D56" s="40" t="s">
        <v>38</v>
      </c>
      <c r="E56" s="40"/>
      <c r="F56" s="40"/>
      <c r="G56" s="60" t="s">
        <v>58</v>
      </c>
      <c r="H56" s="61"/>
      <c r="I56" s="61"/>
      <c r="J56" s="61"/>
      <c r="K56" s="61"/>
      <c r="L56" s="61"/>
      <c r="M56" s="61"/>
      <c r="N56" s="61"/>
      <c r="O56" s="62"/>
      <c r="P56" s="17"/>
    </row>
    <row r="57" spans="1:16" ht="12.75" customHeight="1" x14ac:dyDescent="0.2">
      <c r="A57" s="16"/>
      <c r="B57" s="28"/>
      <c r="C57" s="28"/>
      <c r="D57" s="40" t="s">
        <v>10</v>
      </c>
      <c r="E57" s="40"/>
      <c r="F57" s="40"/>
      <c r="G57" s="63" t="s">
        <v>118</v>
      </c>
      <c r="H57" s="61"/>
      <c r="I57" s="61"/>
      <c r="J57" s="61"/>
      <c r="K57" s="61"/>
      <c r="L57" s="61"/>
      <c r="M57" s="61"/>
      <c r="N57" s="61"/>
      <c r="O57" s="62"/>
      <c r="P57" s="17"/>
    </row>
    <row r="58" spans="1:16" x14ac:dyDescent="0.2">
      <c r="A58" s="16"/>
      <c r="B58" s="28"/>
      <c r="C58" s="28"/>
      <c r="D58" s="29" t="s">
        <v>39</v>
      </c>
      <c r="E58" s="29"/>
      <c r="F58" s="29"/>
      <c r="G58" s="60" t="s">
        <v>119</v>
      </c>
      <c r="H58" s="61"/>
      <c r="I58" s="61"/>
      <c r="J58" s="61"/>
      <c r="K58" s="61"/>
      <c r="L58" s="61"/>
      <c r="M58" s="61"/>
      <c r="N58" s="61"/>
      <c r="O58" s="62"/>
      <c r="P58" s="17"/>
    </row>
    <row r="59" spans="1:16" x14ac:dyDescent="0.2">
      <c r="A59" s="16"/>
      <c r="B59" s="28"/>
      <c r="C59" s="28"/>
      <c r="D59" s="29" t="s">
        <v>40</v>
      </c>
      <c r="E59" s="29"/>
      <c r="F59" s="29"/>
      <c r="G59" s="60"/>
      <c r="H59" s="61"/>
      <c r="I59" s="61"/>
      <c r="J59" s="61"/>
      <c r="K59" s="61"/>
      <c r="L59" s="61"/>
      <c r="M59" s="61"/>
      <c r="N59" s="61"/>
      <c r="O59" s="62"/>
      <c r="P59" s="17"/>
    </row>
    <row r="60" spans="1:16" x14ac:dyDescent="0.2">
      <c r="A60" s="16"/>
      <c r="B60" s="28"/>
      <c r="C60" s="28"/>
      <c r="D60" s="29" t="s">
        <v>42</v>
      </c>
      <c r="E60" s="29"/>
      <c r="F60" s="29"/>
      <c r="G60" s="60"/>
      <c r="H60" s="61"/>
      <c r="I60" s="61"/>
      <c r="J60" s="61"/>
      <c r="K60" s="61"/>
      <c r="L60" s="61"/>
      <c r="M60" s="61"/>
      <c r="N60" s="61"/>
      <c r="O60" s="62"/>
      <c r="P60" s="17"/>
    </row>
    <row r="61" spans="1:16" x14ac:dyDescent="0.2">
      <c r="A61" s="16"/>
      <c r="B61" s="28"/>
      <c r="C61" s="28"/>
      <c r="D61" s="29" t="s">
        <v>43</v>
      </c>
      <c r="E61" s="29"/>
      <c r="F61" s="29"/>
      <c r="G61" s="60"/>
      <c r="H61" s="61"/>
      <c r="I61" s="61"/>
      <c r="J61" s="61"/>
      <c r="K61" s="61"/>
      <c r="L61" s="61"/>
      <c r="M61" s="61"/>
      <c r="N61" s="61"/>
      <c r="O61" s="62"/>
      <c r="P61" s="17"/>
    </row>
    <row r="62" spans="1:16" ht="12.75" customHeight="1" x14ac:dyDescent="0.2">
      <c r="A62" s="16"/>
      <c r="B62" s="28"/>
      <c r="C62" s="28"/>
      <c r="D62" s="29" t="s">
        <v>44</v>
      </c>
      <c r="E62" s="29"/>
      <c r="F62" s="29"/>
      <c r="G62" s="60" t="s">
        <v>49</v>
      </c>
      <c r="H62" s="61"/>
      <c r="I62" s="61"/>
      <c r="J62" s="61"/>
      <c r="K62" s="61"/>
      <c r="L62" s="61"/>
      <c r="M62" s="61"/>
      <c r="N62" s="61"/>
      <c r="O62" s="62"/>
      <c r="P62" s="17"/>
    </row>
    <row r="63" spans="1:16" ht="12.75" customHeight="1" x14ac:dyDescent="0.2">
      <c r="A63" s="16"/>
      <c r="B63" s="41"/>
      <c r="C63" s="41"/>
      <c r="D63" s="40"/>
      <c r="E63" s="40"/>
      <c r="F63" s="40"/>
      <c r="G63" s="39"/>
      <c r="H63" s="37"/>
      <c r="I63" s="37"/>
      <c r="J63" s="37"/>
      <c r="K63" s="37"/>
      <c r="L63" s="37"/>
      <c r="M63" s="37"/>
      <c r="N63" s="37"/>
      <c r="O63" s="38"/>
      <c r="P63" s="17"/>
    </row>
    <row r="64" spans="1:16" ht="12.75" hidden="1" customHeight="1" x14ac:dyDescent="0.2">
      <c r="A64" s="16"/>
      <c r="B64" s="3"/>
      <c r="C64" s="3"/>
      <c r="D64" s="4" t="s">
        <v>44</v>
      </c>
      <c r="E64" s="4"/>
      <c r="F64" s="4"/>
      <c r="G64" s="60"/>
      <c r="H64" s="61"/>
      <c r="I64" s="61"/>
      <c r="J64" s="61"/>
      <c r="K64" s="61"/>
      <c r="L64" s="61"/>
      <c r="M64" s="61"/>
      <c r="N64" s="61"/>
      <c r="O64" s="62"/>
      <c r="P64" s="17"/>
    </row>
    <row r="65" spans="1:16" ht="12.75" customHeight="1" x14ac:dyDescent="0.2">
      <c r="A65" s="16"/>
      <c r="B65" s="41"/>
      <c r="C65" s="41"/>
      <c r="D65" s="40" t="s">
        <v>44</v>
      </c>
      <c r="E65" s="40"/>
      <c r="F65" s="40"/>
      <c r="G65" s="60"/>
      <c r="H65" s="61"/>
      <c r="I65" s="61"/>
      <c r="J65" s="61"/>
      <c r="K65" s="61"/>
      <c r="L65" s="61"/>
      <c r="M65" s="61"/>
      <c r="N65" s="61"/>
      <c r="O65" s="62"/>
      <c r="P65" s="17"/>
    </row>
    <row r="66" spans="1:16" ht="12.75" customHeight="1" x14ac:dyDescent="0.2">
      <c r="A66" s="16"/>
      <c r="B66" s="41"/>
      <c r="C66" s="41"/>
      <c r="D66" s="40"/>
      <c r="E66" s="40"/>
      <c r="F66" s="40"/>
      <c r="G66" s="39"/>
      <c r="H66" s="37"/>
      <c r="I66" s="37"/>
      <c r="J66" s="37"/>
      <c r="K66" s="37"/>
      <c r="L66" s="37"/>
      <c r="M66" s="37"/>
      <c r="N66" s="37"/>
      <c r="O66" s="38"/>
      <c r="P66" s="17"/>
    </row>
    <row r="67" spans="1:16" x14ac:dyDescent="0.2">
      <c r="A67" s="16"/>
      <c r="B67" s="22"/>
      <c r="C67" s="3"/>
      <c r="D67" s="23" t="s">
        <v>45</v>
      </c>
      <c r="E67" s="11"/>
      <c r="F67" s="11"/>
      <c r="G67" s="60"/>
      <c r="H67" s="61"/>
      <c r="I67" s="61"/>
      <c r="J67" s="61"/>
      <c r="K67" s="61"/>
      <c r="L67" s="61"/>
      <c r="M67" s="61"/>
      <c r="N67" s="61"/>
      <c r="O67" s="62"/>
      <c r="P67" s="17"/>
    </row>
    <row r="68" spans="1:16" ht="12.75" customHeight="1" x14ac:dyDescent="0.2">
      <c r="A68" s="16"/>
      <c r="B68" s="3"/>
      <c r="C68" s="3"/>
      <c r="D68" s="12" t="s">
        <v>46</v>
      </c>
      <c r="E68" s="11"/>
      <c r="F68" s="11"/>
      <c r="G68" s="60"/>
      <c r="H68" s="61"/>
      <c r="I68" s="61"/>
      <c r="J68" s="61"/>
      <c r="K68" s="61"/>
      <c r="L68" s="61"/>
      <c r="M68" s="61"/>
      <c r="N68" s="61"/>
      <c r="O68" s="62"/>
      <c r="P68" s="17"/>
    </row>
    <row r="69" spans="1:16" ht="13.5" thickBot="1" x14ac:dyDescent="0.25">
      <c r="A69" s="24"/>
      <c r="B69" s="25"/>
      <c r="C69" s="25"/>
      <c r="D69" s="25"/>
      <c r="E69" s="25"/>
      <c r="F69" s="25"/>
      <c r="G69" s="25"/>
      <c r="H69" s="25"/>
      <c r="I69" s="25"/>
      <c r="J69" s="25"/>
      <c r="K69" s="25"/>
      <c r="L69" s="25"/>
      <c r="M69" s="25"/>
      <c r="N69" s="25"/>
      <c r="O69" s="25"/>
      <c r="P69" s="26"/>
    </row>
    <row r="70" spans="1:16" ht="13.5" thickTop="1" x14ac:dyDescent="0.2"/>
    <row r="71" spans="1:16" ht="15" x14ac:dyDescent="0.2">
      <c r="D71" s="27"/>
    </row>
  </sheetData>
  <mergeCells count="60">
    <mergeCell ref="B6:H6"/>
    <mergeCell ref="J6:O6"/>
    <mergeCell ref="B15:O15"/>
    <mergeCell ref="G16:O16"/>
    <mergeCell ref="G17:O17"/>
    <mergeCell ref="B8:O8"/>
    <mergeCell ref="G13:O13"/>
    <mergeCell ref="G9:O9"/>
    <mergeCell ref="G10:O10"/>
    <mergeCell ref="G11:O11"/>
    <mergeCell ref="G12:O12"/>
    <mergeCell ref="B2:O2"/>
    <mergeCell ref="B3:O3"/>
    <mergeCell ref="B4:O4"/>
    <mergeCell ref="B5:H5"/>
    <mergeCell ref="J5:O5"/>
    <mergeCell ref="G18:O18"/>
    <mergeCell ref="G19:O19"/>
    <mergeCell ref="G20:O20"/>
    <mergeCell ref="B30:O30"/>
    <mergeCell ref="G31:O31"/>
    <mergeCell ref="G28:O28"/>
    <mergeCell ref="G21:O21"/>
    <mergeCell ref="G22:O22"/>
    <mergeCell ref="B24:O24"/>
    <mergeCell ref="G25:O25"/>
    <mergeCell ref="G26:O26"/>
    <mergeCell ref="G27:O27"/>
    <mergeCell ref="G32:O32"/>
    <mergeCell ref="B34:O34"/>
    <mergeCell ref="B35:O35"/>
    <mergeCell ref="G49:O49"/>
    <mergeCell ref="C37:D37"/>
    <mergeCell ref="G37:O37"/>
    <mergeCell ref="C39:L39"/>
    <mergeCell ref="D40:L40"/>
    <mergeCell ref="D41:L41"/>
    <mergeCell ref="D42:L42"/>
    <mergeCell ref="B44:O44"/>
    <mergeCell ref="B45:O45"/>
    <mergeCell ref="G46:O46"/>
    <mergeCell ref="G47:O47"/>
    <mergeCell ref="G48:O48"/>
    <mergeCell ref="G50:O50"/>
    <mergeCell ref="G51:O51"/>
    <mergeCell ref="G52:O52"/>
    <mergeCell ref="G53:O53"/>
    <mergeCell ref="G67:O67"/>
    <mergeCell ref="G65:O65"/>
    <mergeCell ref="G57:O57"/>
    <mergeCell ref="G56:O56"/>
    <mergeCell ref="G55:O55"/>
    <mergeCell ref="G64:O64"/>
    <mergeCell ref="G54:O54"/>
    <mergeCell ref="G68:O68"/>
    <mergeCell ref="G58:O58"/>
    <mergeCell ref="G59:O59"/>
    <mergeCell ref="G60:O60"/>
    <mergeCell ref="G61:O61"/>
    <mergeCell ref="G62:O62"/>
  </mergeCells>
  <hyperlinks>
    <hyperlink ref="G11" r:id="rId1"/>
    <hyperlink ref="G12" r:id="rId2"/>
    <hyperlink ref="G48" r:id="rId3"/>
    <hyperlink ref="G57" r:id="rId4"/>
  </hyperlinks>
  <pageMargins left="0.7" right="0.7" top="0.75" bottom="0.75" header="0.3" footer="0.3"/>
  <pageSetup paperSize="9" orientation="portrait" horizontalDpi="300" verticalDpi="300"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L13" sqref="L13"/>
    </sheetView>
  </sheetViews>
  <sheetFormatPr defaultRowHeight="12.75"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
  <sheetViews>
    <sheetView zoomScaleNormal="100" workbookViewId="0">
      <selection activeCell="A2" sqref="A2:XFD2"/>
    </sheetView>
  </sheetViews>
  <sheetFormatPr defaultColWidth="9" defaultRowHeight="14.25" x14ac:dyDescent="0.2"/>
  <cols>
    <col min="1" max="1" width="9" style="34"/>
    <col min="2" max="16384" width="9" style="31"/>
  </cols>
  <sheetData>
    <row r="1" spans="1:33" ht="15" x14ac:dyDescent="0.25">
      <c r="A1" s="42" t="s">
        <v>95</v>
      </c>
    </row>
    <row r="2" spans="1:33" ht="15" x14ac:dyDescent="0.25">
      <c r="A2" s="42"/>
    </row>
    <row r="3" spans="1:33" s="35" customFormat="1" x14ac:dyDescent="0.2">
      <c r="A3" s="36" t="s">
        <v>62</v>
      </c>
      <c r="B3" s="32" t="s">
        <v>79</v>
      </c>
      <c r="C3" s="32" t="s">
        <v>80</v>
      </c>
      <c r="D3" s="32" t="s">
        <v>67</v>
      </c>
      <c r="E3" s="32" t="s">
        <v>82</v>
      </c>
      <c r="F3" s="32" t="s">
        <v>63</v>
      </c>
      <c r="G3" s="32" t="s">
        <v>66</v>
      </c>
      <c r="H3" s="32" t="s">
        <v>83</v>
      </c>
      <c r="I3" s="32" t="s">
        <v>81</v>
      </c>
      <c r="J3" s="32" t="s">
        <v>77</v>
      </c>
      <c r="K3" s="32" t="s">
        <v>72</v>
      </c>
      <c r="L3" s="32" t="s">
        <v>84</v>
      </c>
      <c r="M3" s="32" t="s">
        <v>73</v>
      </c>
      <c r="N3" s="32" t="s">
        <v>85</v>
      </c>
      <c r="O3" s="32" t="s">
        <v>69</v>
      </c>
      <c r="P3" s="32" t="s">
        <v>71</v>
      </c>
      <c r="Q3" s="32" t="s">
        <v>86</v>
      </c>
      <c r="R3" s="32" t="s">
        <v>87</v>
      </c>
      <c r="S3" s="32" t="s">
        <v>68</v>
      </c>
      <c r="T3" s="32" t="s">
        <v>88</v>
      </c>
      <c r="U3" s="32" t="s">
        <v>65</v>
      </c>
      <c r="V3" s="32" t="s">
        <v>89</v>
      </c>
      <c r="W3" s="32" t="s">
        <v>78</v>
      </c>
      <c r="X3" s="32" t="s">
        <v>90</v>
      </c>
      <c r="Y3" s="32" t="s">
        <v>91</v>
      </c>
      <c r="Z3" s="32" t="s">
        <v>74</v>
      </c>
      <c r="AA3" s="32" t="s">
        <v>70</v>
      </c>
      <c r="AB3" s="32" t="s">
        <v>92</v>
      </c>
      <c r="AC3" s="32" t="s">
        <v>93</v>
      </c>
      <c r="AD3" s="32" t="s">
        <v>76</v>
      </c>
      <c r="AE3" s="32" t="s">
        <v>75</v>
      </c>
      <c r="AF3" s="32" t="s">
        <v>94</v>
      </c>
      <c r="AG3" s="32" t="s">
        <v>64</v>
      </c>
    </row>
    <row r="4" spans="1:33" s="35" customFormat="1" x14ac:dyDescent="0.2">
      <c r="A4" s="36" t="s">
        <v>60</v>
      </c>
      <c r="B4" s="33">
        <v>6.13107822410148E-2</v>
      </c>
      <c r="C4" s="33">
        <v>9.3151806735592174E-2</v>
      </c>
      <c r="D4" s="33">
        <v>0.25680742283658398</v>
      </c>
      <c r="E4" s="33">
        <v>0.22787144362486828</v>
      </c>
      <c r="F4" s="33">
        <v>0.15367254821501847</v>
      </c>
      <c r="G4" s="33">
        <v>0.10011280315848843</v>
      </c>
      <c r="H4" s="33">
        <v>0.54700544464609802</v>
      </c>
      <c r="I4" s="33">
        <v>0.40835557468790401</v>
      </c>
      <c r="J4" s="33">
        <v>0.21052631578947367</v>
      </c>
      <c r="K4" s="33">
        <v>0.42648565573770492</v>
      </c>
      <c r="L4" s="33">
        <v>0.60769230769230764</v>
      </c>
      <c r="M4" s="33">
        <v>0.75682861977278226</v>
      </c>
      <c r="N4" s="33">
        <v>0.81177475407904809</v>
      </c>
      <c r="O4" s="33">
        <v>0.91838525669153137</v>
      </c>
      <c r="P4" s="33">
        <v>0.51156385587624975</v>
      </c>
      <c r="Q4" s="33">
        <v>0.97865205300179947</v>
      </c>
      <c r="R4" s="33">
        <v>0.71680864325784333</v>
      </c>
      <c r="S4" s="33">
        <v>0.94944707740916268</v>
      </c>
      <c r="T4" s="33">
        <v>0.78431372549019607</v>
      </c>
      <c r="U4" s="33">
        <v>0.84449621432731503</v>
      </c>
      <c r="V4" s="33">
        <v>0.75384615384615383</v>
      </c>
      <c r="W4" s="33">
        <v>0.84512302284710017</v>
      </c>
      <c r="X4" s="33">
        <v>0.77136596055514972</v>
      </c>
      <c r="Y4" s="33">
        <v>0.83042331365406352</v>
      </c>
      <c r="Z4" s="33">
        <v>0.9</v>
      </c>
      <c r="AA4" s="33">
        <v>0.91207555655498085</v>
      </c>
      <c r="AB4" s="33">
        <v>0.85096153846153844</v>
      </c>
      <c r="AC4" s="33">
        <v>0.78041610869778233</v>
      </c>
      <c r="AD4" s="33">
        <v>0.94749216300940442</v>
      </c>
      <c r="AE4" s="33">
        <v>0.92990654205607481</v>
      </c>
      <c r="AF4" s="33" t="e">
        <v>#N/A</v>
      </c>
      <c r="AG4" s="33">
        <v>0.77438446969696972</v>
      </c>
    </row>
    <row r="5" spans="1:33" s="35" customFormat="1" x14ac:dyDescent="0.2">
      <c r="A5" s="36" t="s">
        <v>61</v>
      </c>
      <c r="B5" s="33">
        <v>0</v>
      </c>
      <c r="C5" s="33">
        <v>3.3377161929806819E-3</v>
      </c>
      <c r="D5" s="33">
        <v>3.9001069384160532E-3</v>
      </c>
      <c r="E5" s="33">
        <v>9.6241979835013751E-3</v>
      </c>
      <c r="F5" s="33">
        <v>1.2219156484036263E-2</v>
      </c>
      <c r="G5" s="33">
        <v>3.483386923901393E-2</v>
      </c>
      <c r="H5" s="33">
        <v>5.9694989106753811E-2</v>
      </c>
      <c r="I5" s="33">
        <v>7.705645161290324E-2</v>
      </c>
      <c r="J5" s="33">
        <v>0.17732558139534885</v>
      </c>
      <c r="K5" s="33">
        <v>0.31113363254669174</v>
      </c>
      <c r="L5" s="33">
        <v>0.45097260817784834</v>
      </c>
      <c r="M5" s="33">
        <v>0.47927703334372079</v>
      </c>
      <c r="N5" s="33">
        <v>0.48906009244992293</v>
      </c>
      <c r="O5" s="33">
        <v>0.52565003513703445</v>
      </c>
      <c r="P5" s="33">
        <v>0.57861660720077845</v>
      </c>
      <c r="Q5" s="33">
        <v>0.612144874563881</v>
      </c>
      <c r="R5" s="33">
        <v>0.61896046852122988</v>
      </c>
      <c r="S5" s="33">
        <v>0.64028776978417268</v>
      </c>
      <c r="T5" s="33">
        <v>0.64583333333333337</v>
      </c>
      <c r="U5" s="33">
        <v>0.64847030593881227</v>
      </c>
      <c r="V5" s="33">
        <v>0.67582417582417587</v>
      </c>
      <c r="W5" s="33">
        <v>0.68733349479292805</v>
      </c>
      <c r="X5" s="33">
        <v>0.78054173576561636</v>
      </c>
      <c r="Y5" s="33">
        <v>0.79361430395913157</v>
      </c>
      <c r="Z5" s="33">
        <v>0.80196399345335512</v>
      </c>
      <c r="AA5" s="33">
        <v>0.81739130434782614</v>
      </c>
      <c r="AB5" s="33">
        <v>0.82113821138211385</v>
      </c>
      <c r="AC5" s="33">
        <v>0.83758786533481322</v>
      </c>
      <c r="AD5" s="33">
        <v>0.86113328012769352</v>
      </c>
      <c r="AE5" s="33">
        <v>0.90735294117647058</v>
      </c>
      <c r="AF5" s="33">
        <v>0.94294478527607362</v>
      </c>
      <c r="AG5" s="33">
        <v>0.98382400517631829</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K73"/>
  <sheetViews>
    <sheetView topLeftCell="A2" zoomScale="85" zoomScaleNormal="85" workbookViewId="0">
      <selection activeCell="O5" sqref="O5"/>
    </sheetView>
  </sheetViews>
  <sheetFormatPr defaultColWidth="9" defaultRowHeight="14.25" x14ac:dyDescent="0.2"/>
  <cols>
    <col min="1" max="25" width="9" style="44"/>
    <col min="26" max="26" width="16" style="44" customWidth="1"/>
    <col min="27" max="27" width="13" style="44" customWidth="1"/>
    <col min="28" max="16384" width="9" style="44"/>
  </cols>
  <sheetData>
    <row r="1" spans="1:59" x14ac:dyDescent="0.2">
      <c r="A1" s="43" t="s">
        <v>99</v>
      </c>
      <c r="B1" s="43"/>
      <c r="C1" s="59" t="s">
        <v>100</v>
      </c>
    </row>
    <row r="2" spans="1:59" x14ac:dyDescent="0.2">
      <c r="A2" s="43" t="s">
        <v>101</v>
      </c>
      <c r="B2" s="43"/>
      <c r="C2" s="43" t="s">
        <v>102</v>
      </c>
    </row>
    <row r="3" spans="1:59" ht="15" x14ac:dyDescent="0.25">
      <c r="N3" s="52" t="s">
        <v>116</v>
      </c>
    </row>
    <row r="4" spans="1:59" ht="15" x14ac:dyDescent="0.25">
      <c r="A4" s="45" t="s">
        <v>103</v>
      </c>
      <c r="B4" s="45">
        <v>2000</v>
      </c>
      <c r="C4" s="45" t="s">
        <v>60</v>
      </c>
      <c r="D4" s="45" t="s">
        <v>104</v>
      </c>
      <c r="E4" s="45" t="s">
        <v>105</v>
      </c>
      <c r="F4" s="45" t="s">
        <v>106</v>
      </c>
      <c r="G4" s="45" t="s">
        <v>107</v>
      </c>
      <c r="H4" s="45" t="s">
        <v>108</v>
      </c>
      <c r="I4" s="45" t="s">
        <v>109</v>
      </c>
      <c r="J4" s="45" t="s">
        <v>110</v>
      </c>
      <c r="K4" s="45" t="s">
        <v>111</v>
      </c>
      <c r="L4" s="45" t="s">
        <v>61</v>
      </c>
      <c r="N4" s="46" t="s">
        <v>62</v>
      </c>
      <c r="O4" s="46"/>
      <c r="P4" s="45" t="s">
        <v>60</v>
      </c>
      <c r="Q4" s="45" t="s">
        <v>104</v>
      </c>
      <c r="R4" s="45" t="s">
        <v>105</v>
      </c>
      <c r="S4" s="45" t="s">
        <v>106</v>
      </c>
      <c r="T4" s="45" t="s">
        <v>107</v>
      </c>
      <c r="U4" s="45" t="s">
        <v>108</v>
      </c>
      <c r="V4" s="45" t="s">
        <v>109</v>
      </c>
      <c r="W4" s="45" t="s">
        <v>110</v>
      </c>
      <c r="X4" s="45" t="s">
        <v>111</v>
      </c>
      <c r="Y4" s="45" t="s">
        <v>61</v>
      </c>
      <c r="AA4" s="52" t="str">
        <f t="array" ref="AA4:BG15">TRANSPOSE(N39:Y71)</f>
        <v>Landfilling</v>
      </c>
      <c r="AB4" s="44" t="str">
        <v>Switzerland</v>
      </c>
      <c r="AC4" s="44" t="str">
        <v>Netherlands</v>
      </c>
      <c r="AD4" s="44" t="str">
        <v>Germany</v>
      </c>
      <c r="AE4" s="44" t="str">
        <v>Sweden</v>
      </c>
      <c r="AF4" s="44" t="str">
        <v>Belgium</v>
      </c>
      <c r="AG4" s="44" t="str">
        <v>Denmark</v>
      </c>
      <c r="AH4" s="44" t="str">
        <v>Norway</v>
      </c>
      <c r="AI4" s="44" t="str">
        <v>Austria</v>
      </c>
      <c r="AJ4" s="44" t="str">
        <v>Luxembourg</v>
      </c>
      <c r="AK4" s="44" t="str">
        <v>France</v>
      </c>
      <c r="AL4" s="44" t="str">
        <v>Finland</v>
      </c>
      <c r="AM4" s="44" t="str">
        <v>Italy</v>
      </c>
      <c r="AN4" s="44" t="str">
        <v>United Kingdom</v>
      </c>
      <c r="AO4" s="44" t="str">
        <v>Ireland</v>
      </c>
      <c r="AP4" s="44" t="str">
        <v>Spain</v>
      </c>
      <c r="AQ4" s="44" t="str">
        <v>Poland</v>
      </c>
      <c r="AR4" s="44" t="str">
        <v>Portugal</v>
      </c>
      <c r="AS4" s="44" t="str">
        <v>Estonia</v>
      </c>
      <c r="AT4" s="44" t="str">
        <v>Slovenia</v>
      </c>
      <c r="AU4" s="44" t="str">
        <v>Czech Republic</v>
      </c>
      <c r="AV4" s="44" t="str">
        <v>Iceland</v>
      </c>
      <c r="AW4" s="44" t="str">
        <v>Hungary</v>
      </c>
      <c r="AX4" s="44" t="str">
        <v>Slovakia</v>
      </c>
      <c r="AY4" s="44" t="str">
        <v>Romania</v>
      </c>
      <c r="AZ4" s="44" t="str">
        <v>Cyprus</v>
      </c>
      <c r="BA4" s="44" t="str">
        <v>Greece</v>
      </c>
      <c r="BB4" s="44" t="str">
        <v>Malta</v>
      </c>
      <c r="BC4" s="44" t="str">
        <v>Turkey</v>
      </c>
      <c r="BD4" s="44" t="str">
        <v>Lithuania</v>
      </c>
      <c r="BE4" s="44" t="str">
        <v>Latvia</v>
      </c>
      <c r="BF4" s="44" t="str">
        <v>Croatia</v>
      </c>
      <c r="BG4" s="44" t="str">
        <v>Bulgaria</v>
      </c>
    </row>
    <row r="5" spans="1:59" x14ac:dyDescent="0.2">
      <c r="A5" s="45" t="s">
        <v>63</v>
      </c>
      <c r="B5" s="48">
        <v>4874</v>
      </c>
      <c r="C5" s="48">
        <v>4838</v>
      </c>
      <c r="D5" s="48">
        <v>5025</v>
      </c>
      <c r="E5" s="48">
        <v>4842</v>
      </c>
      <c r="F5" s="48">
        <v>5064</v>
      </c>
      <c r="G5" s="48">
        <v>5024</v>
      </c>
      <c r="H5" s="48">
        <v>5093</v>
      </c>
      <c r="I5" s="48">
        <v>5256</v>
      </c>
      <c r="J5" s="48">
        <v>5242</v>
      </c>
      <c r="K5" s="48">
        <v>5276</v>
      </c>
      <c r="L5" s="48">
        <v>5074</v>
      </c>
      <c r="N5" s="45" t="s">
        <v>63</v>
      </c>
      <c r="O5" s="47">
        <f>B42/B5</f>
        <v>0.15367254821501847</v>
      </c>
      <c r="P5" s="47">
        <f>C42/C5</f>
        <v>0.11554361306324927</v>
      </c>
      <c r="Q5" s="47">
        <f>D42/D5</f>
        <v>0.10626865671641791</v>
      </c>
      <c r="R5" s="47">
        <f>E42/E5</f>
        <v>9.4795539033457249E-2</v>
      </c>
      <c r="S5" s="47">
        <f>F42/F5</f>
        <v>7.2472353870458139E-2</v>
      </c>
      <c r="T5" s="47">
        <f t="shared" ref="T5:Y36" si="0">G42/G5</f>
        <v>7.0461783439490444E-2</v>
      </c>
      <c r="U5" s="47">
        <f t="shared" si="0"/>
        <v>5.0461417632043981E-2</v>
      </c>
      <c r="V5" s="47">
        <f t="shared" si="0"/>
        <v>5.041856925418569E-2</v>
      </c>
      <c r="W5" s="47">
        <f t="shared" si="0"/>
        <v>5.0362457077451357E-2</v>
      </c>
      <c r="X5" s="47">
        <f t="shared" si="0"/>
        <v>3.0136467020470053E-2</v>
      </c>
      <c r="Y5" s="47">
        <f t="shared" si="0"/>
        <v>1.2219156484036263E-2</v>
      </c>
      <c r="AA5" s="44">
        <v>2000</v>
      </c>
      <c r="AB5" s="47">
        <v>6.13107822410148E-2</v>
      </c>
      <c r="AC5" s="47">
        <v>9.3151806735592174E-2</v>
      </c>
      <c r="AD5" s="47">
        <v>0.25680742283658398</v>
      </c>
      <c r="AE5" s="47">
        <v>0.22787144362486828</v>
      </c>
      <c r="AF5" s="47">
        <v>0.15367254821501847</v>
      </c>
      <c r="AG5" s="47">
        <v>0.10011280315848843</v>
      </c>
      <c r="AH5" s="47">
        <v>0.54700544464609802</v>
      </c>
      <c r="AI5" s="47">
        <v>0.40835557468790401</v>
      </c>
      <c r="AJ5" s="47">
        <v>0.21052631578947367</v>
      </c>
      <c r="AK5" s="47">
        <v>0.42648565573770492</v>
      </c>
      <c r="AL5" s="47">
        <v>0.60769230769230764</v>
      </c>
      <c r="AM5" s="47">
        <v>0.75682861977278226</v>
      </c>
      <c r="AN5" s="47">
        <v>0.81177475407904809</v>
      </c>
      <c r="AO5" s="47">
        <v>0.91838525669153137</v>
      </c>
      <c r="AP5" s="47">
        <v>0.51156385587624975</v>
      </c>
      <c r="AQ5" s="47">
        <v>0.97865205300179947</v>
      </c>
      <c r="AR5" s="47">
        <v>0.71680864325784333</v>
      </c>
      <c r="AS5" s="47">
        <v>0.94944707740916268</v>
      </c>
      <c r="AT5" s="47">
        <v>0.78431372549019607</v>
      </c>
      <c r="AU5" s="47">
        <v>0.84449621432731503</v>
      </c>
      <c r="AV5" s="47">
        <v>0.75384615384615383</v>
      </c>
      <c r="AW5" s="47">
        <v>0.84512302284710017</v>
      </c>
      <c r="AX5" s="47">
        <v>0.77136596055514972</v>
      </c>
      <c r="AY5" s="47">
        <v>0.83042331365406352</v>
      </c>
      <c r="AZ5" s="47">
        <v>0.9</v>
      </c>
      <c r="BA5" s="47">
        <v>0.91207555655498085</v>
      </c>
      <c r="BB5" s="47">
        <v>0.85096153846153844</v>
      </c>
      <c r="BC5" s="47">
        <v>0.78041610869778233</v>
      </c>
      <c r="BD5" s="47">
        <v>0.94749216300940442</v>
      </c>
      <c r="BE5" s="47">
        <v>0.92990654205607481</v>
      </c>
      <c r="BF5" s="47" t="e">
        <v>#VALUE!</v>
      </c>
      <c r="BG5" s="47">
        <v>0.77438446969696972</v>
      </c>
    </row>
    <row r="6" spans="1:59" x14ac:dyDescent="0.2">
      <c r="A6" s="45" t="s">
        <v>64</v>
      </c>
      <c r="B6" s="48">
        <v>4224</v>
      </c>
      <c r="C6" s="48">
        <v>4003</v>
      </c>
      <c r="D6" s="48">
        <v>3945</v>
      </c>
      <c r="E6" s="48">
        <v>3916</v>
      </c>
      <c r="F6" s="48">
        <v>3826</v>
      </c>
      <c r="G6" s="48">
        <v>3680</v>
      </c>
      <c r="H6" s="48">
        <v>3548</v>
      </c>
      <c r="I6" s="48">
        <v>3314</v>
      </c>
      <c r="J6" s="48">
        <v>3615</v>
      </c>
      <c r="K6" s="48">
        <v>3561</v>
      </c>
      <c r="L6" s="48">
        <v>3091</v>
      </c>
      <c r="N6" s="45" t="s">
        <v>64</v>
      </c>
      <c r="O6" s="47">
        <f t="shared" ref="O6:S36" si="1">B43/B6</f>
        <v>0.77438446969696972</v>
      </c>
      <c r="P6" s="47">
        <f t="shared" si="1"/>
        <v>0.79890082438171373</v>
      </c>
      <c r="Q6" s="47">
        <f t="shared" si="1"/>
        <v>0.80811153358681875</v>
      </c>
      <c r="R6" s="47">
        <f t="shared" si="1"/>
        <v>0.81562819203268644</v>
      </c>
      <c r="S6" s="47">
        <f t="shared" si="1"/>
        <v>0.80815473078933608</v>
      </c>
      <c r="T6" s="47">
        <f t="shared" si="0"/>
        <v>0.85434782608695647</v>
      </c>
      <c r="U6" s="47">
        <f t="shared" si="0"/>
        <v>0.77536640360766629</v>
      </c>
      <c r="V6" s="47">
        <f t="shared" si="0"/>
        <v>0.89921544960772481</v>
      </c>
      <c r="W6" s="47">
        <f t="shared" si="0"/>
        <v>0.92918395573997237</v>
      </c>
      <c r="X6" s="47">
        <f t="shared" si="0"/>
        <v>0.96068520078629593</v>
      </c>
      <c r="Y6" s="47">
        <f t="shared" si="0"/>
        <v>0.98382400517631829</v>
      </c>
      <c r="AA6" s="44" t="str">
        <v>2001</v>
      </c>
      <c r="AB6" s="47">
        <v>6.0542797494780795E-2</v>
      </c>
      <c r="AC6" s="47">
        <v>8.0874872838250247E-2</v>
      </c>
      <c r="AD6" s="47">
        <v>0.25286605856937111</v>
      </c>
      <c r="AE6" s="47">
        <v>0.22397556630185797</v>
      </c>
      <c r="AF6" s="47">
        <v>0.11554361306324927</v>
      </c>
      <c r="AG6" s="47">
        <v>7.1327081557260585E-2</v>
      </c>
      <c r="AH6" s="47">
        <v>0.25352977286678946</v>
      </c>
      <c r="AI6" s="47">
        <v>0.402757876564523</v>
      </c>
      <c r="AJ6" s="47">
        <v>0.20350877192982456</v>
      </c>
      <c r="AK6" s="47">
        <v>0.40738555189763337</v>
      </c>
      <c r="AL6" s="47">
        <v>0.61069651741293529</v>
      </c>
      <c r="AM6" s="47">
        <v>0.67003298310041148</v>
      </c>
      <c r="AN6" s="47">
        <v>0.7997710688224352</v>
      </c>
      <c r="AO6" s="47">
        <v>0.76590236686390534</v>
      </c>
      <c r="AP6" s="47">
        <v>0.55327622482717165</v>
      </c>
      <c r="AQ6" s="47">
        <v>0.95760194436943025</v>
      </c>
      <c r="AR6" s="47">
        <v>0.75196037969459351</v>
      </c>
      <c r="AS6" s="47">
        <v>0.79174852652259331</v>
      </c>
      <c r="AT6" s="47">
        <v>0.74711437565582373</v>
      </c>
      <c r="AU6" s="47">
        <v>0.78627591136526087</v>
      </c>
      <c r="AV6" s="47">
        <v>0.75187969924812026</v>
      </c>
      <c r="AW6" s="47">
        <v>0.83011079730610471</v>
      </c>
      <c r="AX6" s="47">
        <v>0.87402799377916018</v>
      </c>
      <c r="AY6" s="47">
        <v>0.79002520228146966</v>
      </c>
      <c r="AZ6" s="47">
        <v>0.90204081632653066</v>
      </c>
      <c r="BA6" s="47">
        <v>0.91182276815091023</v>
      </c>
      <c r="BB6" s="47">
        <v>0.84905660377358494</v>
      </c>
      <c r="BC6" s="47">
        <v>0.78859849827591766</v>
      </c>
      <c r="BD6" s="47">
        <v>0.89032749428789038</v>
      </c>
      <c r="BE6" s="47">
        <v>0.88078541374474051</v>
      </c>
      <c r="BF6" s="47" t="e">
        <v>#VALUE!</v>
      </c>
      <c r="BG6" s="47">
        <v>0.79890082438171373</v>
      </c>
    </row>
    <row r="7" spans="1:59" x14ac:dyDescent="0.2">
      <c r="A7" s="45" t="s">
        <v>65</v>
      </c>
      <c r="B7" s="48">
        <v>3434</v>
      </c>
      <c r="C7" s="48">
        <v>2798</v>
      </c>
      <c r="D7" s="48">
        <v>2845</v>
      </c>
      <c r="E7" s="48">
        <v>2857</v>
      </c>
      <c r="F7" s="48">
        <v>2841</v>
      </c>
      <c r="G7" s="48">
        <v>2954</v>
      </c>
      <c r="H7" s="48">
        <v>3039</v>
      </c>
      <c r="I7" s="48">
        <v>3025</v>
      </c>
      <c r="J7" s="48">
        <v>3176</v>
      </c>
      <c r="K7" s="48">
        <v>3310</v>
      </c>
      <c r="L7" s="48">
        <v>3334</v>
      </c>
      <c r="N7" s="45" t="s">
        <v>65</v>
      </c>
      <c r="O7" s="47">
        <f>B44/B7</f>
        <v>0.84449621432731503</v>
      </c>
      <c r="P7" s="47">
        <f t="shared" si="1"/>
        <v>0.78627591136526087</v>
      </c>
      <c r="Q7" s="47">
        <f t="shared" si="1"/>
        <v>0.73708260105448153</v>
      </c>
      <c r="R7" s="47">
        <f t="shared" si="1"/>
        <v>0.71718585929296463</v>
      </c>
      <c r="S7" s="47">
        <f t="shared" si="1"/>
        <v>0.64695529743048219</v>
      </c>
      <c r="T7" s="47">
        <f t="shared" si="0"/>
        <v>0.65470548408937035</v>
      </c>
      <c r="U7" s="47">
        <f t="shared" si="0"/>
        <v>0.67226061204343535</v>
      </c>
      <c r="V7" s="47">
        <f t="shared" si="0"/>
        <v>0.70115702479338848</v>
      </c>
      <c r="W7" s="47">
        <f t="shared" si="0"/>
        <v>0.64767002518891692</v>
      </c>
      <c r="X7" s="47">
        <f t="shared" si="0"/>
        <v>0.63867069486404837</v>
      </c>
      <c r="Y7" s="47">
        <f t="shared" si="0"/>
        <v>0.64847030593881227</v>
      </c>
      <c r="AA7" s="44" t="str">
        <v>2002</v>
      </c>
      <c r="AB7" s="47">
        <v>1.6194331983805668E-2</v>
      </c>
      <c r="AC7" s="47">
        <v>8.1345443657051597E-2</v>
      </c>
      <c r="AD7" s="47">
        <v>0.21348442355794739</v>
      </c>
      <c r="AE7" s="47">
        <v>0.19774688398849471</v>
      </c>
      <c r="AF7" s="47">
        <v>0.10626865671641791</v>
      </c>
      <c r="AG7" s="47">
        <v>6.1098654708520182E-2</v>
      </c>
      <c r="AH7" s="47">
        <v>0.23820224719101124</v>
      </c>
      <c r="AI7" s="47">
        <v>0.37769230769230799</v>
      </c>
      <c r="AJ7" s="47">
        <v>0.19587628865979381</v>
      </c>
      <c r="AK7" s="47">
        <v>0.38707012605556235</v>
      </c>
      <c r="AL7" s="47">
        <v>0.62290268456375841</v>
      </c>
      <c r="AM7" s="47">
        <v>0.63112777926600594</v>
      </c>
      <c r="AN7" s="47">
        <v>0.77524484971293484</v>
      </c>
      <c r="AO7" s="47">
        <v>0.72316176470588234</v>
      </c>
      <c r="AP7" s="47">
        <v>0.5576049083472201</v>
      </c>
      <c r="AQ7" s="47">
        <v>0.9650775525739842</v>
      </c>
      <c r="AR7" s="47">
        <v>0.7159956474428727</v>
      </c>
      <c r="AS7" s="47">
        <v>0.75768535262206149</v>
      </c>
      <c r="AT7" s="47">
        <v>0.8780788177339901</v>
      </c>
      <c r="AU7" s="47">
        <v>0.73708260105448153</v>
      </c>
      <c r="AV7" s="47">
        <v>0.75182481751824815</v>
      </c>
      <c r="AW7" s="47">
        <v>0.840938441670254</v>
      </c>
      <c r="AX7" s="47">
        <v>0.78215223097112863</v>
      </c>
      <c r="AY7" s="47">
        <v>0.80035863717872091</v>
      </c>
      <c r="AZ7" s="47">
        <v>0.9</v>
      </c>
      <c r="BA7" s="47">
        <v>0.91228448275862073</v>
      </c>
      <c r="BB7" s="47">
        <v>0.92523364485981308</v>
      </c>
      <c r="BC7" s="47">
        <v>0.79270299041904579</v>
      </c>
      <c r="BD7" s="47">
        <v>0.80215053763440858</v>
      </c>
      <c r="BE7" s="47">
        <v>0.82849936948297609</v>
      </c>
      <c r="BF7" s="47" t="e">
        <v>#VALUE!</v>
      </c>
      <c r="BG7" s="47">
        <v>0.80811153358681875</v>
      </c>
    </row>
    <row r="8" spans="1:59" x14ac:dyDescent="0.2">
      <c r="A8" s="45" t="s">
        <v>66</v>
      </c>
      <c r="B8" s="48">
        <v>3546</v>
      </c>
      <c r="C8" s="48">
        <v>3519</v>
      </c>
      <c r="D8" s="48">
        <v>3568</v>
      </c>
      <c r="E8" s="48">
        <v>3618</v>
      </c>
      <c r="F8" s="48">
        <v>3757</v>
      </c>
      <c r="G8" s="48">
        <v>3990</v>
      </c>
      <c r="H8" s="48">
        <v>4021</v>
      </c>
      <c r="I8" s="48">
        <v>4313</v>
      </c>
      <c r="J8" s="48">
        <v>4560</v>
      </c>
      <c r="K8" s="48">
        <v>4206</v>
      </c>
      <c r="L8" s="48">
        <v>3732</v>
      </c>
      <c r="N8" s="45" t="s">
        <v>66</v>
      </c>
      <c r="O8" s="47">
        <f t="shared" si="1"/>
        <v>0.10011280315848843</v>
      </c>
      <c r="P8" s="47">
        <f t="shared" si="1"/>
        <v>7.1327081557260585E-2</v>
      </c>
      <c r="Q8" s="47">
        <f t="shared" si="1"/>
        <v>6.1098654708520182E-2</v>
      </c>
      <c r="R8" s="47">
        <f t="shared" si="1"/>
        <v>5.0856826976229959E-2</v>
      </c>
      <c r="S8" s="47">
        <f t="shared" si="1"/>
        <v>4.4982698961937718E-2</v>
      </c>
      <c r="T8" s="47">
        <f t="shared" si="0"/>
        <v>5.1879699248120303E-2</v>
      </c>
      <c r="U8" s="47">
        <f t="shared" si="0"/>
        <v>5.0484953991544394E-2</v>
      </c>
      <c r="V8" s="47">
        <f t="shared" si="0"/>
        <v>4.7298863899837701E-2</v>
      </c>
      <c r="W8" s="47">
        <f t="shared" si="0"/>
        <v>3.8377192982456142E-2</v>
      </c>
      <c r="X8" s="47">
        <f t="shared" si="0"/>
        <v>3.0908226343319068E-2</v>
      </c>
      <c r="Y8" s="47">
        <f t="shared" si="0"/>
        <v>3.483386923901393E-2</v>
      </c>
      <c r="AA8" s="44" t="str">
        <v>2003</v>
      </c>
      <c r="AB8" s="47">
        <v>1.2195121951219513E-2</v>
      </c>
      <c r="AC8" s="47">
        <v>2.7111785533636825E-2</v>
      </c>
      <c r="AD8" s="47">
        <v>0.19205191245818387</v>
      </c>
      <c r="AE8" s="47">
        <v>0.13654713844692473</v>
      </c>
      <c r="AF8" s="47">
        <v>9.4795539033457249E-2</v>
      </c>
      <c r="AG8" s="47">
        <v>5.0856826976229959E-2</v>
      </c>
      <c r="AH8" s="47">
        <v>0.21405228758169934</v>
      </c>
      <c r="AI8" s="47">
        <v>0.37068937550689401</v>
      </c>
      <c r="AJ8" s="47">
        <v>0.18954248366013071</v>
      </c>
      <c r="AK8" s="47">
        <v>0.38038216560509552</v>
      </c>
      <c r="AL8" s="47">
        <v>0.59514003294892914</v>
      </c>
      <c r="AM8" s="47">
        <v>0.59918758740094558</v>
      </c>
      <c r="AN8" s="47">
        <v>0.74184212019749163</v>
      </c>
      <c r="AO8" s="47">
        <v>0.65250171350239894</v>
      </c>
      <c r="AP8" s="47">
        <v>0.55643564356435649</v>
      </c>
      <c r="AQ8" s="47">
        <v>0.96816120906801006</v>
      </c>
      <c r="AR8" s="47">
        <v>0.67717877690176864</v>
      </c>
      <c r="AS8" s="47">
        <v>0.65432098765432101</v>
      </c>
      <c r="AT8" s="47">
        <v>0.83213429256594729</v>
      </c>
      <c r="AU8" s="47">
        <v>0.71718585929296463</v>
      </c>
      <c r="AV8" s="47">
        <v>0.75</v>
      </c>
      <c r="AW8" s="47">
        <v>0.84212765957446811</v>
      </c>
      <c r="AX8" s="47">
        <v>0.78549093183239527</v>
      </c>
      <c r="AY8" s="47">
        <v>0.79135461831559584</v>
      </c>
      <c r="AZ8" s="47">
        <v>0.90154440154440152</v>
      </c>
      <c r="BA8" s="47">
        <v>0.91889596602972401</v>
      </c>
      <c r="BB8" s="47">
        <v>0.89177489177489178</v>
      </c>
      <c r="BC8" s="47">
        <v>0.8141629934686786</v>
      </c>
      <c r="BD8" s="47">
        <v>0.85542168674698793</v>
      </c>
      <c r="BE8" s="47">
        <v>0.83309352517985613</v>
      </c>
      <c r="BF8" s="47" t="e">
        <v>#VALUE!</v>
      </c>
      <c r="BG8" s="47">
        <v>0.81562819203268644</v>
      </c>
    </row>
    <row r="9" spans="1:59" x14ac:dyDescent="0.2">
      <c r="A9" s="45" t="s">
        <v>112</v>
      </c>
      <c r="B9" s="48">
        <v>52810</v>
      </c>
      <c r="C9" s="48">
        <v>52075</v>
      </c>
      <c r="D9" s="48">
        <v>52772</v>
      </c>
      <c r="E9" s="48">
        <v>49622</v>
      </c>
      <c r="F9" s="48">
        <v>48434</v>
      </c>
      <c r="G9" s="48">
        <v>46555</v>
      </c>
      <c r="H9" s="48">
        <v>46426</v>
      </c>
      <c r="I9" s="48">
        <v>47887</v>
      </c>
      <c r="J9" s="48">
        <v>48367</v>
      </c>
      <c r="K9" s="48">
        <v>48466</v>
      </c>
      <c r="L9" s="48">
        <v>47691</v>
      </c>
      <c r="N9" s="45" t="s">
        <v>67</v>
      </c>
      <c r="O9" s="47">
        <f t="shared" si="1"/>
        <v>0.25680742283658398</v>
      </c>
      <c r="P9" s="47">
        <f t="shared" si="1"/>
        <v>0.25286605856937111</v>
      </c>
      <c r="Q9" s="47">
        <f t="shared" si="1"/>
        <v>0.21348442355794739</v>
      </c>
      <c r="R9" s="47">
        <f t="shared" si="1"/>
        <v>0.19205191245818387</v>
      </c>
      <c r="S9" s="47">
        <f t="shared" si="1"/>
        <v>0.17710699095676591</v>
      </c>
      <c r="T9" s="47">
        <f t="shared" si="0"/>
        <v>8.5490280313607558E-2</v>
      </c>
      <c r="U9" s="47">
        <f t="shared" si="0"/>
        <v>6.6126739327101195E-3</v>
      </c>
      <c r="V9" s="47">
        <f t="shared" si="0"/>
        <v>6.2438657673272498E-3</v>
      </c>
      <c r="W9" s="47">
        <f t="shared" si="0"/>
        <v>5.913122583579713E-3</v>
      </c>
      <c r="X9" s="47">
        <f t="shared" si="0"/>
        <v>3.631411711302769E-3</v>
      </c>
      <c r="Y9" s="47">
        <f t="shared" si="0"/>
        <v>3.9001069384160532E-3</v>
      </c>
      <c r="AA9" s="44" t="str">
        <v>2004</v>
      </c>
      <c r="AB9" s="47">
        <v>4.0816326530612249E-3</v>
      </c>
      <c r="AC9" s="47">
        <v>1.7222714299773643E-2</v>
      </c>
      <c r="AD9" s="47">
        <v>0.17710699095676591</v>
      </c>
      <c r="AE9" s="47">
        <v>9.1148956584312782E-2</v>
      </c>
      <c r="AF9" s="47">
        <v>7.2472353870458139E-2</v>
      </c>
      <c r="AG9" s="47">
        <v>4.4982698961937718E-2</v>
      </c>
      <c r="AH9" s="47">
        <v>0.19705727798213346</v>
      </c>
      <c r="AI9" s="47">
        <v>0.14430156528630872</v>
      </c>
      <c r="AJ9" s="47">
        <v>0.19292604501607716</v>
      </c>
      <c r="AK9" s="47">
        <v>0.36268647515719393</v>
      </c>
      <c r="AL9" s="47">
        <v>0.58010599266204643</v>
      </c>
      <c r="AM9" s="47">
        <v>0.56956661316211876</v>
      </c>
      <c r="AN9" s="47">
        <v>0.69226510160013288</v>
      </c>
      <c r="AO9" s="47">
        <v>0.60613128957014328</v>
      </c>
      <c r="AP9" s="47">
        <v>0.50757399207643905</v>
      </c>
      <c r="AQ9" s="47">
        <v>0.94210472384465627</v>
      </c>
      <c r="AR9" s="47">
        <v>0.65251875669882098</v>
      </c>
      <c r="AS9" s="47">
        <v>0.63201320132013206</v>
      </c>
      <c r="AT9" s="47">
        <v>0.75030012004801916</v>
      </c>
      <c r="AU9" s="47">
        <v>0.64695529743048219</v>
      </c>
      <c r="AV9" s="47">
        <v>0.72108843537414968</v>
      </c>
      <c r="AW9" s="47">
        <v>0.83993902439024393</v>
      </c>
      <c r="AX9" s="47">
        <v>0.81016949152542372</v>
      </c>
      <c r="AY9" s="47">
        <v>0.79085928103701719</v>
      </c>
      <c r="AZ9" s="47">
        <v>0.8925925925925926</v>
      </c>
      <c r="BA9" s="47">
        <v>0.89897510980966322</v>
      </c>
      <c r="BB9" s="47">
        <v>0.86399999999999999</v>
      </c>
      <c r="BC9" s="47">
        <v>0.82082324455205813</v>
      </c>
      <c r="BD9" s="47">
        <v>0.91507936507936505</v>
      </c>
      <c r="BE9" s="47">
        <v>0.83472222222222225</v>
      </c>
      <c r="BF9" s="47" t="e">
        <v>#VALUE!</v>
      </c>
      <c r="BG9" s="47">
        <v>0.80815473078933608</v>
      </c>
    </row>
    <row r="10" spans="1:59" x14ac:dyDescent="0.2">
      <c r="A10" s="45" t="s">
        <v>68</v>
      </c>
      <c r="B10" s="48">
        <v>633</v>
      </c>
      <c r="C10" s="48">
        <v>509</v>
      </c>
      <c r="D10" s="48">
        <v>553</v>
      </c>
      <c r="E10" s="48">
        <v>567</v>
      </c>
      <c r="F10" s="48">
        <v>606</v>
      </c>
      <c r="G10" s="48">
        <v>587</v>
      </c>
      <c r="H10" s="48">
        <v>536</v>
      </c>
      <c r="I10" s="48">
        <v>602</v>
      </c>
      <c r="J10" s="48">
        <v>524</v>
      </c>
      <c r="K10" s="48">
        <v>464</v>
      </c>
      <c r="L10" s="48">
        <v>417</v>
      </c>
      <c r="N10" s="45" t="s">
        <v>68</v>
      </c>
      <c r="O10" s="47">
        <f t="shared" si="1"/>
        <v>0.94944707740916268</v>
      </c>
      <c r="P10" s="47">
        <f t="shared" si="1"/>
        <v>0.79174852652259331</v>
      </c>
      <c r="Q10" s="47">
        <f t="shared" si="1"/>
        <v>0.75768535262206149</v>
      </c>
      <c r="R10" s="47">
        <f t="shared" si="1"/>
        <v>0.65432098765432101</v>
      </c>
      <c r="S10" s="47">
        <f t="shared" si="1"/>
        <v>0.63201320132013206</v>
      </c>
      <c r="T10" s="47">
        <f t="shared" si="0"/>
        <v>0.62862010221465081</v>
      </c>
      <c r="U10" s="47">
        <f t="shared" si="0"/>
        <v>0.69589552238805974</v>
      </c>
      <c r="V10" s="47">
        <f t="shared" si="0"/>
        <v>0.64784053156146182</v>
      </c>
      <c r="W10" s="47">
        <f t="shared" si="0"/>
        <v>0.6354961832061069</v>
      </c>
      <c r="X10" s="47">
        <f t="shared" si="0"/>
        <v>0.61853448275862066</v>
      </c>
      <c r="Y10" s="47">
        <f t="shared" si="0"/>
        <v>0.64028776978417268</v>
      </c>
      <c r="AA10" s="44" t="str">
        <v>2005</v>
      </c>
      <c r="AB10" s="47">
        <v>2.0242914979757085E-3</v>
      </c>
      <c r="AC10" s="47">
        <v>1.8078207899390842E-2</v>
      </c>
      <c r="AD10" s="47">
        <v>8.5490280313607558E-2</v>
      </c>
      <c r="AE10" s="47">
        <v>4.8309178743961352E-2</v>
      </c>
      <c r="AF10" s="47">
        <v>7.0461783439490444E-2</v>
      </c>
      <c r="AG10" s="47">
        <v>5.1879699248120303E-2</v>
      </c>
      <c r="AH10" s="47">
        <v>0.18038617886178862</v>
      </c>
      <c r="AI10" s="47">
        <v>0.1272383949645948</v>
      </c>
      <c r="AJ10" s="47">
        <v>0.19169329073482427</v>
      </c>
      <c r="AK10" s="47">
        <v>0.34361325900617395</v>
      </c>
      <c r="AL10" s="47">
        <v>0.58978451715881886</v>
      </c>
      <c r="AM10" s="47">
        <v>0.54402475997978772</v>
      </c>
      <c r="AN10" s="47">
        <v>0.64260698727257193</v>
      </c>
      <c r="AO10" s="47">
        <v>0.60276224926011179</v>
      </c>
      <c r="AP10" s="47">
        <v>0.48997391270490209</v>
      </c>
      <c r="AQ10" s="47">
        <v>0.70860382940258038</v>
      </c>
      <c r="AR10" s="47">
        <v>0.62571127502634349</v>
      </c>
      <c r="AS10" s="47">
        <v>0.62862010221465081</v>
      </c>
      <c r="AT10" s="47">
        <v>0.77988165680473376</v>
      </c>
      <c r="AU10" s="47">
        <v>0.65470548408937035</v>
      </c>
      <c r="AV10" s="47">
        <v>0.70588235294117652</v>
      </c>
      <c r="AW10" s="47">
        <v>0.83060697374085235</v>
      </c>
      <c r="AX10" s="47">
        <v>0.78754813863928108</v>
      </c>
      <c r="AY10" s="47">
        <v>0.78465679676985201</v>
      </c>
      <c r="AZ10" s="47">
        <v>0.88426763110307416</v>
      </c>
      <c r="BA10" s="47">
        <v>0.88501957552029675</v>
      </c>
      <c r="BB10" s="47">
        <v>0.84860557768924305</v>
      </c>
      <c r="BC10" s="47">
        <v>0.82760270477162545</v>
      </c>
      <c r="BD10" s="47">
        <v>0.91219891219891225</v>
      </c>
      <c r="BE10" s="47">
        <v>0.78351955307262566</v>
      </c>
      <c r="BF10" s="47" t="e">
        <v>#VALUE!</v>
      </c>
      <c r="BG10" s="47">
        <v>0.85434782608695647</v>
      </c>
    </row>
    <row r="11" spans="1:59" x14ac:dyDescent="0.2">
      <c r="A11" s="45" t="s">
        <v>69</v>
      </c>
      <c r="B11" s="48">
        <v>2279</v>
      </c>
      <c r="C11" s="48">
        <v>2704</v>
      </c>
      <c r="D11" s="48">
        <v>2720</v>
      </c>
      <c r="E11" s="48">
        <v>2918</v>
      </c>
      <c r="F11" s="48">
        <v>3001</v>
      </c>
      <c r="G11" s="48">
        <v>3041</v>
      </c>
      <c r="H11" s="48">
        <v>3385</v>
      </c>
      <c r="I11" s="48">
        <v>3398</v>
      </c>
      <c r="J11" s="48">
        <v>3224</v>
      </c>
      <c r="K11" s="48">
        <v>2953</v>
      </c>
      <c r="L11" s="48">
        <v>2846</v>
      </c>
      <c r="N11" s="45" t="s">
        <v>69</v>
      </c>
      <c r="O11" s="47">
        <f t="shared" si="1"/>
        <v>0.91838525669153137</v>
      </c>
      <c r="P11" s="47">
        <f t="shared" si="1"/>
        <v>0.76590236686390534</v>
      </c>
      <c r="Q11" s="47">
        <f t="shared" si="1"/>
        <v>0.72316176470588234</v>
      </c>
      <c r="R11" s="47">
        <f t="shared" si="1"/>
        <v>0.65250171350239894</v>
      </c>
      <c r="S11" s="47">
        <f t="shared" si="1"/>
        <v>0.60613128957014328</v>
      </c>
      <c r="T11" s="47">
        <f t="shared" si="0"/>
        <v>0.60276224926011179</v>
      </c>
      <c r="U11" s="47">
        <f t="shared" si="0"/>
        <v>0.5852289512555392</v>
      </c>
      <c r="V11" s="47">
        <f t="shared" si="0"/>
        <v>0.5929958799293702</v>
      </c>
      <c r="W11" s="47">
        <f t="shared" si="0"/>
        <v>0.60142679900744422</v>
      </c>
      <c r="X11" s="47">
        <f t="shared" si="0"/>
        <v>0.58381307145275996</v>
      </c>
      <c r="Y11" s="47">
        <f t="shared" si="0"/>
        <v>0.52565003513703445</v>
      </c>
      <c r="AA11" s="44" t="str">
        <v>2006</v>
      </c>
      <c r="AB11" s="47">
        <v>1.876172607879925E-3</v>
      </c>
      <c r="AC11" s="47">
        <v>2.4203069657615112E-2</v>
      </c>
      <c r="AD11" s="47">
        <v>6.6126739327101195E-3</v>
      </c>
      <c r="AE11" s="47">
        <v>5.0222222222222224E-2</v>
      </c>
      <c r="AF11" s="47">
        <v>5.0461417632043981E-2</v>
      </c>
      <c r="AG11" s="47">
        <v>5.0484953991544394E-2</v>
      </c>
      <c r="AH11" s="47">
        <v>0.1822429906542056</v>
      </c>
      <c r="AI11" s="47">
        <v>0.1081764269829503</v>
      </c>
      <c r="AJ11" s="47">
        <v>0.18885448916408668</v>
      </c>
      <c r="AK11" s="47">
        <v>0.3624007060900265</v>
      </c>
      <c r="AL11" s="47">
        <v>0.57846153846153847</v>
      </c>
      <c r="AM11" s="47">
        <v>0.53912882982650423</v>
      </c>
      <c r="AN11" s="47">
        <v>0.60134163871586011</v>
      </c>
      <c r="AO11" s="47">
        <v>0.5852289512555392</v>
      </c>
      <c r="AP11" s="47">
        <v>0.59739020947002941</v>
      </c>
      <c r="AQ11" s="47">
        <v>0.73459212032041854</v>
      </c>
      <c r="AR11" s="47">
        <v>0.64169048591261735</v>
      </c>
      <c r="AS11" s="47">
        <v>0.69589552238805974</v>
      </c>
      <c r="AT11" s="47">
        <v>0.83718244803695152</v>
      </c>
      <c r="AU11" s="47">
        <v>0.67226061204343535</v>
      </c>
      <c r="AV11" s="47">
        <v>0.68421052631578949</v>
      </c>
      <c r="AW11" s="47">
        <v>0.80492464444916156</v>
      </c>
      <c r="AX11" s="47">
        <v>0.77634011090573007</v>
      </c>
      <c r="AY11" s="47">
        <v>0.75</v>
      </c>
      <c r="AZ11" s="47">
        <v>0.87390542907180391</v>
      </c>
      <c r="BA11" s="47">
        <v>0.87172721737365533</v>
      </c>
      <c r="BB11" s="47">
        <v>0.80632411067193677</v>
      </c>
      <c r="BC11" s="47">
        <v>0.8213882055714381</v>
      </c>
      <c r="BD11" s="47">
        <v>0.9132730015082956</v>
      </c>
      <c r="BE11" s="47">
        <v>0.71125265392781312</v>
      </c>
      <c r="BF11" s="47">
        <v>0.73821039903264818</v>
      </c>
      <c r="BG11" s="47">
        <v>0.77536640360766629</v>
      </c>
    </row>
    <row r="12" spans="1:59" x14ac:dyDescent="0.2">
      <c r="A12" s="45" t="s">
        <v>70</v>
      </c>
      <c r="B12" s="48">
        <v>4447</v>
      </c>
      <c r="C12" s="48">
        <v>4559</v>
      </c>
      <c r="D12" s="48">
        <v>4640</v>
      </c>
      <c r="E12" s="48">
        <v>4710</v>
      </c>
      <c r="F12" s="48">
        <v>4781</v>
      </c>
      <c r="G12" s="48">
        <v>4853</v>
      </c>
      <c r="H12" s="48">
        <v>4927</v>
      </c>
      <c r="I12" s="48">
        <v>5002</v>
      </c>
      <c r="J12" s="48">
        <v>5077</v>
      </c>
      <c r="K12" s="48">
        <v>5154</v>
      </c>
      <c r="L12" s="48">
        <v>5175</v>
      </c>
      <c r="N12" s="45" t="s">
        <v>70</v>
      </c>
      <c r="O12" s="47">
        <f t="shared" si="1"/>
        <v>0.91207555655498085</v>
      </c>
      <c r="P12" s="47">
        <f t="shared" si="1"/>
        <v>0.91182276815091023</v>
      </c>
      <c r="Q12" s="47">
        <f t="shared" si="1"/>
        <v>0.91228448275862073</v>
      </c>
      <c r="R12" s="47">
        <f t="shared" si="1"/>
        <v>0.91889596602972401</v>
      </c>
      <c r="S12" s="47">
        <f t="shared" si="1"/>
        <v>0.89897510980966322</v>
      </c>
      <c r="T12" s="47">
        <f t="shared" si="0"/>
        <v>0.88501957552029675</v>
      </c>
      <c r="U12" s="47">
        <f t="shared" si="0"/>
        <v>0.87172721737365533</v>
      </c>
      <c r="V12" s="47">
        <f t="shared" si="0"/>
        <v>0.79948020791683327</v>
      </c>
      <c r="W12" s="47">
        <f t="shared" si="0"/>
        <v>0.82332085877486705</v>
      </c>
      <c r="X12" s="47">
        <f t="shared" si="0"/>
        <v>0.81121459060923551</v>
      </c>
      <c r="Y12" s="47">
        <f t="shared" si="0"/>
        <v>0.81739130434782614</v>
      </c>
      <c r="AA12" s="44" t="str">
        <v>2007</v>
      </c>
      <c r="AB12" s="47">
        <v>0</v>
      </c>
      <c r="AC12" s="47">
        <v>2.0851517796527979E-2</v>
      </c>
      <c r="AD12" s="47">
        <v>6.2438657673272498E-3</v>
      </c>
      <c r="AE12" s="47">
        <v>4.0067839728641086E-2</v>
      </c>
      <c r="AF12" s="47">
        <v>5.041856925418569E-2</v>
      </c>
      <c r="AG12" s="47">
        <v>4.7298863899837701E-2</v>
      </c>
      <c r="AH12" s="47">
        <v>0.18685121107266436</v>
      </c>
      <c r="AI12" s="47">
        <v>0.10292264189052722</v>
      </c>
      <c r="AJ12" s="47">
        <v>0.18018018018018017</v>
      </c>
      <c r="AK12" s="47">
        <v>0.35726248917123882</v>
      </c>
      <c r="AL12" s="47">
        <v>0.52747663551401869</v>
      </c>
      <c r="AM12" s="47">
        <v>0.51969762153524679</v>
      </c>
      <c r="AN12" s="47">
        <v>0.56598619896492242</v>
      </c>
      <c r="AO12" s="47">
        <v>0.5929958799293702</v>
      </c>
      <c r="AP12" s="47">
        <v>0.59528179246004431</v>
      </c>
      <c r="AQ12" s="47">
        <v>0.74184605348988908</v>
      </c>
      <c r="AR12" s="47">
        <v>0.63821220052345484</v>
      </c>
      <c r="AS12" s="47">
        <v>0.64784053156146182</v>
      </c>
      <c r="AT12" s="47">
        <v>0.7765237020316027</v>
      </c>
      <c r="AU12" s="47">
        <v>0.70115702479338848</v>
      </c>
      <c r="AV12" s="47">
        <v>0.67241379310344829</v>
      </c>
      <c r="AW12" s="47">
        <v>0.74640835872877664</v>
      </c>
      <c r="AX12" s="47">
        <v>0.77591372079089271</v>
      </c>
      <c r="AY12" s="47">
        <v>0.75015316750398231</v>
      </c>
      <c r="AZ12" s="47">
        <v>0.87223168654173766</v>
      </c>
      <c r="BA12" s="47">
        <v>0.79948020791683327</v>
      </c>
      <c r="BB12" s="47">
        <v>0.9285714285714286</v>
      </c>
      <c r="BC12" s="47">
        <v>0.83922808404136207</v>
      </c>
      <c r="BD12" s="47">
        <v>0.91949778434268836</v>
      </c>
      <c r="BE12" s="47">
        <v>0.85365853658536583</v>
      </c>
      <c r="BF12" s="47">
        <v>0.95927865037812676</v>
      </c>
      <c r="BG12" s="47">
        <v>0.89921544960772481</v>
      </c>
    </row>
    <row r="13" spans="1:59" x14ac:dyDescent="0.2">
      <c r="A13" s="45" t="s">
        <v>71</v>
      </c>
      <c r="B13" s="48">
        <v>26505</v>
      </c>
      <c r="C13" s="48">
        <v>26616</v>
      </c>
      <c r="D13" s="48">
        <v>26404</v>
      </c>
      <c r="E13" s="48">
        <v>27270</v>
      </c>
      <c r="F13" s="48">
        <v>25746</v>
      </c>
      <c r="G13" s="48">
        <v>25683</v>
      </c>
      <c r="H13" s="48">
        <v>26209</v>
      </c>
      <c r="I13" s="48">
        <v>26154</v>
      </c>
      <c r="J13" s="48">
        <v>25317</v>
      </c>
      <c r="K13" s="48">
        <v>25108</v>
      </c>
      <c r="L13" s="48">
        <v>24664</v>
      </c>
      <c r="N13" s="45" t="s">
        <v>71</v>
      </c>
      <c r="O13" s="47">
        <f t="shared" si="1"/>
        <v>0.51156385587624975</v>
      </c>
      <c r="P13" s="47">
        <f t="shared" si="1"/>
        <v>0.55327622482717165</v>
      </c>
      <c r="Q13" s="47">
        <f t="shared" si="1"/>
        <v>0.5576049083472201</v>
      </c>
      <c r="R13" s="47">
        <f t="shared" si="1"/>
        <v>0.55643564356435649</v>
      </c>
      <c r="S13" s="47">
        <f t="shared" si="1"/>
        <v>0.50757399207643905</v>
      </c>
      <c r="T13" s="47">
        <f t="shared" si="0"/>
        <v>0.48997391270490209</v>
      </c>
      <c r="U13" s="47">
        <f t="shared" si="0"/>
        <v>0.59739020947002941</v>
      </c>
      <c r="V13" s="47">
        <f t="shared" si="0"/>
        <v>0.59528179246004431</v>
      </c>
      <c r="W13" s="47">
        <f t="shared" si="0"/>
        <v>0.51708338270727183</v>
      </c>
      <c r="X13" s="47">
        <f t="shared" si="0"/>
        <v>0.57909829536402735</v>
      </c>
      <c r="Y13" s="47">
        <f t="shared" si="0"/>
        <v>0.57861660720077845</v>
      </c>
      <c r="AA13" s="44" t="str">
        <v>2008</v>
      </c>
      <c r="AB13" s="47">
        <v>0</v>
      </c>
      <c r="AC13" s="47">
        <v>1.2283096120101384E-2</v>
      </c>
      <c r="AD13" s="47">
        <v>5.913122583579713E-3</v>
      </c>
      <c r="AE13" s="47">
        <v>2.9585798816568046E-2</v>
      </c>
      <c r="AF13" s="47">
        <v>5.0362457077451357E-2</v>
      </c>
      <c r="AG13" s="47">
        <v>3.8377192982456142E-2</v>
      </c>
      <c r="AH13" s="47">
        <v>0.17857142857142858</v>
      </c>
      <c r="AI13" s="47">
        <v>0.1018190914548729</v>
      </c>
      <c r="AJ13" s="47">
        <v>0.17595307917888564</v>
      </c>
      <c r="AK13" s="47">
        <v>0.3167310019012502</v>
      </c>
      <c r="AL13" s="47">
        <v>0.50794797687861271</v>
      </c>
      <c r="AM13" s="47">
        <v>0.49493331690639725</v>
      </c>
      <c r="AN13" s="47">
        <v>0.52626854954523694</v>
      </c>
      <c r="AO13" s="47">
        <v>0.60142679900744422</v>
      </c>
      <c r="AP13" s="47">
        <v>0.51708338270727183</v>
      </c>
      <c r="AQ13" s="47">
        <v>0.7128915860259144</v>
      </c>
      <c r="AR13" s="47">
        <v>0.64510233918128657</v>
      </c>
      <c r="AS13" s="47">
        <v>0.6354961832061069</v>
      </c>
      <c r="AT13" s="47">
        <v>0.75121343445287103</v>
      </c>
      <c r="AU13" s="47">
        <v>0.64767002518891692</v>
      </c>
      <c r="AV13" s="47">
        <v>0.68571428571428572</v>
      </c>
      <c r="AW13" s="47">
        <v>0.73380188886448494</v>
      </c>
      <c r="AX13" s="47">
        <v>0.76241534988713322</v>
      </c>
      <c r="AY13" s="47">
        <v>0.76857447564877357</v>
      </c>
      <c r="AZ13" s="47">
        <v>0.87335526315789469</v>
      </c>
      <c r="BA13" s="47">
        <v>0.82332085877486705</v>
      </c>
      <c r="BB13" s="47">
        <v>0.96376811594202894</v>
      </c>
      <c r="BC13" s="47">
        <v>0.83636747030294512</v>
      </c>
      <c r="BD13" s="47">
        <v>0.90357925493060631</v>
      </c>
      <c r="BE13" s="47">
        <v>0.9375</v>
      </c>
      <c r="BF13" s="47">
        <v>0.96812080536912748</v>
      </c>
      <c r="BG13" s="47">
        <v>0.92918395573997237</v>
      </c>
    </row>
    <row r="14" spans="1:59" x14ac:dyDescent="0.2">
      <c r="A14" s="45" t="s">
        <v>72</v>
      </c>
      <c r="B14" s="48">
        <v>31232</v>
      </c>
      <c r="C14" s="48">
        <v>32198</v>
      </c>
      <c r="D14" s="48">
        <v>32684</v>
      </c>
      <c r="E14" s="48">
        <v>31400</v>
      </c>
      <c r="F14" s="48">
        <v>32444</v>
      </c>
      <c r="G14" s="48">
        <v>33366</v>
      </c>
      <c r="H14" s="48">
        <v>33990</v>
      </c>
      <c r="I14" s="48">
        <v>34630</v>
      </c>
      <c r="J14" s="48">
        <v>34714</v>
      </c>
      <c r="K14" s="48">
        <v>34504</v>
      </c>
      <c r="L14" s="48">
        <v>34535</v>
      </c>
      <c r="N14" s="45" t="s">
        <v>72</v>
      </c>
      <c r="O14" s="47">
        <f t="shared" si="1"/>
        <v>0.42648565573770492</v>
      </c>
      <c r="P14" s="47">
        <f t="shared" si="1"/>
        <v>0.40738555189763337</v>
      </c>
      <c r="Q14" s="47">
        <f t="shared" si="1"/>
        <v>0.38707012605556235</v>
      </c>
      <c r="R14" s="47">
        <f t="shared" si="1"/>
        <v>0.38038216560509552</v>
      </c>
      <c r="S14" s="47">
        <f t="shared" si="1"/>
        <v>0.36268647515719393</v>
      </c>
      <c r="T14" s="47">
        <f t="shared" si="0"/>
        <v>0.34361325900617395</v>
      </c>
      <c r="U14" s="47">
        <f t="shared" si="0"/>
        <v>0.3624007060900265</v>
      </c>
      <c r="V14" s="47">
        <f t="shared" si="0"/>
        <v>0.35726248917123882</v>
      </c>
      <c r="W14" s="47">
        <f t="shared" si="0"/>
        <v>0.3167310019012502</v>
      </c>
      <c r="X14" s="47">
        <f t="shared" si="0"/>
        <v>0.31306515186645029</v>
      </c>
      <c r="Y14" s="47">
        <f t="shared" si="0"/>
        <v>0.31113363254669174</v>
      </c>
      <c r="AA14" s="44" t="str">
        <v>2009</v>
      </c>
      <c r="AB14" s="47">
        <v>0</v>
      </c>
      <c r="AC14" s="47">
        <v>6.4210214363331032E-3</v>
      </c>
      <c r="AD14" s="47">
        <v>3.631411711302769E-3</v>
      </c>
      <c r="AE14" s="47">
        <v>1.4043691484618814E-2</v>
      </c>
      <c r="AF14" s="47">
        <v>3.0136467020470053E-2</v>
      </c>
      <c r="AG14" s="47">
        <v>3.0908226343319068E-2</v>
      </c>
      <c r="AH14" s="47">
        <v>0.14279418245923314</v>
      </c>
      <c r="AI14" s="47">
        <v>7.6881198138028753E-2</v>
      </c>
      <c r="AJ14" s="47">
        <v>0.18047337278106509</v>
      </c>
      <c r="AK14" s="47">
        <v>0.31306515186645029</v>
      </c>
      <c r="AL14" s="47">
        <v>0.4605776736924278</v>
      </c>
      <c r="AM14" s="47">
        <v>0.4823419495484273</v>
      </c>
      <c r="AN14" s="47">
        <v>0.49281693173777957</v>
      </c>
      <c r="AO14" s="47">
        <v>0.58381307145275996</v>
      </c>
      <c r="AP14" s="47">
        <v>0.57909829536402735</v>
      </c>
      <c r="AQ14" s="47">
        <v>0.65203683730191653</v>
      </c>
      <c r="AR14" s="47">
        <v>0.60807860262008728</v>
      </c>
      <c r="AS14" s="47">
        <v>0.61853448275862066</v>
      </c>
      <c r="AT14" s="47">
        <v>0.68784227820372401</v>
      </c>
      <c r="AU14" s="47">
        <v>0.63867069486404837</v>
      </c>
      <c r="AV14" s="47">
        <v>0.68361581920903958</v>
      </c>
      <c r="AW14" s="47">
        <v>0.74489795918367352</v>
      </c>
      <c r="AX14" s="47">
        <v>0.80859598853868198</v>
      </c>
      <c r="AY14" s="47">
        <v>0.7935118434603502</v>
      </c>
      <c r="AZ14" s="47">
        <v>0.87096774193548387</v>
      </c>
      <c r="BA14" s="47">
        <v>0.81121459060923551</v>
      </c>
      <c r="BB14" s="47">
        <v>0.95149253731343286</v>
      </c>
      <c r="BC14" s="47">
        <v>0.85110610676910847</v>
      </c>
      <c r="BD14" s="47">
        <v>0.90630182421227201</v>
      </c>
      <c r="BE14" s="47">
        <v>0.92164674634794153</v>
      </c>
      <c r="BF14" s="47">
        <v>0.97016637980493403</v>
      </c>
      <c r="BG14" s="47">
        <v>0.96068520078629593</v>
      </c>
    </row>
    <row r="15" spans="1:59" x14ac:dyDescent="0.2">
      <c r="A15" s="45" t="s">
        <v>73</v>
      </c>
      <c r="B15" s="48">
        <v>28959</v>
      </c>
      <c r="C15" s="48">
        <v>29409</v>
      </c>
      <c r="D15" s="48">
        <v>29864</v>
      </c>
      <c r="E15" s="48">
        <v>30034</v>
      </c>
      <c r="F15" s="48">
        <v>31150</v>
      </c>
      <c r="G15" s="48">
        <v>31664</v>
      </c>
      <c r="H15" s="48">
        <v>32508</v>
      </c>
      <c r="I15" s="48">
        <v>32542</v>
      </c>
      <c r="J15" s="48">
        <v>32467</v>
      </c>
      <c r="K15" s="48">
        <v>32110</v>
      </c>
      <c r="L15" s="48">
        <v>32090</v>
      </c>
      <c r="N15" s="45" t="s">
        <v>73</v>
      </c>
      <c r="O15" s="47">
        <f t="shared" si="1"/>
        <v>0.75682861977278226</v>
      </c>
      <c r="P15" s="47">
        <f t="shared" si="1"/>
        <v>0.67003298310041148</v>
      </c>
      <c r="Q15" s="47">
        <f t="shared" si="1"/>
        <v>0.63112777926600594</v>
      </c>
      <c r="R15" s="47">
        <f t="shared" si="1"/>
        <v>0.59918758740094558</v>
      </c>
      <c r="S15" s="47">
        <f t="shared" si="1"/>
        <v>0.56956661316211876</v>
      </c>
      <c r="T15" s="47">
        <f t="shared" si="0"/>
        <v>0.54402475997978772</v>
      </c>
      <c r="U15" s="47">
        <f t="shared" si="0"/>
        <v>0.53912882982650423</v>
      </c>
      <c r="V15" s="47">
        <f t="shared" si="0"/>
        <v>0.51969762153524679</v>
      </c>
      <c r="W15" s="47">
        <f t="shared" si="0"/>
        <v>0.49493331690639725</v>
      </c>
      <c r="X15" s="47">
        <f t="shared" si="0"/>
        <v>0.4823419495484273</v>
      </c>
      <c r="Y15" s="47">
        <f t="shared" si="0"/>
        <v>0.47927703334372079</v>
      </c>
      <c r="AA15" s="44" t="str">
        <v>2010</v>
      </c>
      <c r="AB15" s="47">
        <v>0</v>
      </c>
      <c r="AC15" s="47">
        <v>3.3377161929806819E-3</v>
      </c>
      <c r="AD15" s="47">
        <v>3.9001069384160532E-3</v>
      </c>
      <c r="AE15" s="47">
        <v>9.6241979835013751E-3</v>
      </c>
      <c r="AF15" s="47">
        <v>1.2219156484036263E-2</v>
      </c>
      <c r="AG15" s="47">
        <v>3.483386923901393E-2</v>
      </c>
      <c r="AH15" s="47">
        <v>5.9694989106753811E-2</v>
      </c>
      <c r="AI15" s="47">
        <v>7.705645161290324E-2</v>
      </c>
      <c r="AJ15" s="47">
        <v>0.17732558139534885</v>
      </c>
      <c r="AK15" s="47">
        <v>0.31113363254669174</v>
      </c>
      <c r="AL15" s="47">
        <v>0.45097260817784834</v>
      </c>
      <c r="AM15" s="47">
        <v>0.47927703334372079</v>
      </c>
      <c r="AN15" s="47">
        <v>0.48906009244992293</v>
      </c>
      <c r="AO15" s="47">
        <v>0.52565003513703445</v>
      </c>
      <c r="AP15" s="47">
        <v>0.57861660720077845</v>
      </c>
      <c r="AQ15" s="47">
        <v>0.612144874563881</v>
      </c>
      <c r="AR15" s="47">
        <v>0.61896046852122988</v>
      </c>
      <c r="AS15" s="47">
        <v>0.64028776978417268</v>
      </c>
      <c r="AT15" s="47">
        <v>0.64583333333333337</v>
      </c>
      <c r="AU15" s="47">
        <v>0.64847030593881227</v>
      </c>
      <c r="AV15" s="47">
        <v>0.67582417582417587</v>
      </c>
      <c r="AW15" s="47">
        <v>0.68733349479292805</v>
      </c>
      <c r="AX15" s="47">
        <v>0.78054173576561636</v>
      </c>
      <c r="AY15" s="47">
        <v>0.79361430395913157</v>
      </c>
      <c r="AZ15" s="47">
        <v>0.80196399345335512</v>
      </c>
      <c r="BA15" s="47">
        <v>0.81739130434782614</v>
      </c>
      <c r="BB15" s="47">
        <v>0.82113821138211385</v>
      </c>
      <c r="BC15" s="47">
        <v>0.83758786533481322</v>
      </c>
      <c r="BD15" s="47">
        <v>0.86113328012769352</v>
      </c>
      <c r="BE15" s="47">
        <v>0.90735294117647058</v>
      </c>
      <c r="BF15" s="47">
        <v>0.94294478527607362</v>
      </c>
      <c r="BG15" s="47">
        <v>0.98382400517631829</v>
      </c>
    </row>
    <row r="16" spans="1:59" x14ac:dyDescent="0.2">
      <c r="A16" s="45" t="s">
        <v>74</v>
      </c>
      <c r="B16" s="48">
        <v>470</v>
      </c>
      <c r="C16" s="48">
        <v>490</v>
      </c>
      <c r="D16" s="48">
        <v>500</v>
      </c>
      <c r="E16" s="48">
        <v>518</v>
      </c>
      <c r="F16" s="48">
        <v>540</v>
      </c>
      <c r="G16" s="48">
        <v>553</v>
      </c>
      <c r="H16" s="48">
        <v>571</v>
      </c>
      <c r="I16" s="48">
        <v>587</v>
      </c>
      <c r="J16" s="48">
        <v>608</v>
      </c>
      <c r="K16" s="48">
        <v>620</v>
      </c>
      <c r="L16" s="48">
        <v>611</v>
      </c>
      <c r="N16" s="45" t="s">
        <v>74</v>
      </c>
      <c r="O16" s="47">
        <f t="shared" si="1"/>
        <v>0.9</v>
      </c>
      <c r="P16" s="47">
        <f t="shared" si="1"/>
        <v>0.90204081632653066</v>
      </c>
      <c r="Q16" s="47">
        <f t="shared" si="1"/>
        <v>0.9</v>
      </c>
      <c r="R16" s="47">
        <f t="shared" si="1"/>
        <v>0.90154440154440152</v>
      </c>
      <c r="S16" s="47">
        <f t="shared" si="1"/>
        <v>0.8925925925925926</v>
      </c>
      <c r="T16" s="47">
        <f t="shared" si="0"/>
        <v>0.88426763110307416</v>
      </c>
      <c r="U16" s="47">
        <f t="shared" si="0"/>
        <v>0.87390542907180391</v>
      </c>
      <c r="V16" s="47">
        <f t="shared" si="0"/>
        <v>0.87223168654173766</v>
      </c>
      <c r="W16" s="47">
        <f t="shared" si="0"/>
        <v>0.87335526315789469</v>
      </c>
      <c r="X16" s="47">
        <f t="shared" si="0"/>
        <v>0.87096774193548387</v>
      </c>
      <c r="Y16" s="47">
        <f t="shared" si="0"/>
        <v>0.80196399345335512</v>
      </c>
    </row>
    <row r="17" spans="1:63" x14ac:dyDescent="0.2">
      <c r="A17" s="45" t="s">
        <v>75</v>
      </c>
      <c r="B17" s="48">
        <v>642</v>
      </c>
      <c r="C17" s="48">
        <v>713</v>
      </c>
      <c r="D17" s="48">
        <v>793</v>
      </c>
      <c r="E17" s="48">
        <v>695</v>
      </c>
      <c r="F17" s="48">
        <v>720</v>
      </c>
      <c r="G17" s="48">
        <v>716</v>
      </c>
      <c r="H17" s="48">
        <v>942</v>
      </c>
      <c r="I17" s="48">
        <v>861</v>
      </c>
      <c r="J17" s="48">
        <v>752</v>
      </c>
      <c r="K17" s="48">
        <v>753</v>
      </c>
      <c r="L17" s="48">
        <v>680</v>
      </c>
      <c r="N17" s="45" t="s">
        <v>75</v>
      </c>
      <c r="O17" s="47">
        <f t="shared" si="1"/>
        <v>0.92990654205607481</v>
      </c>
      <c r="P17" s="47">
        <f t="shared" si="1"/>
        <v>0.88078541374474051</v>
      </c>
      <c r="Q17" s="47">
        <f t="shared" si="1"/>
        <v>0.82849936948297609</v>
      </c>
      <c r="R17" s="47">
        <f t="shared" si="1"/>
        <v>0.83309352517985613</v>
      </c>
      <c r="S17" s="47">
        <f t="shared" si="1"/>
        <v>0.83472222222222225</v>
      </c>
      <c r="T17" s="47">
        <f t="shared" si="0"/>
        <v>0.78351955307262566</v>
      </c>
      <c r="U17" s="47">
        <f t="shared" si="0"/>
        <v>0.71125265392781312</v>
      </c>
      <c r="V17" s="47">
        <f t="shared" si="0"/>
        <v>0.85365853658536583</v>
      </c>
      <c r="W17" s="47">
        <f t="shared" si="0"/>
        <v>0.9375</v>
      </c>
      <c r="X17" s="47">
        <f t="shared" si="0"/>
        <v>0.92164674634794153</v>
      </c>
      <c r="Y17" s="47">
        <f t="shared" si="0"/>
        <v>0.90735294117647058</v>
      </c>
    </row>
    <row r="18" spans="1:63" x14ac:dyDescent="0.2">
      <c r="A18" s="45" t="s">
        <v>76</v>
      </c>
      <c r="B18" s="48">
        <v>1276</v>
      </c>
      <c r="C18" s="48">
        <v>1313</v>
      </c>
      <c r="D18" s="48">
        <v>1395</v>
      </c>
      <c r="E18" s="48">
        <v>1328</v>
      </c>
      <c r="F18" s="48">
        <v>1260</v>
      </c>
      <c r="G18" s="48">
        <v>1287</v>
      </c>
      <c r="H18" s="48">
        <v>1326</v>
      </c>
      <c r="I18" s="48">
        <v>1354</v>
      </c>
      <c r="J18" s="48">
        <v>1369</v>
      </c>
      <c r="K18" s="48">
        <v>1206</v>
      </c>
      <c r="L18" s="48">
        <v>1253</v>
      </c>
      <c r="N18" s="45" t="s">
        <v>76</v>
      </c>
      <c r="O18" s="47">
        <f t="shared" si="1"/>
        <v>0.94749216300940442</v>
      </c>
      <c r="P18" s="47">
        <f t="shared" si="1"/>
        <v>0.89032749428789038</v>
      </c>
      <c r="Q18" s="47">
        <f t="shared" si="1"/>
        <v>0.80215053763440858</v>
      </c>
      <c r="R18" s="47">
        <f t="shared" si="1"/>
        <v>0.85542168674698793</v>
      </c>
      <c r="S18" s="47">
        <f t="shared" si="1"/>
        <v>0.91507936507936505</v>
      </c>
      <c r="T18" s="47">
        <f t="shared" si="0"/>
        <v>0.91219891219891225</v>
      </c>
      <c r="U18" s="47">
        <f t="shared" si="0"/>
        <v>0.9132730015082956</v>
      </c>
      <c r="V18" s="47">
        <f t="shared" si="0"/>
        <v>0.91949778434268836</v>
      </c>
      <c r="W18" s="47">
        <f t="shared" si="0"/>
        <v>0.90357925493060631</v>
      </c>
      <c r="X18" s="47">
        <f t="shared" si="0"/>
        <v>0.90630182421227201</v>
      </c>
      <c r="Y18" s="47">
        <f t="shared" si="0"/>
        <v>0.86113328012769352</v>
      </c>
    </row>
    <row r="19" spans="1:63" ht="15" x14ac:dyDescent="0.25">
      <c r="A19" s="45" t="s">
        <v>77</v>
      </c>
      <c r="B19" s="48">
        <v>285</v>
      </c>
      <c r="C19" s="48">
        <v>285</v>
      </c>
      <c r="D19" s="48">
        <v>291</v>
      </c>
      <c r="E19" s="48">
        <v>306</v>
      </c>
      <c r="F19" s="48">
        <v>311</v>
      </c>
      <c r="G19" s="48">
        <v>313</v>
      </c>
      <c r="H19" s="48">
        <v>323</v>
      </c>
      <c r="I19" s="48">
        <v>333</v>
      </c>
      <c r="J19" s="48">
        <v>341</v>
      </c>
      <c r="K19" s="48">
        <v>338</v>
      </c>
      <c r="L19" s="48">
        <v>344</v>
      </c>
      <c r="N19" s="45" t="s">
        <v>77</v>
      </c>
      <c r="O19" s="47">
        <f t="shared" si="1"/>
        <v>0.21052631578947367</v>
      </c>
      <c r="P19" s="47">
        <f t="shared" si="1"/>
        <v>0.20350877192982456</v>
      </c>
      <c r="Q19" s="47">
        <f t="shared" si="1"/>
        <v>0.19587628865979381</v>
      </c>
      <c r="R19" s="47">
        <f t="shared" si="1"/>
        <v>0.18954248366013071</v>
      </c>
      <c r="S19" s="47">
        <f t="shared" si="1"/>
        <v>0.19292604501607716</v>
      </c>
      <c r="T19" s="47">
        <f t="shared" si="0"/>
        <v>0.19169329073482427</v>
      </c>
      <c r="U19" s="47">
        <f t="shared" si="0"/>
        <v>0.18885448916408668</v>
      </c>
      <c r="V19" s="47">
        <f t="shared" si="0"/>
        <v>0.18018018018018017</v>
      </c>
      <c r="W19" s="47">
        <f t="shared" si="0"/>
        <v>0.17595307917888564</v>
      </c>
      <c r="X19" s="47">
        <f t="shared" si="0"/>
        <v>0.18047337278106509</v>
      </c>
      <c r="Y19" s="47">
        <f t="shared" si="0"/>
        <v>0.17732558139534885</v>
      </c>
      <c r="AA19" s="52" t="s">
        <v>114</v>
      </c>
      <c r="AB19" s="49">
        <f>AB26-AB21</f>
        <v>-6.13107822410148E-2</v>
      </c>
      <c r="AC19" s="49">
        <f t="shared" ref="AC19:BG19" si="2">AC26-AC21</f>
        <v>-8.9814090542611497E-2</v>
      </c>
      <c r="AD19" s="49">
        <f t="shared" si="2"/>
        <v>-0.25290731589816795</v>
      </c>
      <c r="AE19" s="49">
        <f t="shared" si="2"/>
        <v>-0.21824724564136691</v>
      </c>
      <c r="AF19" s="49">
        <f t="shared" si="2"/>
        <v>-0.1414533917309822</v>
      </c>
      <c r="AG19" s="49">
        <f t="shared" si="2"/>
        <v>-6.5278933919474508E-2</v>
      </c>
      <c r="AH19" s="49">
        <f t="shared" si="2"/>
        <v>-0.48731045553934421</v>
      </c>
      <c r="AI19" s="49">
        <f t="shared" si="2"/>
        <v>-0.33129912307500076</v>
      </c>
      <c r="AJ19" s="49">
        <f t="shared" si="2"/>
        <v>-3.3200734394124826E-2</v>
      </c>
      <c r="AK19" s="49">
        <f t="shared" si="2"/>
        <v>-0.11535202319101318</v>
      </c>
      <c r="AL19" s="49">
        <f t="shared" si="2"/>
        <v>-0.1567196995144593</v>
      </c>
      <c r="AM19" s="49">
        <f t="shared" si="2"/>
        <v>-0.27755158642906147</v>
      </c>
      <c r="AN19" s="49">
        <f t="shared" si="2"/>
        <v>-0.32271466162912515</v>
      </c>
      <c r="AO19" s="49">
        <f t="shared" si="2"/>
        <v>-0.39273522155449692</v>
      </c>
      <c r="AP19" s="49">
        <f t="shared" si="2"/>
        <v>6.7052751324528703E-2</v>
      </c>
      <c r="AQ19" s="49">
        <f t="shared" si="2"/>
        <v>-0.36650717843791847</v>
      </c>
      <c r="AR19" s="49">
        <f t="shared" si="2"/>
        <v>-9.7848174736613447E-2</v>
      </c>
      <c r="AS19" s="49">
        <f t="shared" si="2"/>
        <v>-0.30915930762499</v>
      </c>
      <c r="AT19" s="49">
        <f t="shared" si="2"/>
        <v>-0.1384803921568627</v>
      </c>
      <c r="AU19" s="49">
        <f t="shared" si="2"/>
        <v>-0.19602590838850276</v>
      </c>
      <c r="AV19" s="49">
        <f t="shared" si="2"/>
        <v>-7.8021978021977967E-2</v>
      </c>
      <c r="AW19" s="49">
        <f t="shared" si="2"/>
        <v>-0.15778952805417212</v>
      </c>
      <c r="AX19" s="49">
        <f t="shared" si="2"/>
        <v>9.1757752104666412E-3</v>
      </c>
      <c r="AY19" s="49">
        <f t="shared" si="2"/>
        <v>-3.6809009694931949E-2</v>
      </c>
      <c r="AZ19" s="49">
        <f t="shared" si="2"/>
        <v>-9.8036006546644905E-2</v>
      </c>
      <c r="BA19" s="49">
        <f t="shared" si="2"/>
        <v>-9.4684252207154707E-2</v>
      </c>
      <c r="BB19" s="49">
        <f t="shared" si="2"/>
        <v>-2.9823327079424589E-2</v>
      </c>
      <c r="BC19" s="49">
        <f t="shared" si="2"/>
        <v>5.7171756637030891E-2</v>
      </c>
      <c r="BD19" s="49">
        <f t="shared" si="2"/>
        <v>-8.6358882881710897E-2</v>
      </c>
      <c r="BE19" s="49">
        <f t="shared" si="2"/>
        <v>-2.255360087960423E-2</v>
      </c>
      <c r="BF19" s="49" t="e">
        <f t="shared" si="2"/>
        <v>#N/A</v>
      </c>
      <c r="BG19" s="49">
        <f t="shared" si="2"/>
        <v>0.20943953547934857</v>
      </c>
      <c r="BI19" s="50">
        <f>COUNTIF(AB19:BG19,"&lt;=-10%")</f>
        <v>15</v>
      </c>
      <c r="BJ19" s="44">
        <f>COUNTIF(AB19:BG19,"&lt;=-5%")</f>
        <v>23</v>
      </c>
      <c r="BK19" s="50">
        <f>BJ19-BI19</f>
        <v>8</v>
      </c>
    </row>
    <row r="20" spans="1:63" x14ac:dyDescent="0.2">
      <c r="A20" s="45" t="s">
        <v>78</v>
      </c>
      <c r="B20" s="48">
        <v>4552</v>
      </c>
      <c r="C20" s="48">
        <v>4603</v>
      </c>
      <c r="D20" s="48">
        <v>4646</v>
      </c>
      <c r="E20" s="48">
        <v>4700</v>
      </c>
      <c r="F20" s="48">
        <v>4592</v>
      </c>
      <c r="G20" s="48">
        <v>4646</v>
      </c>
      <c r="H20" s="48">
        <v>4711</v>
      </c>
      <c r="I20" s="48">
        <v>4594</v>
      </c>
      <c r="J20" s="48">
        <v>4553</v>
      </c>
      <c r="K20" s="48">
        <v>4312</v>
      </c>
      <c r="L20" s="48">
        <v>4129</v>
      </c>
      <c r="N20" s="45" t="s">
        <v>78</v>
      </c>
      <c r="O20" s="47">
        <f t="shared" si="1"/>
        <v>0.84512302284710017</v>
      </c>
      <c r="P20" s="47">
        <f t="shared" si="1"/>
        <v>0.83011079730610471</v>
      </c>
      <c r="Q20" s="47">
        <f t="shared" si="1"/>
        <v>0.840938441670254</v>
      </c>
      <c r="R20" s="47">
        <f t="shared" si="1"/>
        <v>0.84212765957446811</v>
      </c>
      <c r="S20" s="47">
        <f t="shared" si="1"/>
        <v>0.83993902439024393</v>
      </c>
      <c r="T20" s="47">
        <f t="shared" si="0"/>
        <v>0.83060697374085235</v>
      </c>
      <c r="U20" s="47">
        <f t="shared" si="0"/>
        <v>0.80492464444916156</v>
      </c>
      <c r="V20" s="47">
        <f t="shared" si="0"/>
        <v>0.74640835872877664</v>
      </c>
      <c r="W20" s="47">
        <f t="shared" si="0"/>
        <v>0.73380188886448494</v>
      </c>
      <c r="X20" s="47">
        <f t="shared" si="0"/>
        <v>0.74489795918367352</v>
      </c>
      <c r="Y20" s="47">
        <f t="shared" si="0"/>
        <v>0.68733349479292805</v>
      </c>
      <c r="AA20" s="44" t="s">
        <v>62</v>
      </c>
      <c r="AB20" s="44" t="s">
        <v>79</v>
      </c>
      <c r="AC20" s="44" t="s">
        <v>80</v>
      </c>
      <c r="AD20" s="44" t="s">
        <v>67</v>
      </c>
      <c r="AE20" s="44" t="s">
        <v>82</v>
      </c>
      <c r="AF20" s="44" t="s">
        <v>63</v>
      </c>
      <c r="AG20" s="44" t="s">
        <v>66</v>
      </c>
      <c r="AH20" s="44" t="s">
        <v>83</v>
      </c>
      <c r="AI20" s="44" t="s">
        <v>81</v>
      </c>
      <c r="AJ20" s="44" t="s">
        <v>77</v>
      </c>
      <c r="AK20" s="44" t="s">
        <v>72</v>
      </c>
      <c r="AL20" s="44" t="s">
        <v>84</v>
      </c>
      <c r="AM20" s="44" t="s">
        <v>73</v>
      </c>
      <c r="AN20" s="44" t="s">
        <v>85</v>
      </c>
      <c r="AO20" s="44" t="s">
        <v>69</v>
      </c>
      <c r="AP20" s="44" t="s">
        <v>71</v>
      </c>
      <c r="AQ20" s="44" t="s">
        <v>86</v>
      </c>
      <c r="AR20" s="44" t="s">
        <v>87</v>
      </c>
      <c r="AS20" s="44" t="s">
        <v>68</v>
      </c>
      <c r="AT20" s="44" t="s">
        <v>88</v>
      </c>
      <c r="AU20" s="44" t="s">
        <v>65</v>
      </c>
      <c r="AV20" s="44" t="s">
        <v>89</v>
      </c>
      <c r="AW20" s="44" t="s">
        <v>78</v>
      </c>
      <c r="AX20" s="44" t="s">
        <v>90</v>
      </c>
      <c r="AY20" s="44" t="s">
        <v>91</v>
      </c>
      <c r="AZ20" s="44" t="s">
        <v>74</v>
      </c>
      <c r="BA20" s="44" t="s">
        <v>70</v>
      </c>
      <c r="BB20" s="44" t="s">
        <v>92</v>
      </c>
      <c r="BC20" s="44" t="s">
        <v>93</v>
      </c>
      <c r="BD20" s="44" t="s">
        <v>76</v>
      </c>
      <c r="BE20" s="44" t="s">
        <v>75</v>
      </c>
      <c r="BF20" s="44" t="s">
        <v>94</v>
      </c>
      <c r="BG20" s="44" t="s">
        <v>64</v>
      </c>
    </row>
    <row r="21" spans="1:63" x14ac:dyDescent="0.2">
      <c r="A21" s="45" t="s">
        <v>92</v>
      </c>
      <c r="B21" s="48">
        <v>208</v>
      </c>
      <c r="C21" s="48">
        <v>212</v>
      </c>
      <c r="D21" s="48">
        <v>214</v>
      </c>
      <c r="E21" s="48">
        <v>231</v>
      </c>
      <c r="F21" s="48">
        <v>250</v>
      </c>
      <c r="G21" s="48">
        <v>251</v>
      </c>
      <c r="H21" s="48">
        <v>253</v>
      </c>
      <c r="I21" s="48">
        <v>266</v>
      </c>
      <c r="J21" s="48">
        <v>276</v>
      </c>
      <c r="K21" s="48">
        <v>268</v>
      </c>
      <c r="L21" s="48">
        <v>246</v>
      </c>
      <c r="N21" s="45" t="s">
        <v>92</v>
      </c>
      <c r="O21" s="47">
        <f t="shared" si="1"/>
        <v>0.85096153846153844</v>
      </c>
      <c r="P21" s="47">
        <f t="shared" si="1"/>
        <v>0.84905660377358494</v>
      </c>
      <c r="Q21" s="47">
        <f t="shared" si="1"/>
        <v>0.92523364485981308</v>
      </c>
      <c r="R21" s="47">
        <f t="shared" si="1"/>
        <v>0.89177489177489178</v>
      </c>
      <c r="S21" s="47">
        <f t="shared" si="1"/>
        <v>0.86399999999999999</v>
      </c>
      <c r="T21" s="47">
        <f t="shared" si="0"/>
        <v>0.84860557768924305</v>
      </c>
      <c r="U21" s="47">
        <f t="shared" si="0"/>
        <v>0.80632411067193677</v>
      </c>
      <c r="V21" s="47">
        <f t="shared" si="0"/>
        <v>0.9285714285714286</v>
      </c>
      <c r="W21" s="47">
        <f t="shared" si="0"/>
        <v>0.96376811594202894</v>
      </c>
      <c r="X21" s="47">
        <f t="shared" si="0"/>
        <v>0.95149253731343286</v>
      </c>
      <c r="Y21" s="47">
        <f t="shared" si="0"/>
        <v>0.82113821138211385</v>
      </c>
      <c r="AA21" s="44" t="s">
        <v>60</v>
      </c>
      <c r="AB21" s="47">
        <v>6.13107822410148E-2</v>
      </c>
      <c r="AC21" s="47">
        <v>9.3151806735592174E-2</v>
      </c>
      <c r="AD21" s="47">
        <v>0.25680742283658398</v>
      </c>
      <c r="AE21" s="47">
        <v>0.22787144362486828</v>
      </c>
      <c r="AF21" s="47">
        <v>0.15367254821501847</v>
      </c>
      <c r="AG21" s="47">
        <v>0.10011280315848843</v>
      </c>
      <c r="AH21" s="47">
        <v>0.54700544464609802</v>
      </c>
      <c r="AI21" s="47">
        <v>0.40835557468790401</v>
      </c>
      <c r="AJ21" s="47">
        <v>0.21052631578947367</v>
      </c>
      <c r="AK21" s="47">
        <v>0.42648565573770492</v>
      </c>
      <c r="AL21" s="47">
        <v>0.60769230769230764</v>
      </c>
      <c r="AM21" s="47">
        <v>0.75682861977278226</v>
      </c>
      <c r="AN21" s="47">
        <v>0.81177475407904809</v>
      </c>
      <c r="AO21" s="47">
        <v>0.91838525669153137</v>
      </c>
      <c r="AP21" s="47">
        <v>0.51156385587624975</v>
      </c>
      <c r="AQ21" s="47">
        <v>0.97865205300179947</v>
      </c>
      <c r="AR21" s="47">
        <v>0.71680864325784333</v>
      </c>
      <c r="AS21" s="47">
        <v>0.94944707740916268</v>
      </c>
      <c r="AT21" s="47">
        <v>0.78431372549019607</v>
      </c>
      <c r="AU21" s="47">
        <v>0.84449621432731503</v>
      </c>
      <c r="AV21" s="47">
        <v>0.75384615384615383</v>
      </c>
      <c r="AW21" s="47">
        <v>0.84512302284710017</v>
      </c>
      <c r="AX21" s="47">
        <v>0.77136596055514972</v>
      </c>
      <c r="AY21" s="47">
        <v>0.83042331365406352</v>
      </c>
      <c r="AZ21" s="47">
        <v>0.9</v>
      </c>
      <c r="BA21" s="47">
        <v>0.91207555655498085</v>
      </c>
      <c r="BB21" s="47">
        <v>0.85096153846153844</v>
      </c>
      <c r="BC21" s="47">
        <v>0.78041610869778233</v>
      </c>
      <c r="BD21" s="47">
        <v>0.94749216300940442</v>
      </c>
      <c r="BE21" s="47">
        <v>0.92990654205607481</v>
      </c>
      <c r="BF21" s="47" t="e">
        <v>#N/A</v>
      </c>
      <c r="BG21" s="47">
        <v>0.77438446969696972</v>
      </c>
    </row>
    <row r="22" spans="1:63" x14ac:dyDescent="0.2">
      <c r="A22" s="45" t="s">
        <v>80</v>
      </c>
      <c r="B22" s="48">
        <v>9769</v>
      </c>
      <c r="C22" s="48">
        <v>9830</v>
      </c>
      <c r="D22" s="48">
        <v>10019</v>
      </c>
      <c r="E22" s="48">
        <v>9885</v>
      </c>
      <c r="F22" s="48">
        <v>10161</v>
      </c>
      <c r="G22" s="48">
        <v>10178</v>
      </c>
      <c r="H22" s="48">
        <v>10164</v>
      </c>
      <c r="I22" s="48">
        <v>10311</v>
      </c>
      <c r="J22" s="48">
        <v>10258</v>
      </c>
      <c r="K22" s="48">
        <v>10123</v>
      </c>
      <c r="L22" s="48">
        <v>9887</v>
      </c>
      <c r="N22" s="45" t="s">
        <v>80</v>
      </c>
      <c r="O22" s="47">
        <f t="shared" si="1"/>
        <v>9.3151806735592174E-2</v>
      </c>
      <c r="P22" s="47">
        <f t="shared" si="1"/>
        <v>8.0874872838250247E-2</v>
      </c>
      <c r="Q22" s="47">
        <f t="shared" si="1"/>
        <v>8.1345443657051597E-2</v>
      </c>
      <c r="R22" s="47">
        <f t="shared" si="1"/>
        <v>2.7111785533636825E-2</v>
      </c>
      <c r="S22" s="47">
        <f t="shared" si="1"/>
        <v>1.7222714299773643E-2</v>
      </c>
      <c r="T22" s="47">
        <f t="shared" si="0"/>
        <v>1.8078207899390842E-2</v>
      </c>
      <c r="U22" s="47">
        <f t="shared" si="0"/>
        <v>2.4203069657615112E-2</v>
      </c>
      <c r="V22" s="47">
        <f t="shared" si="0"/>
        <v>2.0851517796527979E-2</v>
      </c>
      <c r="W22" s="47">
        <f t="shared" si="0"/>
        <v>1.2283096120101384E-2</v>
      </c>
      <c r="X22" s="47">
        <f t="shared" si="0"/>
        <v>6.4210214363331032E-3</v>
      </c>
      <c r="Y22" s="47">
        <f t="shared" si="0"/>
        <v>3.3377161929806819E-3</v>
      </c>
      <c r="AA22" s="44" t="s">
        <v>104</v>
      </c>
      <c r="AB22" s="47">
        <v>1.6194331983805668E-2</v>
      </c>
      <c r="AC22" s="47">
        <v>8.1345443657051597E-2</v>
      </c>
      <c r="AD22" s="47">
        <v>0.21348442355794739</v>
      </c>
      <c r="AE22" s="47">
        <v>0.19774688398849471</v>
      </c>
      <c r="AF22" s="47">
        <v>0.10626865671641791</v>
      </c>
      <c r="AG22" s="47">
        <v>6.1098654708520182E-2</v>
      </c>
      <c r="AH22" s="47">
        <v>0.23820224719101124</v>
      </c>
      <c r="AI22" s="47">
        <v>0.37769230769230799</v>
      </c>
      <c r="AJ22" s="47">
        <v>0.19587628865979381</v>
      </c>
      <c r="AK22" s="47">
        <v>0.38707012605556235</v>
      </c>
      <c r="AL22" s="47">
        <v>0.62290268456375841</v>
      </c>
      <c r="AM22" s="47">
        <v>0.63112777926600594</v>
      </c>
      <c r="AN22" s="47">
        <v>0.77524484971293484</v>
      </c>
      <c r="AO22" s="47">
        <v>0.72316176470588234</v>
      </c>
      <c r="AP22" s="47">
        <v>0.5576049083472201</v>
      </c>
      <c r="AQ22" s="47">
        <v>0.9650775525739842</v>
      </c>
      <c r="AR22" s="47">
        <v>0.7159956474428727</v>
      </c>
      <c r="AS22" s="47">
        <v>0.75768535262206149</v>
      </c>
      <c r="AT22" s="47">
        <v>0.8780788177339901</v>
      </c>
      <c r="AU22" s="47">
        <v>0.73708260105448153</v>
      </c>
      <c r="AV22" s="47">
        <v>0.75182481751824815</v>
      </c>
      <c r="AW22" s="47">
        <v>0.840938441670254</v>
      </c>
      <c r="AX22" s="47">
        <v>0.78215223097112863</v>
      </c>
      <c r="AY22" s="47">
        <v>0.80035863717872091</v>
      </c>
      <c r="AZ22" s="47">
        <v>0.9</v>
      </c>
      <c r="BA22" s="47">
        <v>0.91228448275862073</v>
      </c>
      <c r="BB22" s="47">
        <v>0.92523364485981308</v>
      </c>
      <c r="BC22" s="47">
        <v>0.79270299041904579</v>
      </c>
      <c r="BD22" s="47">
        <v>0.80215053763440858</v>
      </c>
      <c r="BE22" s="47">
        <v>0.82849936948297609</v>
      </c>
      <c r="BF22" s="47" t="e">
        <v>#N/A</v>
      </c>
      <c r="BG22" s="47">
        <v>0.80811153358681875</v>
      </c>
    </row>
    <row r="23" spans="1:63" x14ac:dyDescent="0.2">
      <c r="A23" s="45" t="s">
        <v>81</v>
      </c>
      <c r="B23" s="48">
        <v>4646</v>
      </c>
      <c r="C23" s="48">
        <v>4634</v>
      </c>
      <c r="D23" s="48">
        <v>4914</v>
      </c>
      <c r="E23" s="48">
        <v>4932</v>
      </c>
      <c r="F23" s="48">
        <v>5047</v>
      </c>
      <c r="G23" s="48">
        <v>5084</v>
      </c>
      <c r="H23" s="48">
        <v>5396</v>
      </c>
      <c r="I23" s="48">
        <v>4951</v>
      </c>
      <c r="J23" s="48">
        <v>4997</v>
      </c>
      <c r="K23" s="48">
        <v>4941</v>
      </c>
      <c r="L23" s="48">
        <v>4960</v>
      </c>
      <c r="N23" s="45" t="s">
        <v>81</v>
      </c>
      <c r="O23" s="56">
        <f t="shared" si="1"/>
        <v>0.33835557468790356</v>
      </c>
      <c r="P23" s="56">
        <f t="shared" si="1"/>
        <v>0.3327578765645231</v>
      </c>
      <c r="Q23" s="56">
        <f t="shared" si="1"/>
        <v>0.30769230769230771</v>
      </c>
      <c r="R23" s="56">
        <f t="shared" si="1"/>
        <v>0.30068937550689373</v>
      </c>
      <c r="S23" s="56">
        <f t="shared" si="1"/>
        <v>7.4301565286308699E-2</v>
      </c>
      <c r="T23" s="56">
        <f t="shared" si="0"/>
        <v>5.7238394964594805E-2</v>
      </c>
      <c r="U23" s="56">
        <f t="shared" si="0"/>
        <v>3.8176426982950332E-2</v>
      </c>
      <c r="V23" s="56">
        <f t="shared" si="0"/>
        <v>3.2922641890527168E-2</v>
      </c>
      <c r="W23" s="56">
        <f t="shared" si="0"/>
        <v>3.1819091454872925E-2</v>
      </c>
      <c r="X23" s="56">
        <f t="shared" si="0"/>
        <v>6.8811981380287393E-3</v>
      </c>
      <c r="Y23" s="56">
        <f t="shared" si="0"/>
        <v>7.0564516129032256E-3</v>
      </c>
      <c r="AA23" s="44" t="s">
        <v>106</v>
      </c>
      <c r="AB23" s="47">
        <v>4.0816326530612249E-3</v>
      </c>
      <c r="AC23" s="47">
        <v>1.7222714299773643E-2</v>
      </c>
      <c r="AD23" s="47">
        <v>0.17710699095676591</v>
      </c>
      <c r="AE23" s="47">
        <v>9.1148956584312782E-2</v>
      </c>
      <c r="AF23" s="47">
        <v>7.2472353870458139E-2</v>
      </c>
      <c r="AG23" s="47">
        <v>4.4982698961937718E-2</v>
      </c>
      <c r="AH23" s="47">
        <v>0.19705727798213346</v>
      </c>
      <c r="AI23" s="47">
        <v>0.14430156528630872</v>
      </c>
      <c r="AJ23" s="47">
        <v>0.19292604501607716</v>
      </c>
      <c r="AK23" s="47">
        <v>0.36268647515719393</v>
      </c>
      <c r="AL23" s="47">
        <v>0.58010599266204643</v>
      </c>
      <c r="AM23" s="47">
        <v>0.56956661316211876</v>
      </c>
      <c r="AN23" s="47">
        <v>0.69226510160013288</v>
      </c>
      <c r="AO23" s="47">
        <v>0.60613128957014328</v>
      </c>
      <c r="AP23" s="47">
        <v>0.50757399207643905</v>
      </c>
      <c r="AQ23" s="47">
        <v>0.94210472384465627</v>
      </c>
      <c r="AR23" s="47">
        <v>0.65251875669882098</v>
      </c>
      <c r="AS23" s="47">
        <v>0.63201320132013206</v>
      </c>
      <c r="AT23" s="47">
        <v>0.75030012004801916</v>
      </c>
      <c r="AU23" s="47">
        <v>0.64695529743048219</v>
      </c>
      <c r="AV23" s="47">
        <v>0.72108843537414968</v>
      </c>
      <c r="AW23" s="47">
        <v>0.83993902439024393</v>
      </c>
      <c r="AX23" s="47">
        <v>0.81016949152542372</v>
      </c>
      <c r="AY23" s="47">
        <v>0.79085928103701719</v>
      </c>
      <c r="AZ23" s="47">
        <v>0.8925925925925926</v>
      </c>
      <c r="BA23" s="47">
        <v>0.89897510980966322</v>
      </c>
      <c r="BB23" s="47">
        <v>0.86399999999999999</v>
      </c>
      <c r="BC23" s="47">
        <v>0.82082324455205813</v>
      </c>
      <c r="BD23" s="47">
        <v>0.91507936507936505</v>
      </c>
      <c r="BE23" s="47">
        <v>0.83472222222222225</v>
      </c>
      <c r="BF23" s="47" t="e">
        <v>#N/A</v>
      </c>
      <c r="BG23" s="47">
        <v>0.80815473078933608</v>
      </c>
    </row>
    <row r="24" spans="1:63" x14ac:dyDescent="0.2">
      <c r="A24" s="45" t="s">
        <v>86</v>
      </c>
      <c r="B24" s="48">
        <v>12226</v>
      </c>
      <c r="C24" s="48">
        <v>11109</v>
      </c>
      <c r="D24" s="48">
        <v>10509</v>
      </c>
      <c r="E24" s="48">
        <v>9925</v>
      </c>
      <c r="F24" s="48">
        <v>9759</v>
      </c>
      <c r="G24" s="48">
        <v>12169</v>
      </c>
      <c r="H24" s="48">
        <v>12234</v>
      </c>
      <c r="I24" s="48">
        <v>12264</v>
      </c>
      <c r="J24" s="48">
        <v>12194</v>
      </c>
      <c r="K24" s="48">
        <v>12053</v>
      </c>
      <c r="L24" s="48">
        <v>12038</v>
      </c>
      <c r="N24" s="45" t="s">
        <v>86</v>
      </c>
      <c r="O24" s="47">
        <f t="shared" si="1"/>
        <v>0.97865205300179947</v>
      </c>
      <c r="P24" s="47">
        <f t="shared" si="1"/>
        <v>0.95760194436943025</v>
      </c>
      <c r="Q24" s="47">
        <f t="shared" si="1"/>
        <v>0.9650775525739842</v>
      </c>
      <c r="R24" s="47">
        <f t="shared" si="1"/>
        <v>0.96816120906801006</v>
      </c>
      <c r="S24" s="47">
        <f t="shared" si="1"/>
        <v>0.94210472384465627</v>
      </c>
      <c r="T24" s="47">
        <f t="shared" si="0"/>
        <v>0.70860382940258038</v>
      </c>
      <c r="U24" s="47">
        <f t="shared" si="0"/>
        <v>0.73459212032041854</v>
      </c>
      <c r="V24" s="47">
        <f t="shared" si="0"/>
        <v>0.74184605348988908</v>
      </c>
      <c r="W24" s="47">
        <f t="shared" si="0"/>
        <v>0.7128915860259144</v>
      </c>
      <c r="X24" s="47">
        <f t="shared" si="0"/>
        <v>0.65203683730191653</v>
      </c>
      <c r="Y24" s="47">
        <f t="shared" si="0"/>
        <v>0.612144874563881</v>
      </c>
      <c r="AA24" s="44" t="s">
        <v>108</v>
      </c>
      <c r="AB24" s="47">
        <v>1.876172607879925E-3</v>
      </c>
      <c r="AC24" s="47">
        <v>2.4203069657615112E-2</v>
      </c>
      <c r="AD24" s="47">
        <v>6.6126739327101195E-3</v>
      </c>
      <c r="AE24" s="47">
        <v>5.0222222222222224E-2</v>
      </c>
      <c r="AF24" s="47">
        <v>5.0461417632043981E-2</v>
      </c>
      <c r="AG24" s="47">
        <v>5.0484953991544394E-2</v>
      </c>
      <c r="AH24" s="47">
        <v>0.1822429906542056</v>
      </c>
      <c r="AI24" s="47">
        <v>0.1081764269829503</v>
      </c>
      <c r="AJ24" s="47">
        <v>0.18885448916408668</v>
      </c>
      <c r="AK24" s="47">
        <v>0.3624007060900265</v>
      </c>
      <c r="AL24" s="47">
        <v>0.57846153846153847</v>
      </c>
      <c r="AM24" s="47">
        <v>0.53912882982650423</v>
      </c>
      <c r="AN24" s="47">
        <v>0.60134163871586011</v>
      </c>
      <c r="AO24" s="47">
        <v>0.5852289512555392</v>
      </c>
      <c r="AP24" s="47">
        <v>0.59739020947002941</v>
      </c>
      <c r="AQ24" s="47">
        <v>0.73459212032041854</v>
      </c>
      <c r="AR24" s="47">
        <v>0.64169048591261735</v>
      </c>
      <c r="AS24" s="47">
        <v>0.69589552238805974</v>
      </c>
      <c r="AT24" s="47">
        <v>0.83718244803695152</v>
      </c>
      <c r="AU24" s="47">
        <v>0.67226061204343535</v>
      </c>
      <c r="AV24" s="47">
        <v>0.68421052631578949</v>
      </c>
      <c r="AW24" s="47">
        <v>0.80492464444916156</v>
      </c>
      <c r="AX24" s="47">
        <v>0.77634011090573007</v>
      </c>
      <c r="AY24" s="47">
        <v>0.75</v>
      </c>
      <c r="AZ24" s="47">
        <v>0.87390542907180391</v>
      </c>
      <c r="BA24" s="47">
        <v>0.87172721737365533</v>
      </c>
      <c r="BB24" s="47">
        <v>0.80632411067193677</v>
      </c>
      <c r="BC24" s="47">
        <v>0.8213882055714381</v>
      </c>
      <c r="BD24" s="47">
        <v>0.9132730015082956</v>
      </c>
      <c r="BE24" s="47">
        <v>0.71125265392781312</v>
      </c>
      <c r="BF24" s="47">
        <v>0.73821039903264818</v>
      </c>
      <c r="BG24" s="47">
        <v>0.77536640360766629</v>
      </c>
    </row>
    <row r="25" spans="1:63" x14ac:dyDescent="0.2">
      <c r="A25" s="45" t="s">
        <v>87</v>
      </c>
      <c r="B25" s="48">
        <v>4813</v>
      </c>
      <c r="C25" s="48">
        <v>4846</v>
      </c>
      <c r="D25" s="48">
        <v>4595</v>
      </c>
      <c r="E25" s="48">
        <v>4693</v>
      </c>
      <c r="F25" s="48">
        <v>4665</v>
      </c>
      <c r="G25" s="48">
        <v>4745</v>
      </c>
      <c r="H25" s="48">
        <v>4898</v>
      </c>
      <c r="I25" s="48">
        <v>4967</v>
      </c>
      <c r="J25" s="48">
        <v>5472</v>
      </c>
      <c r="K25" s="48">
        <v>5496</v>
      </c>
      <c r="L25" s="48">
        <v>5464</v>
      </c>
      <c r="N25" s="45" t="s">
        <v>87</v>
      </c>
      <c r="O25" s="47">
        <f t="shared" si="1"/>
        <v>0.71680864325784333</v>
      </c>
      <c r="P25" s="47">
        <f t="shared" si="1"/>
        <v>0.75196037969459351</v>
      </c>
      <c r="Q25" s="47">
        <f t="shared" si="1"/>
        <v>0.7159956474428727</v>
      </c>
      <c r="R25" s="47">
        <f t="shared" si="1"/>
        <v>0.67717877690176864</v>
      </c>
      <c r="S25" s="47">
        <f t="shared" si="1"/>
        <v>0.65251875669882098</v>
      </c>
      <c r="T25" s="47">
        <f t="shared" si="0"/>
        <v>0.62571127502634349</v>
      </c>
      <c r="U25" s="47">
        <f t="shared" si="0"/>
        <v>0.64169048591261735</v>
      </c>
      <c r="V25" s="47">
        <f t="shared" si="0"/>
        <v>0.63821220052345484</v>
      </c>
      <c r="W25" s="47">
        <f t="shared" si="0"/>
        <v>0.64510233918128657</v>
      </c>
      <c r="X25" s="47">
        <f t="shared" si="0"/>
        <v>0.60807860262008728</v>
      </c>
      <c r="Y25" s="47">
        <f t="shared" si="0"/>
        <v>0.61896046852122988</v>
      </c>
      <c r="AA25" s="44" t="s">
        <v>110</v>
      </c>
      <c r="AB25" s="47">
        <v>0</v>
      </c>
      <c r="AC25" s="47">
        <v>1.2283096120101384E-2</v>
      </c>
      <c r="AD25" s="47">
        <v>5.913122583579713E-3</v>
      </c>
      <c r="AE25" s="47">
        <v>2.9585798816568046E-2</v>
      </c>
      <c r="AF25" s="47">
        <v>5.0362457077451357E-2</v>
      </c>
      <c r="AG25" s="47">
        <v>3.8377192982456142E-2</v>
      </c>
      <c r="AH25" s="47">
        <v>0.17857142857142858</v>
      </c>
      <c r="AI25" s="47">
        <v>0.1018190914548729</v>
      </c>
      <c r="AJ25" s="47">
        <v>0.17595307917888564</v>
      </c>
      <c r="AK25" s="47">
        <v>0.3167310019012502</v>
      </c>
      <c r="AL25" s="47">
        <v>0.50794797687861271</v>
      </c>
      <c r="AM25" s="47">
        <v>0.49493331690639725</v>
      </c>
      <c r="AN25" s="47">
        <v>0.52626854954523694</v>
      </c>
      <c r="AO25" s="47">
        <v>0.60142679900744422</v>
      </c>
      <c r="AP25" s="47">
        <v>0.51708338270727183</v>
      </c>
      <c r="AQ25" s="47">
        <v>0.7128915860259144</v>
      </c>
      <c r="AR25" s="47">
        <v>0.64510233918128657</v>
      </c>
      <c r="AS25" s="47">
        <v>0.6354961832061069</v>
      </c>
      <c r="AT25" s="47">
        <v>0.75121343445287103</v>
      </c>
      <c r="AU25" s="47">
        <v>0.64767002518891692</v>
      </c>
      <c r="AV25" s="47">
        <v>0.68571428571428572</v>
      </c>
      <c r="AW25" s="47">
        <v>0.73380188886448494</v>
      </c>
      <c r="AX25" s="47">
        <v>0.76241534988713322</v>
      </c>
      <c r="AY25" s="47">
        <v>0.76857447564877357</v>
      </c>
      <c r="AZ25" s="47">
        <v>0.87335526315789469</v>
      </c>
      <c r="BA25" s="47">
        <v>0.82332085877486705</v>
      </c>
      <c r="BB25" s="47">
        <v>0.96376811594202894</v>
      </c>
      <c r="BC25" s="47">
        <v>0.83636747030294512</v>
      </c>
      <c r="BD25" s="47">
        <v>0.90357925493060631</v>
      </c>
      <c r="BE25" s="47">
        <v>0.9375</v>
      </c>
      <c r="BF25" s="47">
        <v>0.96812080536912748</v>
      </c>
      <c r="BG25" s="47">
        <v>0.92918395573997237</v>
      </c>
    </row>
    <row r="26" spans="1:63" x14ac:dyDescent="0.2">
      <c r="A26" s="45" t="s">
        <v>91</v>
      </c>
      <c r="B26" s="48">
        <v>7961</v>
      </c>
      <c r="C26" s="48">
        <v>7539</v>
      </c>
      <c r="D26" s="48">
        <v>8365</v>
      </c>
      <c r="E26" s="48">
        <v>7611</v>
      </c>
      <c r="F26" s="48">
        <v>7483</v>
      </c>
      <c r="G26" s="48">
        <v>8173</v>
      </c>
      <c r="H26" s="48">
        <v>8392</v>
      </c>
      <c r="I26" s="48">
        <v>8161</v>
      </c>
      <c r="J26" s="48">
        <v>8439</v>
      </c>
      <c r="K26" s="48">
        <v>7768</v>
      </c>
      <c r="L26" s="48">
        <v>7830</v>
      </c>
      <c r="N26" s="45" t="s">
        <v>91</v>
      </c>
      <c r="O26" s="47">
        <f t="shared" si="1"/>
        <v>0.83042331365406352</v>
      </c>
      <c r="P26" s="47">
        <f t="shared" si="1"/>
        <v>0.79002520228146966</v>
      </c>
      <c r="Q26" s="47">
        <f t="shared" si="1"/>
        <v>0.80035863717872091</v>
      </c>
      <c r="R26" s="47">
        <f t="shared" si="1"/>
        <v>0.79135461831559584</v>
      </c>
      <c r="S26" s="47">
        <f t="shared" si="1"/>
        <v>0.79085928103701719</v>
      </c>
      <c r="T26" s="47">
        <f t="shared" si="0"/>
        <v>0.78465679676985201</v>
      </c>
      <c r="U26" s="47">
        <f t="shared" si="0"/>
        <v>0.75</v>
      </c>
      <c r="V26" s="47">
        <f t="shared" si="0"/>
        <v>0.75015316750398231</v>
      </c>
      <c r="W26" s="47">
        <f t="shared" si="0"/>
        <v>0.76857447564877357</v>
      </c>
      <c r="X26" s="47">
        <f t="shared" si="0"/>
        <v>0.7935118434603502</v>
      </c>
      <c r="Y26" s="47">
        <f t="shared" si="0"/>
        <v>0.79361430395913157</v>
      </c>
      <c r="AA26" s="44" t="s">
        <v>61</v>
      </c>
      <c r="AB26" s="47">
        <v>0</v>
      </c>
      <c r="AC26" s="47">
        <v>3.3377161929806819E-3</v>
      </c>
      <c r="AD26" s="47">
        <v>3.9001069384160532E-3</v>
      </c>
      <c r="AE26" s="47">
        <v>9.6241979835013751E-3</v>
      </c>
      <c r="AF26" s="47">
        <v>1.2219156484036263E-2</v>
      </c>
      <c r="AG26" s="47">
        <v>3.483386923901393E-2</v>
      </c>
      <c r="AH26" s="47">
        <v>5.9694989106753811E-2</v>
      </c>
      <c r="AI26" s="47">
        <v>7.705645161290324E-2</v>
      </c>
      <c r="AJ26" s="47">
        <v>0.17732558139534885</v>
      </c>
      <c r="AK26" s="47">
        <v>0.31113363254669174</v>
      </c>
      <c r="AL26" s="47">
        <v>0.45097260817784834</v>
      </c>
      <c r="AM26" s="47">
        <v>0.47927703334372079</v>
      </c>
      <c r="AN26" s="47">
        <v>0.48906009244992293</v>
      </c>
      <c r="AO26" s="47">
        <v>0.52565003513703445</v>
      </c>
      <c r="AP26" s="47">
        <v>0.57861660720077845</v>
      </c>
      <c r="AQ26" s="47">
        <v>0.612144874563881</v>
      </c>
      <c r="AR26" s="47">
        <v>0.61896046852122988</v>
      </c>
      <c r="AS26" s="47">
        <v>0.64028776978417268</v>
      </c>
      <c r="AT26" s="47">
        <v>0.64583333333333337</v>
      </c>
      <c r="AU26" s="47">
        <v>0.64847030593881227</v>
      </c>
      <c r="AV26" s="47">
        <v>0.67582417582417587</v>
      </c>
      <c r="AW26" s="47">
        <v>0.68733349479292805</v>
      </c>
      <c r="AX26" s="47">
        <v>0.78054173576561636</v>
      </c>
      <c r="AY26" s="47">
        <v>0.79361430395913157</v>
      </c>
      <c r="AZ26" s="47">
        <v>0.80196399345335512</v>
      </c>
      <c r="BA26" s="47">
        <v>0.81739130434782614</v>
      </c>
      <c r="BB26" s="47">
        <v>0.82113821138211385</v>
      </c>
      <c r="BC26" s="47">
        <v>0.83758786533481322</v>
      </c>
      <c r="BD26" s="47">
        <v>0.86113328012769352</v>
      </c>
      <c r="BE26" s="47">
        <v>0.90735294117647058</v>
      </c>
      <c r="BF26" s="47">
        <v>0.94294478527607362</v>
      </c>
      <c r="BG26" s="47">
        <v>0.98382400517631829</v>
      </c>
    </row>
    <row r="27" spans="1:63" x14ac:dyDescent="0.2">
      <c r="A27" s="45" t="s">
        <v>88</v>
      </c>
      <c r="B27" s="48">
        <v>1020</v>
      </c>
      <c r="C27" s="48">
        <v>953</v>
      </c>
      <c r="D27" s="48">
        <v>812</v>
      </c>
      <c r="E27" s="48">
        <v>834</v>
      </c>
      <c r="F27" s="48">
        <v>833</v>
      </c>
      <c r="G27" s="48">
        <v>845</v>
      </c>
      <c r="H27" s="48">
        <v>866</v>
      </c>
      <c r="I27" s="48">
        <v>886</v>
      </c>
      <c r="J27" s="48">
        <v>923</v>
      </c>
      <c r="K27" s="48">
        <v>913</v>
      </c>
      <c r="L27" s="48">
        <v>864</v>
      </c>
      <c r="N27" s="45" t="s">
        <v>88</v>
      </c>
      <c r="O27" s="47">
        <f t="shared" si="1"/>
        <v>0.78431372549019607</v>
      </c>
      <c r="P27" s="47">
        <f t="shared" si="1"/>
        <v>0.74711437565582373</v>
      </c>
      <c r="Q27" s="47">
        <f t="shared" si="1"/>
        <v>0.87786945812807882</v>
      </c>
      <c r="R27" s="47">
        <f t="shared" si="1"/>
        <v>0.8315707434052757</v>
      </c>
      <c r="S27" s="47">
        <f t="shared" si="1"/>
        <v>0.75020408163265306</v>
      </c>
      <c r="T27" s="47">
        <f t="shared" si="0"/>
        <v>0.77963313609467455</v>
      </c>
      <c r="U27" s="47">
        <f t="shared" si="0"/>
        <v>0.83770207852194001</v>
      </c>
      <c r="V27" s="47">
        <f t="shared" si="0"/>
        <v>0.77662528216704296</v>
      </c>
      <c r="W27" s="47">
        <f t="shared" si="0"/>
        <v>0.75121343445287103</v>
      </c>
      <c r="X27" s="47">
        <f t="shared" si="0"/>
        <v>0.68750273822562991</v>
      </c>
      <c r="Y27" s="47">
        <f t="shared" si="0"/>
        <v>0.64583333333333337</v>
      </c>
    </row>
    <row r="28" spans="1:63" x14ac:dyDescent="0.2">
      <c r="A28" s="45" t="s">
        <v>90</v>
      </c>
      <c r="B28" s="48">
        <v>1369</v>
      </c>
      <c r="C28" s="48">
        <v>1286</v>
      </c>
      <c r="D28" s="48">
        <v>1524</v>
      </c>
      <c r="E28" s="48">
        <v>1599</v>
      </c>
      <c r="F28" s="48">
        <v>1475</v>
      </c>
      <c r="G28" s="48">
        <v>1558</v>
      </c>
      <c r="H28" s="48">
        <v>1623</v>
      </c>
      <c r="I28" s="48">
        <v>1669</v>
      </c>
      <c r="J28" s="48">
        <v>1772</v>
      </c>
      <c r="K28" s="48">
        <v>1745</v>
      </c>
      <c r="L28" s="48">
        <v>1809</v>
      </c>
      <c r="N28" s="45" t="s">
        <v>90</v>
      </c>
      <c r="O28" s="47">
        <f t="shared" si="1"/>
        <v>0.77136596055514972</v>
      </c>
      <c r="P28" s="47">
        <f t="shared" si="1"/>
        <v>0.87402799377916018</v>
      </c>
      <c r="Q28" s="47">
        <f t="shared" si="1"/>
        <v>0.78215223097112863</v>
      </c>
      <c r="R28" s="47">
        <f t="shared" si="1"/>
        <v>0.78549093183239527</v>
      </c>
      <c r="S28" s="47">
        <f t="shared" si="1"/>
        <v>0.81016949152542372</v>
      </c>
      <c r="T28" s="47">
        <f t="shared" si="0"/>
        <v>0.78754813863928108</v>
      </c>
      <c r="U28" s="47">
        <f t="shared" si="0"/>
        <v>0.77634011090573007</v>
      </c>
      <c r="V28" s="47">
        <f t="shared" si="0"/>
        <v>0.77591372079089271</v>
      </c>
      <c r="W28" s="47">
        <f t="shared" si="0"/>
        <v>0.76241534988713322</v>
      </c>
      <c r="X28" s="47">
        <f t="shared" si="0"/>
        <v>0.80859598853868198</v>
      </c>
      <c r="Y28" s="47">
        <f t="shared" si="0"/>
        <v>0.78054173576561636</v>
      </c>
    </row>
    <row r="29" spans="1:63" x14ac:dyDescent="0.2">
      <c r="A29" s="45" t="s">
        <v>84</v>
      </c>
      <c r="B29" s="48">
        <v>2600</v>
      </c>
      <c r="C29" s="48">
        <v>2412</v>
      </c>
      <c r="D29" s="48">
        <v>2384</v>
      </c>
      <c r="E29" s="48">
        <v>2428</v>
      </c>
      <c r="F29" s="48">
        <v>2453</v>
      </c>
      <c r="G29" s="48">
        <v>2506</v>
      </c>
      <c r="H29" s="48">
        <v>2600</v>
      </c>
      <c r="I29" s="48">
        <v>2675</v>
      </c>
      <c r="J29" s="48">
        <v>2768</v>
      </c>
      <c r="K29" s="48">
        <v>2562</v>
      </c>
      <c r="L29" s="48">
        <v>2519</v>
      </c>
      <c r="N29" s="45" t="s">
        <v>84</v>
      </c>
      <c r="O29" s="47">
        <f t="shared" si="1"/>
        <v>0.60769230769230764</v>
      </c>
      <c r="P29" s="47">
        <f t="shared" si="1"/>
        <v>0.61069651741293529</v>
      </c>
      <c r="Q29" s="47">
        <f t="shared" si="1"/>
        <v>0.62290268456375841</v>
      </c>
      <c r="R29" s="47">
        <f t="shared" si="1"/>
        <v>0.59514003294892914</v>
      </c>
      <c r="S29" s="47">
        <f t="shared" si="1"/>
        <v>0.58010599266204643</v>
      </c>
      <c r="T29" s="47">
        <f t="shared" si="0"/>
        <v>0.58978451715881886</v>
      </c>
      <c r="U29" s="47">
        <f t="shared" si="0"/>
        <v>0.57846153846153847</v>
      </c>
      <c r="V29" s="47">
        <f t="shared" si="0"/>
        <v>0.52747663551401869</v>
      </c>
      <c r="W29" s="47">
        <f t="shared" si="0"/>
        <v>0.50794797687861271</v>
      </c>
      <c r="X29" s="47">
        <f t="shared" si="0"/>
        <v>0.4605776736924278</v>
      </c>
      <c r="Y29" s="47">
        <f t="shared" si="0"/>
        <v>0.45097260817784834</v>
      </c>
    </row>
    <row r="30" spans="1:63" x14ac:dyDescent="0.2">
      <c r="A30" s="45" t="s">
        <v>82</v>
      </c>
      <c r="B30" s="48">
        <v>3796</v>
      </c>
      <c r="C30" s="48">
        <v>3929</v>
      </c>
      <c r="D30" s="48">
        <v>4172</v>
      </c>
      <c r="E30" s="48">
        <v>4211</v>
      </c>
      <c r="F30" s="48">
        <v>4169</v>
      </c>
      <c r="G30" s="48">
        <v>4347</v>
      </c>
      <c r="H30" s="48">
        <v>4500</v>
      </c>
      <c r="I30" s="48">
        <v>4717</v>
      </c>
      <c r="J30" s="48">
        <v>4732</v>
      </c>
      <c r="K30" s="48">
        <v>4486</v>
      </c>
      <c r="L30" s="48">
        <v>4364</v>
      </c>
      <c r="N30" s="45" t="s">
        <v>82</v>
      </c>
      <c r="O30" s="47">
        <f t="shared" si="1"/>
        <v>0.22787144362486828</v>
      </c>
      <c r="P30" s="47">
        <f t="shared" si="1"/>
        <v>0.22397556630185797</v>
      </c>
      <c r="Q30" s="47">
        <f t="shared" si="1"/>
        <v>0.19774688398849471</v>
      </c>
      <c r="R30" s="47">
        <f t="shared" si="1"/>
        <v>0.13654713844692473</v>
      </c>
      <c r="S30" s="47">
        <f t="shared" si="1"/>
        <v>9.1148956584312782E-2</v>
      </c>
      <c r="T30" s="47">
        <f t="shared" si="0"/>
        <v>4.8309178743961352E-2</v>
      </c>
      <c r="U30" s="47">
        <f t="shared" si="0"/>
        <v>5.0222222222222224E-2</v>
      </c>
      <c r="V30" s="47">
        <f t="shared" si="0"/>
        <v>4.0067839728641086E-2</v>
      </c>
      <c r="W30" s="47">
        <f t="shared" si="0"/>
        <v>2.9585798816568046E-2</v>
      </c>
      <c r="X30" s="47">
        <f t="shared" si="0"/>
        <v>1.4043691484618814E-2</v>
      </c>
      <c r="Y30" s="47">
        <f t="shared" si="0"/>
        <v>9.6241979835013751E-3</v>
      </c>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row>
    <row r="31" spans="1:63" x14ac:dyDescent="0.2">
      <c r="A31" s="45" t="s">
        <v>85</v>
      </c>
      <c r="B31" s="48">
        <v>33954</v>
      </c>
      <c r="C31" s="48">
        <v>34945</v>
      </c>
      <c r="D31" s="48">
        <v>35532</v>
      </c>
      <c r="E31" s="48">
        <v>35242</v>
      </c>
      <c r="F31" s="48">
        <v>36122</v>
      </c>
      <c r="G31" s="48">
        <v>35121</v>
      </c>
      <c r="H31" s="48">
        <v>35479</v>
      </c>
      <c r="I31" s="48">
        <v>34780</v>
      </c>
      <c r="J31" s="48">
        <v>33424</v>
      </c>
      <c r="K31" s="48">
        <v>32507</v>
      </c>
      <c r="L31" s="48">
        <v>32450</v>
      </c>
      <c r="N31" s="45" t="s">
        <v>85</v>
      </c>
      <c r="O31" s="47">
        <f t="shared" si="1"/>
        <v>0.81177475407904809</v>
      </c>
      <c r="P31" s="47">
        <f t="shared" si="1"/>
        <v>0.7997710688224352</v>
      </c>
      <c r="Q31" s="47">
        <f t="shared" si="1"/>
        <v>0.77524484971293484</v>
      </c>
      <c r="R31" s="47">
        <f t="shared" si="1"/>
        <v>0.74184212019749163</v>
      </c>
      <c r="S31" s="47">
        <f t="shared" si="1"/>
        <v>0.69226510160013288</v>
      </c>
      <c r="T31" s="47">
        <f t="shared" si="0"/>
        <v>0.64260698727257193</v>
      </c>
      <c r="U31" s="47">
        <f t="shared" si="0"/>
        <v>0.60134163871586011</v>
      </c>
      <c r="V31" s="47">
        <f t="shared" si="0"/>
        <v>0.56598619896492242</v>
      </c>
      <c r="W31" s="47">
        <f t="shared" si="0"/>
        <v>0.52626854954523694</v>
      </c>
      <c r="X31" s="47">
        <f t="shared" si="0"/>
        <v>0.49281693173777957</v>
      </c>
      <c r="Y31" s="47">
        <f t="shared" si="0"/>
        <v>0.48906009244992293</v>
      </c>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row>
    <row r="32" spans="1:63" x14ac:dyDescent="0.2">
      <c r="A32" s="45" t="s">
        <v>89</v>
      </c>
      <c r="B32" s="48">
        <v>130</v>
      </c>
      <c r="C32" s="48">
        <v>133</v>
      </c>
      <c r="D32" s="48">
        <v>137</v>
      </c>
      <c r="E32" s="48">
        <v>140</v>
      </c>
      <c r="F32" s="48">
        <v>147</v>
      </c>
      <c r="G32" s="48">
        <v>153</v>
      </c>
      <c r="H32" s="48">
        <v>171</v>
      </c>
      <c r="I32" s="48">
        <v>174</v>
      </c>
      <c r="J32" s="48">
        <v>175</v>
      </c>
      <c r="K32" s="48">
        <v>177</v>
      </c>
      <c r="L32" s="48">
        <v>182</v>
      </c>
      <c r="N32" s="45" t="s">
        <v>89</v>
      </c>
      <c r="O32" s="47">
        <f t="shared" si="1"/>
        <v>0.75384615384615383</v>
      </c>
      <c r="P32" s="47">
        <f t="shared" si="1"/>
        <v>0.75187969924812026</v>
      </c>
      <c r="Q32" s="47">
        <f t="shared" si="1"/>
        <v>0.75182481751824815</v>
      </c>
      <c r="R32" s="47">
        <f t="shared" si="1"/>
        <v>0.75</v>
      </c>
      <c r="S32" s="47">
        <f t="shared" si="1"/>
        <v>0.72108843537414968</v>
      </c>
      <c r="T32" s="47">
        <f t="shared" si="0"/>
        <v>0.70588235294117652</v>
      </c>
      <c r="U32" s="47">
        <f t="shared" si="0"/>
        <v>0.68421052631578949</v>
      </c>
      <c r="V32" s="47">
        <f t="shared" si="0"/>
        <v>0.67241379310344829</v>
      </c>
      <c r="W32" s="47">
        <f t="shared" si="0"/>
        <v>0.68571428571428572</v>
      </c>
      <c r="X32" s="47">
        <f t="shared" si="0"/>
        <v>0.68361581920903958</v>
      </c>
      <c r="Y32" s="47">
        <f t="shared" si="0"/>
        <v>0.67582417582417587</v>
      </c>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row>
    <row r="33" spans="1:59" x14ac:dyDescent="0.2">
      <c r="A33" s="45" t="s">
        <v>83</v>
      </c>
      <c r="B33" s="48">
        <v>2755</v>
      </c>
      <c r="C33" s="48">
        <v>1629</v>
      </c>
      <c r="D33" s="48">
        <v>1780</v>
      </c>
      <c r="E33" s="48">
        <v>1836</v>
      </c>
      <c r="F33" s="48">
        <v>1903</v>
      </c>
      <c r="G33" s="48">
        <v>1968</v>
      </c>
      <c r="H33" s="48">
        <v>2140</v>
      </c>
      <c r="I33" s="48">
        <v>2312</v>
      </c>
      <c r="J33" s="48">
        <v>2324</v>
      </c>
      <c r="K33" s="48">
        <v>2269</v>
      </c>
      <c r="L33" s="48">
        <v>2295</v>
      </c>
      <c r="N33" s="45" t="s">
        <v>83</v>
      </c>
      <c r="O33" s="47">
        <f t="shared" si="1"/>
        <v>0.54700544464609802</v>
      </c>
      <c r="P33" s="47">
        <f t="shared" si="1"/>
        <v>0.25352977286678946</v>
      </c>
      <c r="Q33" s="47">
        <f t="shared" si="1"/>
        <v>0.23820224719101124</v>
      </c>
      <c r="R33" s="47">
        <f t="shared" si="1"/>
        <v>0.21405228758169934</v>
      </c>
      <c r="S33" s="47">
        <f t="shared" si="1"/>
        <v>0.19705727798213346</v>
      </c>
      <c r="T33" s="47">
        <f t="shared" si="0"/>
        <v>0.18038617886178862</v>
      </c>
      <c r="U33" s="47">
        <f t="shared" si="0"/>
        <v>0.1822429906542056</v>
      </c>
      <c r="V33" s="47">
        <f t="shared" si="0"/>
        <v>0.18685121107266436</v>
      </c>
      <c r="W33" s="47">
        <f t="shared" si="0"/>
        <v>0.17857142857142858</v>
      </c>
      <c r="X33" s="47">
        <f t="shared" si="0"/>
        <v>0.14279418245923314</v>
      </c>
      <c r="Y33" s="47">
        <f t="shared" si="0"/>
        <v>5.9694989106753811E-2</v>
      </c>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row>
    <row r="34" spans="1:59" x14ac:dyDescent="0.2">
      <c r="A34" s="45" t="s">
        <v>79</v>
      </c>
      <c r="B34" s="48">
        <v>4730</v>
      </c>
      <c r="C34" s="48">
        <v>4790</v>
      </c>
      <c r="D34" s="48">
        <v>4940</v>
      </c>
      <c r="E34" s="48">
        <v>4920</v>
      </c>
      <c r="F34" s="48">
        <v>4900</v>
      </c>
      <c r="G34" s="48">
        <v>4940</v>
      </c>
      <c r="H34" s="48">
        <v>5330</v>
      </c>
      <c r="I34" s="48">
        <v>5460</v>
      </c>
      <c r="J34" s="48">
        <v>5650</v>
      </c>
      <c r="K34" s="48">
        <v>5460</v>
      </c>
      <c r="L34" s="48">
        <v>5560</v>
      </c>
      <c r="N34" s="45" t="s">
        <v>79</v>
      </c>
      <c r="O34" s="47">
        <f t="shared" si="1"/>
        <v>6.13107822410148E-2</v>
      </c>
      <c r="P34" s="47">
        <f t="shared" si="1"/>
        <v>6.0542797494780795E-2</v>
      </c>
      <c r="Q34" s="47">
        <f t="shared" si="1"/>
        <v>1.6194331983805668E-2</v>
      </c>
      <c r="R34" s="47">
        <f t="shared" si="1"/>
        <v>1.2195121951219513E-2</v>
      </c>
      <c r="S34" s="47">
        <f t="shared" si="1"/>
        <v>4.0816326530612249E-3</v>
      </c>
      <c r="T34" s="47">
        <f t="shared" si="0"/>
        <v>2.0242914979757085E-3</v>
      </c>
      <c r="U34" s="47">
        <f t="shared" si="0"/>
        <v>1.876172607879925E-3</v>
      </c>
      <c r="V34" s="47">
        <f t="shared" si="0"/>
        <v>0</v>
      </c>
      <c r="W34" s="47">
        <f t="shared" si="0"/>
        <v>0</v>
      </c>
      <c r="X34" s="47">
        <f t="shared" si="0"/>
        <v>0</v>
      </c>
      <c r="Y34" s="47">
        <f t="shared" si="0"/>
        <v>0</v>
      </c>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row>
    <row r="35" spans="1:59" x14ac:dyDescent="0.2">
      <c r="A35" s="45" t="s">
        <v>94</v>
      </c>
      <c r="B35" s="48">
        <v>1173</v>
      </c>
      <c r="C35" s="51" t="s">
        <v>113</v>
      </c>
      <c r="D35" s="51" t="s">
        <v>113</v>
      </c>
      <c r="E35" s="51" t="s">
        <v>113</v>
      </c>
      <c r="F35" s="48">
        <v>1311</v>
      </c>
      <c r="G35" s="48">
        <v>1449</v>
      </c>
      <c r="H35" s="48">
        <v>1654</v>
      </c>
      <c r="I35" s="48">
        <v>1719</v>
      </c>
      <c r="J35" s="48">
        <v>1788</v>
      </c>
      <c r="K35" s="48">
        <v>1743</v>
      </c>
      <c r="L35" s="48">
        <v>1630</v>
      </c>
      <c r="N35" s="45" t="s">
        <v>94</v>
      </c>
      <c r="O35" s="47" t="e">
        <f t="shared" si="1"/>
        <v>#VALUE!</v>
      </c>
      <c r="P35" s="47" t="e">
        <f t="shared" si="1"/>
        <v>#VALUE!</v>
      </c>
      <c r="Q35" s="47" t="e">
        <f t="shared" si="1"/>
        <v>#VALUE!</v>
      </c>
      <c r="R35" s="47" t="e">
        <f t="shared" si="1"/>
        <v>#VALUE!</v>
      </c>
      <c r="S35" s="47" t="e">
        <f t="shared" si="1"/>
        <v>#VALUE!</v>
      </c>
      <c r="T35" s="47" t="e">
        <f t="shared" si="0"/>
        <v>#VALUE!</v>
      </c>
      <c r="U35" s="47">
        <f t="shared" si="0"/>
        <v>0.73821039903264818</v>
      </c>
      <c r="V35" s="47">
        <f t="shared" si="0"/>
        <v>0.95927865037812676</v>
      </c>
      <c r="W35" s="47">
        <f t="shared" si="0"/>
        <v>0.96812080536912748</v>
      </c>
      <c r="X35" s="47">
        <f t="shared" si="0"/>
        <v>0.97016637980493403</v>
      </c>
      <c r="Y35" s="47">
        <f t="shared" si="0"/>
        <v>0.94294478527607362</v>
      </c>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row>
    <row r="36" spans="1:59" x14ac:dyDescent="0.2">
      <c r="A36" s="45" t="s">
        <v>93</v>
      </c>
      <c r="B36" s="48">
        <v>30617</v>
      </c>
      <c r="C36" s="48">
        <v>31031</v>
      </c>
      <c r="D36" s="48">
        <v>30999</v>
      </c>
      <c r="E36" s="48">
        <v>31081</v>
      </c>
      <c r="F36" s="48">
        <v>29736</v>
      </c>
      <c r="G36" s="48">
        <v>31352</v>
      </c>
      <c r="H36" s="48">
        <v>30082</v>
      </c>
      <c r="I36" s="48">
        <v>30366</v>
      </c>
      <c r="J36" s="48">
        <v>28454</v>
      </c>
      <c r="K36" s="48">
        <v>30196</v>
      </c>
      <c r="L36" s="48">
        <v>29733</v>
      </c>
      <c r="N36" s="45" t="s">
        <v>93</v>
      </c>
      <c r="O36" s="47">
        <f t="shared" si="1"/>
        <v>0.78041610869778233</v>
      </c>
      <c r="P36" s="47">
        <f t="shared" si="1"/>
        <v>0.78859849827591766</v>
      </c>
      <c r="Q36" s="47">
        <f t="shared" si="1"/>
        <v>0.79270299041904579</v>
      </c>
      <c r="R36" s="47">
        <f t="shared" si="1"/>
        <v>0.8141629934686786</v>
      </c>
      <c r="S36" s="47">
        <f t="shared" si="1"/>
        <v>0.82082324455205813</v>
      </c>
      <c r="T36" s="47">
        <f t="shared" si="0"/>
        <v>0.82760270477162545</v>
      </c>
      <c r="U36" s="47">
        <f t="shared" si="0"/>
        <v>0.8213882055714381</v>
      </c>
      <c r="V36" s="47">
        <f t="shared" si="0"/>
        <v>0.83922808404136207</v>
      </c>
      <c r="W36" s="47">
        <f t="shared" si="0"/>
        <v>0.83636747030294512</v>
      </c>
      <c r="X36" s="47">
        <f t="shared" si="0"/>
        <v>0.85110610676910847</v>
      </c>
      <c r="Y36" s="47">
        <f t="shared" si="0"/>
        <v>0.83758786533481322</v>
      </c>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row>
    <row r="37" spans="1:59" x14ac:dyDescent="0.2">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row>
    <row r="38" spans="1:59" ht="15" x14ac:dyDescent="0.25">
      <c r="A38" s="43" t="s">
        <v>99</v>
      </c>
      <c r="B38" s="43"/>
      <c r="C38" s="59" t="s">
        <v>115</v>
      </c>
      <c r="N38" s="52" t="s">
        <v>117</v>
      </c>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row>
    <row r="39" spans="1:59" ht="15" x14ac:dyDescent="0.25">
      <c r="A39" s="43" t="s">
        <v>101</v>
      </c>
      <c r="B39" s="43"/>
      <c r="C39" s="43" t="s">
        <v>102</v>
      </c>
      <c r="N39" s="52" t="s">
        <v>114</v>
      </c>
      <c r="O39" s="44">
        <v>2000</v>
      </c>
      <c r="P39" s="44" t="s">
        <v>60</v>
      </c>
      <c r="Q39" s="44" t="s">
        <v>104</v>
      </c>
      <c r="R39" s="44" t="s">
        <v>105</v>
      </c>
      <c r="S39" s="44" t="s">
        <v>106</v>
      </c>
      <c r="T39" s="44" t="s">
        <v>107</v>
      </c>
      <c r="U39" s="44" t="s">
        <v>108</v>
      </c>
      <c r="V39" s="44" t="s">
        <v>109</v>
      </c>
      <c r="W39" s="44" t="s">
        <v>110</v>
      </c>
      <c r="X39" s="44" t="s">
        <v>111</v>
      </c>
      <c r="Y39" s="44" t="s">
        <v>61</v>
      </c>
      <c r="Z39" s="53"/>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row>
    <row r="40" spans="1:59" x14ac:dyDescent="0.2">
      <c r="N40" s="44" t="s">
        <v>79</v>
      </c>
      <c r="O40" s="47">
        <v>6.13107822410148E-2</v>
      </c>
      <c r="P40" s="47">
        <v>6.0542797494780795E-2</v>
      </c>
      <c r="Q40" s="47">
        <v>1.6194331983805668E-2</v>
      </c>
      <c r="R40" s="47">
        <v>1.2195121951219513E-2</v>
      </c>
      <c r="S40" s="47">
        <v>4.0816326530612249E-3</v>
      </c>
      <c r="T40" s="47">
        <v>2.0242914979757085E-3</v>
      </c>
      <c r="U40" s="47">
        <v>1.876172607879925E-3</v>
      </c>
      <c r="V40" s="47">
        <v>0</v>
      </c>
      <c r="W40" s="47">
        <v>0</v>
      </c>
      <c r="X40" s="47">
        <v>0</v>
      </c>
      <c r="Y40" s="47">
        <v>0</v>
      </c>
      <c r="Z40" s="54"/>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row>
    <row r="41" spans="1:59" x14ac:dyDescent="0.2">
      <c r="A41" s="45" t="s">
        <v>103</v>
      </c>
      <c r="B41" s="45">
        <v>2000</v>
      </c>
      <c r="C41" s="45" t="s">
        <v>60</v>
      </c>
      <c r="D41" s="45" t="s">
        <v>104</v>
      </c>
      <c r="E41" s="45" t="s">
        <v>105</v>
      </c>
      <c r="F41" s="45" t="s">
        <v>106</v>
      </c>
      <c r="G41" s="45" t="s">
        <v>107</v>
      </c>
      <c r="H41" s="45" t="s">
        <v>108</v>
      </c>
      <c r="I41" s="45" t="s">
        <v>109</v>
      </c>
      <c r="J41" s="45" t="s">
        <v>110</v>
      </c>
      <c r="K41" s="45" t="s">
        <v>111</v>
      </c>
      <c r="L41" s="45" t="s">
        <v>61</v>
      </c>
      <c r="N41" s="44" t="s">
        <v>80</v>
      </c>
      <c r="O41" s="47">
        <v>9.3151806735592174E-2</v>
      </c>
      <c r="P41" s="47">
        <v>8.0874872838250247E-2</v>
      </c>
      <c r="Q41" s="47">
        <v>8.1345443657051597E-2</v>
      </c>
      <c r="R41" s="47">
        <v>2.7111785533636825E-2</v>
      </c>
      <c r="S41" s="47">
        <v>1.7222714299773643E-2</v>
      </c>
      <c r="T41" s="47">
        <v>1.8078207899390842E-2</v>
      </c>
      <c r="U41" s="47">
        <v>2.4203069657615112E-2</v>
      </c>
      <c r="V41" s="47">
        <v>2.0851517796527979E-2</v>
      </c>
      <c r="W41" s="47">
        <v>1.2283096120101384E-2</v>
      </c>
      <c r="X41" s="47">
        <v>6.4210214363331032E-3</v>
      </c>
      <c r="Y41" s="47">
        <v>3.3377161929806819E-3</v>
      </c>
      <c r="Z41" s="54"/>
    </row>
    <row r="42" spans="1:59" x14ac:dyDescent="0.2">
      <c r="A42" s="45" t="s">
        <v>63</v>
      </c>
      <c r="B42" s="48">
        <v>749</v>
      </c>
      <c r="C42" s="48">
        <v>559</v>
      </c>
      <c r="D42" s="48">
        <v>534</v>
      </c>
      <c r="E42" s="48">
        <v>459</v>
      </c>
      <c r="F42" s="48">
        <v>367</v>
      </c>
      <c r="G42" s="48">
        <v>354</v>
      </c>
      <c r="H42" s="48">
        <v>257</v>
      </c>
      <c r="I42" s="48">
        <v>265</v>
      </c>
      <c r="J42" s="48">
        <v>264</v>
      </c>
      <c r="K42" s="48">
        <v>159</v>
      </c>
      <c r="L42" s="48">
        <v>62</v>
      </c>
      <c r="N42" s="44" t="s">
        <v>67</v>
      </c>
      <c r="O42" s="47">
        <v>0.25680742283658398</v>
      </c>
      <c r="P42" s="47">
        <v>0.25286605856937111</v>
      </c>
      <c r="Q42" s="47">
        <v>0.21348442355794739</v>
      </c>
      <c r="R42" s="47">
        <v>0.19205191245818387</v>
      </c>
      <c r="S42" s="47">
        <v>0.17710699095676591</v>
      </c>
      <c r="T42" s="47">
        <v>8.5490280313607558E-2</v>
      </c>
      <c r="U42" s="47">
        <v>6.6126739327101195E-3</v>
      </c>
      <c r="V42" s="47">
        <v>6.2438657673272498E-3</v>
      </c>
      <c r="W42" s="47">
        <v>5.913122583579713E-3</v>
      </c>
      <c r="X42" s="47">
        <v>3.631411711302769E-3</v>
      </c>
      <c r="Y42" s="47">
        <v>3.9001069384160532E-3</v>
      </c>
      <c r="Z42" s="54"/>
    </row>
    <row r="43" spans="1:59" x14ac:dyDescent="0.2">
      <c r="A43" s="45" t="s">
        <v>64</v>
      </c>
      <c r="B43" s="48">
        <v>3271</v>
      </c>
      <c r="C43" s="48">
        <v>3198</v>
      </c>
      <c r="D43" s="48">
        <v>3188</v>
      </c>
      <c r="E43" s="48">
        <v>3194</v>
      </c>
      <c r="F43" s="48">
        <v>3092</v>
      </c>
      <c r="G43" s="48">
        <v>3144</v>
      </c>
      <c r="H43" s="48">
        <v>2751</v>
      </c>
      <c r="I43" s="48">
        <v>2980</v>
      </c>
      <c r="J43" s="48">
        <v>3359</v>
      </c>
      <c r="K43" s="48">
        <v>3421</v>
      </c>
      <c r="L43" s="48">
        <v>3041</v>
      </c>
      <c r="N43" s="44" t="s">
        <v>82</v>
      </c>
      <c r="O43" s="47">
        <v>0.22787144362486828</v>
      </c>
      <c r="P43" s="47">
        <v>0.22397556630185797</v>
      </c>
      <c r="Q43" s="47">
        <v>0.19774688398849471</v>
      </c>
      <c r="R43" s="47">
        <v>0.13654713844692473</v>
      </c>
      <c r="S43" s="47">
        <v>9.1148956584312782E-2</v>
      </c>
      <c r="T43" s="47">
        <v>4.8309178743961352E-2</v>
      </c>
      <c r="U43" s="47">
        <v>5.0222222222222224E-2</v>
      </c>
      <c r="V43" s="47">
        <v>4.0067839728641086E-2</v>
      </c>
      <c r="W43" s="47">
        <v>2.9585798816568046E-2</v>
      </c>
      <c r="X43" s="47">
        <v>1.4043691484618814E-2</v>
      </c>
      <c r="Y43" s="47">
        <v>9.6241979835013751E-3</v>
      </c>
      <c r="Z43" s="54"/>
    </row>
    <row r="44" spans="1:59" x14ac:dyDescent="0.2">
      <c r="A44" s="45" t="s">
        <v>65</v>
      </c>
      <c r="B44" s="48">
        <v>2900</v>
      </c>
      <c r="C44" s="48">
        <v>2200</v>
      </c>
      <c r="D44" s="48">
        <v>2097</v>
      </c>
      <c r="E44" s="48">
        <v>2049</v>
      </c>
      <c r="F44" s="48">
        <v>1838</v>
      </c>
      <c r="G44" s="48">
        <v>1934</v>
      </c>
      <c r="H44" s="48">
        <v>2043</v>
      </c>
      <c r="I44" s="48">
        <v>2121</v>
      </c>
      <c r="J44" s="48">
        <v>2057</v>
      </c>
      <c r="K44" s="48">
        <v>2114</v>
      </c>
      <c r="L44" s="48">
        <v>2162</v>
      </c>
      <c r="N44" s="44" t="s">
        <v>63</v>
      </c>
      <c r="O44" s="47">
        <v>0.15367254821501847</v>
      </c>
      <c r="P44" s="47">
        <v>0.11554361306324927</v>
      </c>
      <c r="Q44" s="47">
        <v>0.10626865671641791</v>
      </c>
      <c r="R44" s="47">
        <v>9.4795539033457249E-2</v>
      </c>
      <c r="S44" s="47">
        <v>7.2472353870458139E-2</v>
      </c>
      <c r="T44" s="47">
        <v>7.0461783439490444E-2</v>
      </c>
      <c r="U44" s="47">
        <v>5.0461417632043981E-2</v>
      </c>
      <c r="V44" s="47">
        <v>5.041856925418569E-2</v>
      </c>
      <c r="W44" s="47">
        <v>5.0362457077451357E-2</v>
      </c>
      <c r="X44" s="47">
        <v>3.0136467020470053E-2</v>
      </c>
      <c r="Y44" s="47">
        <v>1.2219156484036263E-2</v>
      </c>
      <c r="Z44" s="54"/>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row>
    <row r="45" spans="1:59" x14ac:dyDescent="0.2">
      <c r="A45" s="45" t="s">
        <v>66</v>
      </c>
      <c r="B45" s="48">
        <v>355</v>
      </c>
      <c r="C45" s="48">
        <v>251</v>
      </c>
      <c r="D45" s="48">
        <v>218</v>
      </c>
      <c r="E45" s="48">
        <v>184</v>
      </c>
      <c r="F45" s="48">
        <v>169</v>
      </c>
      <c r="G45" s="48">
        <v>207</v>
      </c>
      <c r="H45" s="48">
        <v>203</v>
      </c>
      <c r="I45" s="48">
        <v>204</v>
      </c>
      <c r="J45" s="48">
        <v>175</v>
      </c>
      <c r="K45" s="48">
        <v>130</v>
      </c>
      <c r="L45" s="48">
        <v>130</v>
      </c>
      <c r="N45" s="44" t="s">
        <v>66</v>
      </c>
      <c r="O45" s="47">
        <v>0.10011280315848843</v>
      </c>
      <c r="P45" s="47">
        <v>7.1327081557260585E-2</v>
      </c>
      <c r="Q45" s="47">
        <v>6.1098654708520182E-2</v>
      </c>
      <c r="R45" s="47">
        <v>5.0856826976229959E-2</v>
      </c>
      <c r="S45" s="47">
        <v>4.4982698961937718E-2</v>
      </c>
      <c r="T45" s="47">
        <v>5.1879699248120303E-2</v>
      </c>
      <c r="U45" s="47">
        <v>5.0484953991544394E-2</v>
      </c>
      <c r="V45" s="47">
        <v>4.7298863899837701E-2</v>
      </c>
      <c r="W45" s="47">
        <v>3.8377192982456142E-2</v>
      </c>
      <c r="X45" s="47">
        <v>3.0908226343319068E-2</v>
      </c>
      <c r="Y45" s="47">
        <v>3.483386923901393E-2</v>
      </c>
      <c r="Z45" s="54"/>
    </row>
    <row r="46" spans="1:59" x14ac:dyDescent="0.2">
      <c r="A46" s="45" t="s">
        <v>112</v>
      </c>
      <c r="B46" s="48">
        <v>13562</v>
      </c>
      <c r="C46" s="48">
        <v>13168</v>
      </c>
      <c r="D46" s="48">
        <v>11266</v>
      </c>
      <c r="E46" s="48">
        <v>9530</v>
      </c>
      <c r="F46" s="48">
        <v>8578</v>
      </c>
      <c r="G46" s="48">
        <v>3980</v>
      </c>
      <c r="H46" s="48">
        <v>307</v>
      </c>
      <c r="I46" s="48">
        <v>299</v>
      </c>
      <c r="J46" s="48">
        <v>286</v>
      </c>
      <c r="K46" s="48">
        <v>176</v>
      </c>
      <c r="L46" s="48">
        <v>186</v>
      </c>
      <c r="N46" s="44" t="s">
        <v>83</v>
      </c>
      <c r="O46" s="47">
        <v>0.54700544464609802</v>
      </c>
      <c r="P46" s="47">
        <v>0.25352977286678946</v>
      </c>
      <c r="Q46" s="47">
        <v>0.23820224719101124</v>
      </c>
      <c r="R46" s="47">
        <v>0.21405228758169934</v>
      </c>
      <c r="S46" s="47">
        <v>0.19705727798213346</v>
      </c>
      <c r="T46" s="47">
        <v>0.18038617886178862</v>
      </c>
      <c r="U46" s="47">
        <v>0.1822429906542056</v>
      </c>
      <c r="V46" s="47">
        <v>0.18685121107266436</v>
      </c>
      <c r="W46" s="47">
        <v>0.17857142857142858</v>
      </c>
      <c r="X46" s="47">
        <v>0.14279418245923314</v>
      </c>
      <c r="Y46" s="47">
        <v>5.9694989106753811E-2</v>
      </c>
      <c r="Z46" s="54"/>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row>
    <row r="47" spans="1:59" x14ac:dyDescent="0.2">
      <c r="A47" s="45" t="s">
        <v>68</v>
      </c>
      <c r="B47" s="48">
        <v>601</v>
      </c>
      <c r="C47" s="48">
        <v>403</v>
      </c>
      <c r="D47" s="48">
        <v>419</v>
      </c>
      <c r="E47" s="48">
        <v>371</v>
      </c>
      <c r="F47" s="48">
        <v>383</v>
      </c>
      <c r="G47" s="48">
        <v>369</v>
      </c>
      <c r="H47" s="48">
        <v>373</v>
      </c>
      <c r="I47" s="48">
        <v>390</v>
      </c>
      <c r="J47" s="48">
        <v>333</v>
      </c>
      <c r="K47" s="48">
        <v>287</v>
      </c>
      <c r="L47" s="48">
        <v>267</v>
      </c>
      <c r="N47" s="44" t="s">
        <v>81</v>
      </c>
      <c r="O47" s="56">
        <f>33.8355574687904%+7%</f>
        <v>0.40835557468790401</v>
      </c>
      <c r="P47" s="56">
        <f>7%+33.2757876564523%</f>
        <v>0.402757876564523</v>
      </c>
      <c r="Q47" s="56">
        <f>7%+30.7692307692308%</f>
        <v>0.37769230769230799</v>
      </c>
      <c r="R47" s="56">
        <f>7%+30.0689375506894%</f>
        <v>0.37068937550689401</v>
      </c>
      <c r="S47" s="56">
        <f>7%+7.43015652863087%</f>
        <v>0.14430156528630872</v>
      </c>
      <c r="T47" s="56">
        <f>7%+5.72383949645948%</f>
        <v>0.1272383949645948</v>
      </c>
      <c r="U47" s="56">
        <f>7%+3.81764269829503%</f>
        <v>0.1081764269829503</v>
      </c>
      <c r="V47" s="56">
        <f>7%+3.29226418905272%</f>
        <v>0.10292264189052722</v>
      </c>
      <c r="W47" s="56">
        <f>7%+3.18190914548729%</f>
        <v>0.1018190914548729</v>
      </c>
      <c r="X47" s="56">
        <f>7%+0.688119813802874%</f>
        <v>7.6881198138028753E-2</v>
      </c>
      <c r="Y47" s="56">
        <f>7%+0.705645161290323%</f>
        <v>7.705645161290324E-2</v>
      </c>
      <c r="Z47" s="54"/>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row>
    <row r="48" spans="1:59" x14ac:dyDescent="0.2">
      <c r="A48" s="45" t="s">
        <v>69</v>
      </c>
      <c r="B48" s="48">
        <v>2093</v>
      </c>
      <c r="C48" s="48">
        <v>2071</v>
      </c>
      <c r="D48" s="48">
        <v>1967</v>
      </c>
      <c r="E48" s="48">
        <v>1904</v>
      </c>
      <c r="F48" s="48">
        <v>1819</v>
      </c>
      <c r="G48" s="48">
        <v>1833</v>
      </c>
      <c r="H48" s="48">
        <v>1981</v>
      </c>
      <c r="I48" s="48">
        <v>2015</v>
      </c>
      <c r="J48" s="48">
        <v>1939</v>
      </c>
      <c r="K48" s="48">
        <v>1724</v>
      </c>
      <c r="L48" s="48">
        <v>1496</v>
      </c>
      <c r="N48" s="44" t="s">
        <v>77</v>
      </c>
      <c r="O48" s="47">
        <v>0.21052631578947367</v>
      </c>
      <c r="P48" s="47">
        <v>0.20350877192982456</v>
      </c>
      <c r="Q48" s="47">
        <v>0.19587628865979381</v>
      </c>
      <c r="R48" s="47">
        <v>0.18954248366013071</v>
      </c>
      <c r="S48" s="47">
        <v>0.19292604501607716</v>
      </c>
      <c r="T48" s="47">
        <v>0.19169329073482427</v>
      </c>
      <c r="U48" s="47">
        <v>0.18885448916408668</v>
      </c>
      <c r="V48" s="47">
        <v>0.18018018018018017</v>
      </c>
      <c r="W48" s="47">
        <v>0.17595307917888564</v>
      </c>
      <c r="X48" s="47">
        <v>0.18047337278106509</v>
      </c>
      <c r="Y48" s="47">
        <v>0.17732558139534885</v>
      </c>
      <c r="Z48" s="54"/>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row>
    <row r="49" spans="1:59" x14ac:dyDescent="0.2">
      <c r="A49" s="45" t="s">
        <v>70</v>
      </c>
      <c r="B49" s="48">
        <v>4056</v>
      </c>
      <c r="C49" s="48">
        <v>4157</v>
      </c>
      <c r="D49" s="48">
        <v>4233</v>
      </c>
      <c r="E49" s="48">
        <v>4328</v>
      </c>
      <c r="F49" s="48">
        <v>4298</v>
      </c>
      <c r="G49" s="48">
        <v>4295</v>
      </c>
      <c r="H49" s="48">
        <v>4295</v>
      </c>
      <c r="I49" s="48">
        <v>3999</v>
      </c>
      <c r="J49" s="48">
        <v>4180</v>
      </c>
      <c r="K49" s="48">
        <v>4181</v>
      </c>
      <c r="L49" s="48">
        <v>4230</v>
      </c>
      <c r="N49" s="44" t="s">
        <v>72</v>
      </c>
      <c r="O49" s="47">
        <v>0.42648565573770492</v>
      </c>
      <c r="P49" s="47">
        <v>0.40738555189763337</v>
      </c>
      <c r="Q49" s="47">
        <v>0.38707012605556235</v>
      </c>
      <c r="R49" s="47">
        <v>0.38038216560509552</v>
      </c>
      <c r="S49" s="47">
        <v>0.36268647515719393</v>
      </c>
      <c r="T49" s="47">
        <v>0.34361325900617395</v>
      </c>
      <c r="U49" s="47">
        <v>0.3624007060900265</v>
      </c>
      <c r="V49" s="47">
        <v>0.35726248917123882</v>
      </c>
      <c r="W49" s="47">
        <v>0.3167310019012502</v>
      </c>
      <c r="X49" s="47">
        <v>0.31306515186645029</v>
      </c>
      <c r="Y49" s="47">
        <v>0.31113363254669174</v>
      </c>
      <c r="Z49" s="54"/>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row>
    <row r="50" spans="1:59" x14ac:dyDescent="0.2">
      <c r="A50" s="45" t="s">
        <v>71</v>
      </c>
      <c r="B50" s="48">
        <v>13559</v>
      </c>
      <c r="C50" s="48">
        <v>14726</v>
      </c>
      <c r="D50" s="48">
        <v>14723</v>
      </c>
      <c r="E50" s="48">
        <v>15174</v>
      </c>
      <c r="F50" s="48">
        <v>13068</v>
      </c>
      <c r="G50" s="48">
        <v>12584</v>
      </c>
      <c r="H50" s="48">
        <v>15657</v>
      </c>
      <c r="I50" s="48">
        <v>15569</v>
      </c>
      <c r="J50" s="48">
        <v>13091</v>
      </c>
      <c r="K50" s="48">
        <v>14540</v>
      </c>
      <c r="L50" s="48">
        <v>14271</v>
      </c>
      <c r="N50" s="44" t="s">
        <v>84</v>
      </c>
      <c r="O50" s="47">
        <v>0.60769230769230764</v>
      </c>
      <c r="P50" s="47">
        <v>0.61069651741293529</v>
      </c>
      <c r="Q50" s="47">
        <v>0.62290268456375841</v>
      </c>
      <c r="R50" s="47">
        <v>0.59514003294892914</v>
      </c>
      <c r="S50" s="47">
        <v>0.58010599266204643</v>
      </c>
      <c r="T50" s="47">
        <v>0.58978451715881886</v>
      </c>
      <c r="U50" s="47">
        <v>0.57846153846153847</v>
      </c>
      <c r="V50" s="47">
        <v>0.52747663551401869</v>
      </c>
      <c r="W50" s="47">
        <v>0.50794797687861271</v>
      </c>
      <c r="X50" s="47">
        <v>0.4605776736924278</v>
      </c>
      <c r="Y50" s="47">
        <v>0.45097260817784834</v>
      </c>
      <c r="Z50" s="54"/>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row>
    <row r="51" spans="1:59" x14ac:dyDescent="0.2">
      <c r="A51" s="45" t="s">
        <v>72</v>
      </c>
      <c r="B51" s="48">
        <v>13320</v>
      </c>
      <c r="C51" s="48">
        <v>13117</v>
      </c>
      <c r="D51" s="48">
        <v>12651</v>
      </c>
      <c r="E51" s="48">
        <v>11944</v>
      </c>
      <c r="F51" s="48">
        <v>11767</v>
      </c>
      <c r="G51" s="48">
        <v>11465</v>
      </c>
      <c r="H51" s="48">
        <v>12318</v>
      </c>
      <c r="I51" s="48">
        <v>12372</v>
      </c>
      <c r="J51" s="48">
        <v>10995</v>
      </c>
      <c r="K51" s="48">
        <v>10802</v>
      </c>
      <c r="L51" s="48">
        <v>10745</v>
      </c>
      <c r="N51" s="44" t="s">
        <v>73</v>
      </c>
      <c r="O51" s="47">
        <v>0.75682861977278226</v>
      </c>
      <c r="P51" s="47">
        <v>0.67003298310041148</v>
      </c>
      <c r="Q51" s="47">
        <v>0.63112777926600594</v>
      </c>
      <c r="R51" s="47">
        <v>0.59918758740094558</v>
      </c>
      <c r="S51" s="47">
        <v>0.56956661316211876</v>
      </c>
      <c r="T51" s="47">
        <v>0.54402475997978772</v>
      </c>
      <c r="U51" s="47">
        <v>0.53912882982650423</v>
      </c>
      <c r="V51" s="47">
        <v>0.51969762153524679</v>
      </c>
      <c r="W51" s="47">
        <v>0.49493331690639725</v>
      </c>
      <c r="X51" s="47">
        <v>0.4823419495484273</v>
      </c>
      <c r="Y51" s="47">
        <v>0.47927703334372079</v>
      </c>
      <c r="Z51" s="54"/>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row>
    <row r="52" spans="1:59" x14ac:dyDescent="0.2">
      <c r="A52" s="45" t="s">
        <v>73</v>
      </c>
      <c r="B52" s="48">
        <v>21917</v>
      </c>
      <c r="C52" s="48">
        <v>19705</v>
      </c>
      <c r="D52" s="48">
        <v>18848</v>
      </c>
      <c r="E52" s="48">
        <v>17996</v>
      </c>
      <c r="F52" s="48">
        <v>17742</v>
      </c>
      <c r="G52" s="48">
        <v>17226</v>
      </c>
      <c r="H52" s="48">
        <v>17526</v>
      </c>
      <c r="I52" s="48">
        <v>16912</v>
      </c>
      <c r="J52" s="48">
        <v>16069</v>
      </c>
      <c r="K52" s="48">
        <v>15488</v>
      </c>
      <c r="L52" s="48">
        <v>15380</v>
      </c>
      <c r="N52" s="44" t="s">
        <v>85</v>
      </c>
      <c r="O52" s="47">
        <v>0.81177475407904809</v>
      </c>
      <c r="P52" s="47">
        <v>0.7997710688224352</v>
      </c>
      <c r="Q52" s="47">
        <v>0.77524484971293484</v>
      </c>
      <c r="R52" s="47">
        <v>0.74184212019749163</v>
      </c>
      <c r="S52" s="47">
        <v>0.69226510160013288</v>
      </c>
      <c r="T52" s="47">
        <v>0.64260698727257193</v>
      </c>
      <c r="U52" s="47">
        <v>0.60134163871586011</v>
      </c>
      <c r="V52" s="47">
        <v>0.56598619896492242</v>
      </c>
      <c r="W52" s="47">
        <v>0.52626854954523694</v>
      </c>
      <c r="X52" s="47">
        <v>0.49281693173777957</v>
      </c>
      <c r="Y52" s="47">
        <v>0.48906009244992293</v>
      </c>
      <c r="Z52" s="54"/>
    </row>
    <row r="53" spans="1:59" x14ac:dyDescent="0.2">
      <c r="A53" s="45" t="s">
        <v>74</v>
      </c>
      <c r="B53" s="48">
        <v>423</v>
      </c>
      <c r="C53" s="48">
        <v>442</v>
      </c>
      <c r="D53" s="48">
        <v>450</v>
      </c>
      <c r="E53" s="48">
        <v>467</v>
      </c>
      <c r="F53" s="48">
        <v>482</v>
      </c>
      <c r="G53" s="48">
        <v>489</v>
      </c>
      <c r="H53" s="48">
        <v>499</v>
      </c>
      <c r="I53" s="48">
        <v>512</v>
      </c>
      <c r="J53" s="48">
        <v>531</v>
      </c>
      <c r="K53" s="48">
        <v>540</v>
      </c>
      <c r="L53" s="48">
        <v>490</v>
      </c>
      <c r="N53" s="44" t="s">
        <v>69</v>
      </c>
      <c r="O53" s="47">
        <v>0.91838525669153137</v>
      </c>
      <c r="P53" s="47">
        <v>0.76590236686390534</v>
      </c>
      <c r="Q53" s="47">
        <v>0.72316176470588234</v>
      </c>
      <c r="R53" s="47">
        <v>0.65250171350239894</v>
      </c>
      <c r="S53" s="47">
        <v>0.60613128957014328</v>
      </c>
      <c r="T53" s="47">
        <v>0.60276224926011179</v>
      </c>
      <c r="U53" s="47">
        <v>0.5852289512555392</v>
      </c>
      <c r="V53" s="47">
        <v>0.5929958799293702</v>
      </c>
      <c r="W53" s="47">
        <v>0.60142679900744422</v>
      </c>
      <c r="X53" s="47">
        <v>0.58381307145275996</v>
      </c>
      <c r="Y53" s="47">
        <v>0.52565003513703445</v>
      </c>
      <c r="Z53" s="54"/>
    </row>
    <row r="54" spans="1:59" x14ac:dyDescent="0.2">
      <c r="A54" s="45" t="s">
        <v>75</v>
      </c>
      <c r="B54" s="48">
        <v>597</v>
      </c>
      <c r="C54" s="48">
        <v>628</v>
      </c>
      <c r="D54" s="48">
        <v>657</v>
      </c>
      <c r="E54" s="48">
        <v>579</v>
      </c>
      <c r="F54" s="48">
        <v>601</v>
      </c>
      <c r="G54" s="48">
        <v>561</v>
      </c>
      <c r="H54" s="48">
        <v>670</v>
      </c>
      <c r="I54" s="48">
        <v>735</v>
      </c>
      <c r="J54" s="48">
        <v>705</v>
      </c>
      <c r="K54" s="48">
        <v>694</v>
      </c>
      <c r="L54" s="48">
        <v>617</v>
      </c>
      <c r="N54" s="44" t="s">
        <v>71</v>
      </c>
      <c r="O54" s="47">
        <v>0.51156385587624975</v>
      </c>
      <c r="P54" s="47">
        <v>0.55327622482717165</v>
      </c>
      <c r="Q54" s="47">
        <v>0.5576049083472201</v>
      </c>
      <c r="R54" s="47">
        <v>0.55643564356435649</v>
      </c>
      <c r="S54" s="47">
        <v>0.50757399207643905</v>
      </c>
      <c r="T54" s="47">
        <v>0.48997391270490209</v>
      </c>
      <c r="U54" s="47">
        <v>0.59739020947002941</v>
      </c>
      <c r="V54" s="47">
        <v>0.59528179246004431</v>
      </c>
      <c r="W54" s="47">
        <v>0.51708338270727183</v>
      </c>
      <c r="X54" s="47">
        <v>0.57909829536402735</v>
      </c>
      <c r="Y54" s="47">
        <v>0.57861660720077845</v>
      </c>
      <c r="Z54" s="54"/>
    </row>
    <row r="55" spans="1:59" x14ac:dyDescent="0.2">
      <c r="A55" s="45" t="s">
        <v>76</v>
      </c>
      <c r="B55" s="48">
        <v>1209</v>
      </c>
      <c r="C55" s="48">
        <v>1169</v>
      </c>
      <c r="D55" s="48">
        <v>1119</v>
      </c>
      <c r="E55" s="48">
        <v>1136</v>
      </c>
      <c r="F55" s="48">
        <v>1153</v>
      </c>
      <c r="G55" s="48">
        <v>1174</v>
      </c>
      <c r="H55" s="48">
        <v>1211</v>
      </c>
      <c r="I55" s="48">
        <v>1245</v>
      </c>
      <c r="J55" s="48">
        <v>1237</v>
      </c>
      <c r="K55" s="48">
        <v>1093</v>
      </c>
      <c r="L55" s="48">
        <v>1079</v>
      </c>
      <c r="N55" s="44" t="s">
        <v>86</v>
      </c>
      <c r="O55" s="47">
        <v>0.97865205300179947</v>
      </c>
      <c r="P55" s="47">
        <v>0.95760194436943025</v>
      </c>
      <c r="Q55" s="47">
        <v>0.9650775525739842</v>
      </c>
      <c r="R55" s="47">
        <v>0.96816120906801006</v>
      </c>
      <c r="S55" s="47">
        <v>0.94210472384465627</v>
      </c>
      <c r="T55" s="47">
        <v>0.70860382940258038</v>
      </c>
      <c r="U55" s="47">
        <v>0.73459212032041854</v>
      </c>
      <c r="V55" s="47">
        <v>0.74184605348988908</v>
      </c>
      <c r="W55" s="47">
        <v>0.7128915860259144</v>
      </c>
      <c r="X55" s="47">
        <v>0.65203683730191653</v>
      </c>
      <c r="Y55" s="47">
        <v>0.612144874563881</v>
      </c>
      <c r="Z55" s="54"/>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row>
    <row r="56" spans="1:59" x14ac:dyDescent="0.2">
      <c r="A56" s="45" t="s">
        <v>77</v>
      </c>
      <c r="B56" s="48">
        <v>60</v>
      </c>
      <c r="C56" s="48">
        <v>58</v>
      </c>
      <c r="D56" s="48">
        <v>57</v>
      </c>
      <c r="E56" s="48">
        <v>58</v>
      </c>
      <c r="F56" s="48">
        <v>60</v>
      </c>
      <c r="G56" s="48">
        <v>60</v>
      </c>
      <c r="H56" s="48">
        <v>61</v>
      </c>
      <c r="I56" s="48">
        <v>60</v>
      </c>
      <c r="J56" s="48">
        <v>60</v>
      </c>
      <c r="K56" s="48">
        <v>61</v>
      </c>
      <c r="L56" s="48">
        <v>61</v>
      </c>
      <c r="N56" s="44" t="s">
        <v>87</v>
      </c>
      <c r="O56" s="47">
        <v>0.71680864325784333</v>
      </c>
      <c r="P56" s="47">
        <v>0.75196037969459351</v>
      </c>
      <c r="Q56" s="47">
        <v>0.7159956474428727</v>
      </c>
      <c r="R56" s="47">
        <v>0.67717877690176864</v>
      </c>
      <c r="S56" s="47">
        <v>0.65251875669882098</v>
      </c>
      <c r="T56" s="47">
        <v>0.62571127502634349</v>
      </c>
      <c r="U56" s="47">
        <v>0.64169048591261735</v>
      </c>
      <c r="V56" s="47">
        <v>0.63821220052345484</v>
      </c>
      <c r="W56" s="47">
        <v>0.64510233918128657</v>
      </c>
      <c r="X56" s="47">
        <v>0.60807860262008728</v>
      </c>
      <c r="Y56" s="47">
        <v>0.61896046852122988</v>
      </c>
      <c r="Z56" s="54"/>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row>
    <row r="57" spans="1:59" x14ac:dyDescent="0.2">
      <c r="A57" s="45" t="s">
        <v>78</v>
      </c>
      <c r="B57" s="48">
        <v>3847</v>
      </c>
      <c r="C57" s="48">
        <v>3821</v>
      </c>
      <c r="D57" s="48">
        <v>3907</v>
      </c>
      <c r="E57" s="48">
        <v>3958</v>
      </c>
      <c r="F57" s="48">
        <v>3857</v>
      </c>
      <c r="G57" s="48">
        <v>3859</v>
      </c>
      <c r="H57" s="48">
        <v>3792</v>
      </c>
      <c r="I57" s="48">
        <v>3429</v>
      </c>
      <c r="J57" s="48">
        <v>3341</v>
      </c>
      <c r="K57" s="48">
        <v>3212</v>
      </c>
      <c r="L57" s="48">
        <v>2838</v>
      </c>
      <c r="N57" s="44" t="s">
        <v>68</v>
      </c>
      <c r="O57" s="47">
        <v>0.94944707740916268</v>
      </c>
      <c r="P57" s="47">
        <v>0.79174852652259331</v>
      </c>
      <c r="Q57" s="47">
        <v>0.75768535262206149</v>
      </c>
      <c r="R57" s="47">
        <v>0.65432098765432101</v>
      </c>
      <c r="S57" s="47">
        <v>0.63201320132013206</v>
      </c>
      <c r="T57" s="47">
        <v>0.62862010221465081</v>
      </c>
      <c r="U57" s="47">
        <v>0.69589552238805974</v>
      </c>
      <c r="V57" s="47">
        <v>0.64784053156146182</v>
      </c>
      <c r="W57" s="47">
        <v>0.6354961832061069</v>
      </c>
      <c r="X57" s="47">
        <v>0.61853448275862066</v>
      </c>
      <c r="Y57" s="47">
        <v>0.64028776978417268</v>
      </c>
      <c r="Z57" s="54"/>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row>
    <row r="58" spans="1:59" x14ac:dyDescent="0.2">
      <c r="A58" s="45" t="s">
        <v>92</v>
      </c>
      <c r="B58" s="48">
        <v>177</v>
      </c>
      <c r="C58" s="48">
        <v>180</v>
      </c>
      <c r="D58" s="48">
        <v>198</v>
      </c>
      <c r="E58" s="48">
        <v>206</v>
      </c>
      <c r="F58" s="48">
        <v>216</v>
      </c>
      <c r="G58" s="48">
        <v>213</v>
      </c>
      <c r="H58" s="48">
        <v>204</v>
      </c>
      <c r="I58" s="48">
        <v>247</v>
      </c>
      <c r="J58" s="48">
        <v>266</v>
      </c>
      <c r="K58" s="48">
        <v>255</v>
      </c>
      <c r="L58" s="48">
        <v>202</v>
      </c>
      <c r="N58" s="44" t="s">
        <v>88</v>
      </c>
      <c r="O58" s="47">
        <v>0.78431372549019607</v>
      </c>
      <c r="P58" s="47">
        <v>0.74711437565582373</v>
      </c>
      <c r="Q58" s="56">
        <v>0.8780788177339901</v>
      </c>
      <c r="R58" s="56">
        <v>0.83213429256594729</v>
      </c>
      <c r="S58" s="56">
        <v>0.75030012004801916</v>
      </c>
      <c r="T58" s="56">
        <v>0.77988165680473376</v>
      </c>
      <c r="U58" s="56">
        <v>0.83718244803695152</v>
      </c>
      <c r="V58" s="56">
        <v>0.7765237020316027</v>
      </c>
      <c r="W58" s="56">
        <v>0.75121343445287103</v>
      </c>
      <c r="X58" s="56">
        <v>0.68784227820372401</v>
      </c>
      <c r="Y58" s="47">
        <v>0.64583333333333337</v>
      </c>
      <c r="Z58" s="54"/>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row>
    <row r="59" spans="1:59" x14ac:dyDescent="0.2">
      <c r="A59" s="45" t="s">
        <v>80</v>
      </c>
      <c r="B59" s="48">
        <v>910</v>
      </c>
      <c r="C59" s="48">
        <v>795</v>
      </c>
      <c r="D59" s="48">
        <v>815</v>
      </c>
      <c r="E59" s="48">
        <v>268</v>
      </c>
      <c r="F59" s="48">
        <v>175</v>
      </c>
      <c r="G59" s="48">
        <v>184</v>
      </c>
      <c r="H59" s="48">
        <v>246</v>
      </c>
      <c r="I59" s="48">
        <v>215</v>
      </c>
      <c r="J59" s="48">
        <v>126</v>
      </c>
      <c r="K59" s="48">
        <v>65</v>
      </c>
      <c r="L59" s="48">
        <v>33</v>
      </c>
      <c r="N59" s="44" t="s">
        <v>65</v>
      </c>
      <c r="O59" s="47">
        <v>0.84449621432731503</v>
      </c>
      <c r="P59" s="47">
        <v>0.78627591136526087</v>
      </c>
      <c r="Q59" s="47">
        <v>0.73708260105448153</v>
      </c>
      <c r="R59" s="47">
        <v>0.71718585929296463</v>
      </c>
      <c r="S59" s="47">
        <v>0.64695529743048219</v>
      </c>
      <c r="T59" s="47">
        <v>0.65470548408937035</v>
      </c>
      <c r="U59" s="47">
        <v>0.67226061204343535</v>
      </c>
      <c r="V59" s="47">
        <v>0.70115702479338848</v>
      </c>
      <c r="W59" s="47">
        <v>0.64767002518891692</v>
      </c>
      <c r="X59" s="47">
        <v>0.63867069486404837</v>
      </c>
      <c r="Y59" s="47">
        <v>0.64847030593881227</v>
      </c>
      <c r="Z59" s="54"/>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row>
    <row r="60" spans="1:59" x14ac:dyDescent="0.2">
      <c r="A60" s="45" t="s">
        <v>81</v>
      </c>
      <c r="B60" s="48">
        <v>1572</v>
      </c>
      <c r="C60" s="48">
        <v>1542</v>
      </c>
      <c r="D60" s="48">
        <v>1512</v>
      </c>
      <c r="E60" s="48">
        <v>1483</v>
      </c>
      <c r="F60" s="48">
        <v>375</v>
      </c>
      <c r="G60" s="48">
        <v>291</v>
      </c>
      <c r="H60" s="48">
        <v>206</v>
      </c>
      <c r="I60" s="48">
        <v>163</v>
      </c>
      <c r="J60" s="48">
        <v>159</v>
      </c>
      <c r="K60" s="48">
        <v>34</v>
      </c>
      <c r="L60" s="48">
        <v>35</v>
      </c>
      <c r="N60" s="44" t="s">
        <v>89</v>
      </c>
      <c r="O60" s="47">
        <v>0.75384615384615383</v>
      </c>
      <c r="P60" s="47">
        <v>0.75187969924812026</v>
      </c>
      <c r="Q60" s="47">
        <v>0.75182481751824815</v>
      </c>
      <c r="R60" s="47">
        <v>0.75</v>
      </c>
      <c r="S60" s="47">
        <v>0.72108843537414968</v>
      </c>
      <c r="T60" s="47">
        <v>0.70588235294117652</v>
      </c>
      <c r="U60" s="47">
        <v>0.68421052631578949</v>
      </c>
      <c r="V60" s="47">
        <v>0.67241379310344829</v>
      </c>
      <c r="W60" s="47">
        <v>0.68571428571428572</v>
      </c>
      <c r="X60" s="47">
        <v>0.68361581920903958</v>
      </c>
      <c r="Y60" s="47">
        <v>0.67582417582417587</v>
      </c>
      <c r="Z60" s="54"/>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row>
    <row r="61" spans="1:59" x14ac:dyDescent="0.2">
      <c r="A61" s="45" t="s">
        <v>86</v>
      </c>
      <c r="B61" s="48">
        <v>11965</v>
      </c>
      <c r="C61" s="48">
        <v>10638</v>
      </c>
      <c r="D61" s="48">
        <v>10142</v>
      </c>
      <c r="E61" s="48">
        <v>9609</v>
      </c>
      <c r="F61" s="48">
        <v>9194</v>
      </c>
      <c r="G61" s="48">
        <v>8623</v>
      </c>
      <c r="H61" s="48">
        <v>8987</v>
      </c>
      <c r="I61" s="48">
        <v>9098</v>
      </c>
      <c r="J61" s="48">
        <v>8693</v>
      </c>
      <c r="K61" s="48">
        <v>7859</v>
      </c>
      <c r="L61" s="48">
        <v>7369</v>
      </c>
      <c r="N61" s="44" t="s">
        <v>78</v>
      </c>
      <c r="O61" s="47">
        <v>0.84512302284710017</v>
      </c>
      <c r="P61" s="47">
        <v>0.83011079730610471</v>
      </c>
      <c r="Q61" s="47">
        <v>0.840938441670254</v>
      </c>
      <c r="R61" s="47">
        <v>0.84212765957446811</v>
      </c>
      <c r="S61" s="47">
        <v>0.83993902439024393</v>
      </c>
      <c r="T61" s="47">
        <v>0.83060697374085235</v>
      </c>
      <c r="U61" s="47">
        <v>0.80492464444916156</v>
      </c>
      <c r="V61" s="47">
        <v>0.74640835872877664</v>
      </c>
      <c r="W61" s="47">
        <v>0.73380188886448494</v>
      </c>
      <c r="X61" s="47">
        <v>0.74489795918367352</v>
      </c>
      <c r="Y61" s="47">
        <v>0.68733349479292805</v>
      </c>
      <c r="Z61" s="54"/>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row>
    <row r="62" spans="1:59" x14ac:dyDescent="0.2">
      <c r="A62" s="45" t="s">
        <v>87</v>
      </c>
      <c r="B62" s="48">
        <v>3450</v>
      </c>
      <c r="C62" s="48">
        <v>3644</v>
      </c>
      <c r="D62" s="48">
        <v>3290</v>
      </c>
      <c r="E62" s="48">
        <v>3178</v>
      </c>
      <c r="F62" s="48">
        <v>3044</v>
      </c>
      <c r="G62" s="48">
        <v>2969</v>
      </c>
      <c r="H62" s="48">
        <v>3143</v>
      </c>
      <c r="I62" s="48">
        <v>3170</v>
      </c>
      <c r="J62" s="48">
        <v>3530</v>
      </c>
      <c r="K62" s="48">
        <v>3342</v>
      </c>
      <c r="L62" s="48">
        <v>3382</v>
      </c>
      <c r="N62" s="44" t="s">
        <v>90</v>
      </c>
      <c r="O62" s="47">
        <v>0.77136596055514972</v>
      </c>
      <c r="P62" s="47">
        <v>0.87402799377916018</v>
      </c>
      <c r="Q62" s="47">
        <v>0.78215223097112863</v>
      </c>
      <c r="R62" s="47">
        <v>0.78549093183239527</v>
      </c>
      <c r="S62" s="47">
        <v>0.81016949152542372</v>
      </c>
      <c r="T62" s="47">
        <v>0.78754813863928108</v>
      </c>
      <c r="U62" s="47">
        <v>0.77634011090573007</v>
      </c>
      <c r="V62" s="47">
        <v>0.77591372079089271</v>
      </c>
      <c r="W62" s="47">
        <v>0.76241534988713322</v>
      </c>
      <c r="X62" s="47">
        <v>0.80859598853868198</v>
      </c>
      <c r="Y62" s="47">
        <v>0.78054173576561636</v>
      </c>
      <c r="Z62" s="54"/>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row>
    <row r="63" spans="1:59" x14ac:dyDescent="0.2">
      <c r="A63" s="45" t="s">
        <v>91</v>
      </c>
      <c r="B63" s="48">
        <v>6611</v>
      </c>
      <c r="C63" s="48">
        <v>5956</v>
      </c>
      <c r="D63" s="48">
        <v>6695</v>
      </c>
      <c r="E63" s="48">
        <v>6023</v>
      </c>
      <c r="F63" s="48">
        <v>5918</v>
      </c>
      <c r="G63" s="48">
        <v>6413</v>
      </c>
      <c r="H63" s="48">
        <v>6294</v>
      </c>
      <c r="I63" s="48">
        <v>6122</v>
      </c>
      <c r="J63" s="48">
        <v>6486</v>
      </c>
      <c r="K63" s="48">
        <v>6164</v>
      </c>
      <c r="L63" s="48">
        <v>6214</v>
      </c>
      <c r="N63" s="44" t="s">
        <v>91</v>
      </c>
      <c r="O63" s="47">
        <v>0.83042331365406352</v>
      </c>
      <c r="P63" s="47">
        <v>0.79002520228146966</v>
      </c>
      <c r="Q63" s="47">
        <v>0.80035863717872091</v>
      </c>
      <c r="R63" s="47">
        <v>0.79135461831559584</v>
      </c>
      <c r="S63" s="47">
        <v>0.79085928103701719</v>
      </c>
      <c r="T63" s="47">
        <v>0.78465679676985201</v>
      </c>
      <c r="U63" s="47">
        <v>0.75</v>
      </c>
      <c r="V63" s="47">
        <v>0.75015316750398231</v>
      </c>
      <c r="W63" s="47">
        <v>0.76857447564877357</v>
      </c>
      <c r="X63" s="47">
        <v>0.7935118434603502</v>
      </c>
      <c r="Y63" s="47">
        <v>0.79361430395913157</v>
      </c>
      <c r="Z63" s="54"/>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row>
    <row r="64" spans="1:59" x14ac:dyDescent="0.2">
      <c r="A64" s="45" t="s">
        <v>88</v>
      </c>
      <c r="B64" s="48">
        <v>800</v>
      </c>
      <c r="C64" s="48">
        <v>712</v>
      </c>
      <c r="D64" s="57">
        <v>712.83</v>
      </c>
      <c r="E64" s="57">
        <v>693.53</v>
      </c>
      <c r="F64" s="57">
        <v>624.91999999999996</v>
      </c>
      <c r="G64" s="57">
        <v>658.79</v>
      </c>
      <c r="H64" s="57">
        <v>725.45</v>
      </c>
      <c r="I64" s="57">
        <v>688.09</v>
      </c>
      <c r="J64" s="57">
        <v>693.37</v>
      </c>
      <c r="K64" s="57">
        <v>627.69000000000005</v>
      </c>
      <c r="L64" s="48">
        <v>558</v>
      </c>
      <c r="N64" s="44" t="s">
        <v>74</v>
      </c>
      <c r="O64" s="47">
        <v>0.9</v>
      </c>
      <c r="P64" s="47">
        <v>0.90204081632653066</v>
      </c>
      <c r="Q64" s="47">
        <v>0.9</v>
      </c>
      <c r="R64" s="47">
        <v>0.90154440154440152</v>
      </c>
      <c r="S64" s="47">
        <v>0.8925925925925926</v>
      </c>
      <c r="T64" s="47">
        <v>0.88426763110307416</v>
      </c>
      <c r="U64" s="47">
        <v>0.87390542907180391</v>
      </c>
      <c r="V64" s="47">
        <v>0.87223168654173766</v>
      </c>
      <c r="W64" s="47">
        <v>0.87335526315789469</v>
      </c>
      <c r="X64" s="47">
        <v>0.87096774193548387</v>
      </c>
      <c r="Y64" s="47">
        <v>0.80196399345335512</v>
      </c>
      <c r="Z64" s="54"/>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row>
    <row r="65" spans="1:59" x14ac:dyDescent="0.2">
      <c r="A65" s="45" t="s">
        <v>90</v>
      </c>
      <c r="B65" s="48">
        <v>1056</v>
      </c>
      <c r="C65" s="48">
        <v>1124</v>
      </c>
      <c r="D65" s="48">
        <v>1192</v>
      </c>
      <c r="E65" s="48">
        <v>1256</v>
      </c>
      <c r="F65" s="48">
        <v>1195</v>
      </c>
      <c r="G65" s="48">
        <v>1227</v>
      </c>
      <c r="H65" s="48">
        <v>1260</v>
      </c>
      <c r="I65" s="48">
        <v>1295</v>
      </c>
      <c r="J65" s="48">
        <v>1351</v>
      </c>
      <c r="K65" s="48">
        <v>1411</v>
      </c>
      <c r="L65" s="48">
        <v>1412</v>
      </c>
      <c r="N65" s="44" t="s">
        <v>70</v>
      </c>
      <c r="O65" s="47">
        <v>0.91207555655498085</v>
      </c>
      <c r="P65" s="47">
        <v>0.91182276815091023</v>
      </c>
      <c r="Q65" s="47">
        <v>0.91228448275862073</v>
      </c>
      <c r="R65" s="47">
        <v>0.91889596602972401</v>
      </c>
      <c r="S65" s="47">
        <v>0.89897510980966322</v>
      </c>
      <c r="T65" s="47">
        <v>0.88501957552029675</v>
      </c>
      <c r="U65" s="47">
        <v>0.87172721737365533</v>
      </c>
      <c r="V65" s="47">
        <v>0.79948020791683327</v>
      </c>
      <c r="W65" s="47">
        <v>0.82332085877486705</v>
      </c>
      <c r="X65" s="47">
        <v>0.81121459060923551</v>
      </c>
      <c r="Y65" s="47">
        <v>0.81739130434782614</v>
      </c>
      <c r="Z65" s="54"/>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row>
    <row r="66" spans="1:59" x14ac:dyDescent="0.2">
      <c r="A66" s="45" t="s">
        <v>84</v>
      </c>
      <c r="B66" s="48">
        <v>1580</v>
      </c>
      <c r="C66" s="48">
        <v>1473</v>
      </c>
      <c r="D66" s="48">
        <v>1485</v>
      </c>
      <c r="E66" s="48">
        <v>1445</v>
      </c>
      <c r="F66" s="48">
        <v>1423</v>
      </c>
      <c r="G66" s="48">
        <v>1478</v>
      </c>
      <c r="H66" s="48">
        <v>1504</v>
      </c>
      <c r="I66" s="48">
        <v>1411</v>
      </c>
      <c r="J66" s="48">
        <v>1406</v>
      </c>
      <c r="K66" s="48">
        <v>1180</v>
      </c>
      <c r="L66" s="48">
        <v>1136</v>
      </c>
      <c r="N66" s="44" t="s">
        <v>92</v>
      </c>
      <c r="O66" s="47">
        <v>0.85096153846153844</v>
      </c>
      <c r="P66" s="47">
        <v>0.84905660377358494</v>
      </c>
      <c r="Q66" s="47">
        <v>0.92523364485981308</v>
      </c>
      <c r="R66" s="47">
        <v>0.89177489177489178</v>
      </c>
      <c r="S66" s="47">
        <v>0.86399999999999999</v>
      </c>
      <c r="T66" s="47">
        <v>0.84860557768924305</v>
      </c>
      <c r="U66" s="47">
        <v>0.80632411067193677</v>
      </c>
      <c r="V66" s="47">
        <v>0.9285714285714286</v>
      </c>
      <c r="W66" s="47">
        <v>0.96376811594202894</v>
      </c>
      <c r="X66" s="47">
        <v>0.95149253731343286</v>
      </c>
      <c r="Y66" s="47">
        <v>0.82113821138211385</v>
      </c>
      <c r="Z66" s="54"/>
    </row>
    <row r="67" spans="1:59" x14ac:dyDescent="0.2">
      <c r="A67" s="45" t="s">
        <v>82</v>
      </c>
      <c r="B67" s="48">
        <v>865</v>
      </c>
      <c r="C67" s="48">
        <v>880</v>
      </c>
      <c r="D67" s="48">
        <v>825</v>
      </c>
      <c r="E67" s="48">
        <v>575</v>
      </c>
      <c r="F67" s="48">
        <v>380</v>
      </c>
      <c r="G67" s="48">
        <v>210</v>
      </c>
      <c r="H67" s="48">
        <v>226</v>
      </c>
      <c r="I67" s="48">
        <v>189</v>
      </c>
      <c r="J67" s="48">
        <v>140</v>
      </c>
      <c r="K67" s="48">
        <v>63</v>
      </c>
      <c r="L67" s="48">
        <v>42</v>
      </c>
      <c r="N67" s="44" t="s">
        <v>93</v>
      </c>
      <c r="O67" s="47">
        <v>0.78041610869778233</v>
      </c>
      <c r="P67" s="47">
        <v>0.78859849827591766</v>
      </c>
      <c r="Q67" s="47">
        <v>0.79270299041904579</v>
      </c>
      <c r="R67" s="47">
        <v>0.8141629934686786</v>
      </c>
      <c r="S67" s="47">
        <v>0.82082324455205813</v>
      </c>
      <c r="T67" s="47">
        <v>0.82760270477162545</v>
      </c>
      <c r="U67" s="47">
        <v>0.8213882055714381</v>
      </c>
      <c r="V67" s="47">
        <v>0.83922808404136207</v>
      </c>
      <c r="W67" s="47">
        <v>0.83636747030294512</v>
      </c>
      <c r="X67" s="47">
        <v>0.85110610676910847</v>
      </c>
      <c r="Y67" s="47">
        <v>0.83758786533481322</v>
      </c>
      <c r="Z67" s="54"/>
    </row>
    <row r="68" spans="1:59" x14ac:dyDescent="0.2">
      <c r="A68" s="45" t="s">
        <v>85</v>
      </c>
      <c r="B68" s="48">
        <v>27563</v>
      </c>
      <c r="C68" s="48">
        <v>27948</v>
      </c>
      <c r="D68" s="48">
        <v>27546</v>
      </c>
      <c r="E68" s="48">
        <v>26144</v>
      </c>
      <c r="F68" s="48">
        <v>25006</v>
      </c>
      <c r="G68" s="48">
        <v>22569</v>
      </c>
      <c r="H68" s="48">
        <v>21335</v>
      </c>
      <c r="I68" s="48">
        <v>19685</v>
      </c>
      <c r="J68" s="48">
        <v>17590</v>
      </c>
      <c r="K68" s="48">
        <v>16020</v>
      </c>
      <c r="L68" s="48">
        <v>15870</v>
      </c>
      <c r="N68" s="44" t="s">
        <v>76</v>
      </c>
      <c r="O68" s="47">
        <v>0.94749216300940442</v>
      </c>
      <c r="P68" s="47">
        <v>0.89032749428789038</v>
      </c>
      <c r="Q68" s="47">
        <v>0.80215053763440858</v>
      </c>
      <c r="R68" s="47">
        <v>0.85542168674698793</v>
      </c>
      <c r="S68" s="47">
        <v>0.91507936507936505</v>
      </c>
      <c r="T68" s="47">
        <v>0.91219891219891225</v>
      </c>
      <c r="U68" s="47">
        <v>0.9132730015082956</v>
      </c>
      <c r="V68" s="47">
        <v>0.91949778434268836</v>
      </c>
      <c r="W68" s="47">
        <v>0.90357925493060631</v>
      </c>
      <c r="X68" s="47">
        <v>0.90630182421227201</v>
      </c>
      <c r="Y68" s="47">
        <v>0.86113328012769352</v>
      </c>
      <c r="Z68" s="54"/>
    </row>
    <row r="69" spans="1:59" x14ac:dyDescent="0.2">
      <c r="A69" s="45" t="s">
        <v>89</v>
      </c>
      <c r="B69" s="48">
        <v>98</v>
      </c>
      <c r="C69" s="48">
        <v>100</v>
      </c>
      <c r="D69" s="48">
        <v>103</v>
      </c>
      <c r="E69" s="48">
        <v>105</v>
      </c>
      <c r="F69" s="48">
        <v>106</v>
      </c>
      <c r="G69" s="48">
        <v>108</v>
      </c>
      <c r="H69" s="48">
        <v>117</v>
      </c>
      <c r="I69" s="48">
        <v>117</v>
      </c>
      <c r="J69" s="48">
        <v>120</v>
      </c>
      <c r="K69" s="48">
        <v>121</v>
      </c>
      <c r="L69" s="48">
        <v>123</v>
      </c>
      <c r="N69" s="44" t="s">
        <v>75</v>
      </c>
      <c r="O69" s="47">
        <v>0.92990654205607481</v>
      </c>
      <c r="P69" s="47">
        <v>0.88078541374474051</v>
      </c>
      <c r="Q69" s="47">
        <v>0.82849936948297609</v>
      </c>
      <c r="R69" s="47">
        <v>0.83309352517985613</v>
      </c>
      <c r="S69" s="47">
        <v>0.83472222222222225</v>
      </c>
      <c r="T69" s="47">
        <v>0.78351955307262566</v>
      </c>
      <c r="U69" s="47">
        <v>0.71125265392781312</v>
      </c>
      <c r="V69" s="47">
        <v>0.85365853658536583</v>
      </c>
      <c r="W69" s="47">
        <v>0.9375</v>
      </c>
      <c r="X69" s="47">
        <v>0.92164674634794153</v>
      </c>
      <c r="Y69" s="47">
        <v>0.90735294117647058</v>
      </c>
      <c r="Z69" s="54"/>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row>
    <row r="70" spans="1:59" x14ac:dyDescent="0.2">
      <c r="A70" s="45" t="s">
        <v>83</v>
      </c>
      <c r="B70" s="48">
        <v>1507</v>
      </c>
      <c r="C70" s="48">
        <v>413</v>
      </c>
      <c r="D70" s="48">
        <v>424</v>
      </c>
      <c r="E70" s="48">
        <v>393</v>
      </c>
      <c r="F70" s="48">
        <v>375</v>
      </c>
      <c r="G70" s="48">
        <v>355</v>
      </c>
      <c r="H70" s="48">
        <v>390</v>
      </c>
      <c r="I70" s="48">
        <v>432</v>
      </c>
      <c r="J70" s="48">
        <v>415</v>
      </c>
      <c r="K70" s="48">
        <v>324</v>
      </c>
      <c r="L70" s="48">
        <v>137</v>
      </c>
      <c r="N70" s="44" t="s">
        <v>94</v>
      </c>
      <c r="O70" s="47" t="e">
        <v>#VALUE!</v>
      </c>
      <c r="P70" s="47" t="e">
        <v>#VALUE!</v>
      </c>
      <c r="Q70" s="47" t="e">
        <v>#VALUE!</v>
      </c>
      <c r="R70" s="47" t="e">
        <v>#VALUE!</v>
      </c>
      <c r="S70" s="47" t="e">
        <v>#VALUE!</v>
      </c>
      <c r="T70" s="47" t="e">
        <v>#VALUE!</v>
      </c>
      <c r="U70" s="47">
        <v>0.73821039903264818</v>
      </c>
      <c r="V70" s="47">
        <v>0.95927865037812676</v>
      </c>
      <c r="W70" s="47">
        <v>0.96812080536912748</v>
      </c>
      <c r="X70" s="47">
        <v>0.97016637980493403</v>
      </c>
      <c r="Y70" s="47">
        <v>0.94294478527607362</v>
      </c>
      <c r="Z70" s="54"/>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row>
    <row r="71" spans="1:59" x14ac:dyDescent="0.2">
      <c r="A71" s="45" t="s">
        <v>79</v>
      </c>
      <c r="B71" s="48">
        <v>290</v>
      </c>
      <c r="C71" s="48">
        <v>290</v>
      </c>
      <c r="D71" s="48">
        <v>80</v>
      </c>
      <c r="E71" s="48">
        <v>60</v>
      </c>
      <c r="F71" s="48">
        <v>20</v>
      </c>
      <c r="G71" s="48">
        <v>10</v>
      </c>
      <c r="H71" s="48">
        <v>10</v>
      </c>
      <c r="I71" s="48">
        <v>0</v>
      </c>
      <c r="J71" s="48">
        <v>0</v>
      </c>
      <c r="K71" s="48">
        <v>0</v>
      </c>
      <c r="L71" s="48">
        <v>0</v>
      </c>
      <c r="N71" s="44" t="s">
        <v>64</v>
      </c>
      <c r="O71" s="47">
        <v>0.77438446969696972</v>
      </c>
      <c r="P71" s="47">
        <v>0.79890082438171373</v>
      </c>
      <c r="Q71" s="47">
        <v>0.80811153358681875</v>
      </c>
      <c r="R71" s="47">
        <v>0.81562819203268644</v>
      </c>
      <c r="S71" s="47">
        <v>0.80815473078933608</v>
      </c>
      <c r="T71" s="47">
        <v>0.85434782608695647</v>
      </c>
      <c r="U71" s="47">
        <v>0.77536640360766629</v>
      </c>
      <c r="V71" s="47">
        <v>0.89921544960772481</v>
      </c>
      <c r="W71" s="47">
        <v>0.92918395573997237</v>
      </c>
      <c r="X71" s="47">
        <v>0.96068520078629593</v>
      </c>
      <c r="Y71" s="47">
        <v>0.98382400517631829</v>
      </c>
      <c r="Z71" s="54"/>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row>
    <row r="72" spans="1:59" x14ac:dyDescent="0.2">
      <c r="A72" s="45" t="s">
        <v>94</v>
      </c>
      <c r="B72" s="51" t="s">
        <v>113</v>
      </c>
      <c r="C72" s="51" t="s">
        <v>113</v>
      </c>
      <c r="D72" s="51" t="s">
        <v>113</v>
      </c>
      <c r="E72" s="51" t="s">
        <v>113</v>
      </c>
      <c r="F72" s="51" t="s">
        <v>113</v>
      </c>
      <c r="G72" s="51" t="s">
        <v>113</v>
      </c>
      <c r="H72" s="48">
        <v>1221</v>
      </c>
      <c r="I72" s="48">
        <v>1649</v>
      </c>
      <c r="J72" s="48">
        <v>1731</v>
      </c>
      <c r="K72" s="48">
        <v>1691</v>
      </c>
      <c r="L72" s="48">
        <v>1537</v>
      </c>
      <c r="P72" s="55"/>
      <c r="Q72" s="55"/>
      <c r="R72" s="55"/>
      <c r="S72" s="55"/>
      <c r="T72" s="55"/>
      <c r="U72" s="55"/>
      <c r="V72" s="55"/>
      <c r="W72" s="55"/>
      <c r="X72" s="55"/>
      <c r="Y72" s="55"/>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row>
    <row r="73" spans="1:59" x14ac:dyDescent="0.2">
      <c r="A73" s="45" t="s">
        <v>93</v>
      </c>
      <c r="B73" s="48">
        <v>23894</v>
      </c>
      <c r="C73" s="48">
        <v>24471</v>
      </c>
      <c r="D73" s="48">
        <v>24573</v>
      </c>
      <c r="E73" s="48">
        <v>25305</v>
      </c>
      <c r="F73" s="48">
        <v>24408</v>
      </c>
      <c r="G73" s="48">
        <v>25947</v>
      </c>
      <c r="H73" s="48">
        <v>24709</v>
      </c>
      <c r="I73" s="48">
        <v>25484</v>
      </c>
      <c r="J73" s="48">
        <v>23798</v>
      </c>
      <c r="K73" s="48">
        <v>25700</v>
      </c>
      <c r="L73" s="48">
        <v>24904</v>
      </c>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row>
  </sheetData>
  <pageMargins left="0.7" right="0.7" top="0.75" bottom="0.75" header="0.3" footer="0.3"/>
  <pageSetup paperSize="9"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Metadata</vt:lpstr>
      <vt:lpstr>Graph</vt:lpstr>
      <vt:lpstr>Data for graph</vt:lpstr>
      <vt:lpstr>Raw data and calculation</vt:lpstr>
    </vt:vector>
  </TitlesOfParts>
  <Company>Institut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Wuppertal Institut</dc:creator>
  <cp:lastModifiedBy>Mona Mandrup Poulsen</cp:lastModifiedBy>
  <cp:lastPrinted>2010-07-21T11:16:08Z</cp:lastPrinted>
  <dcterms:created xsi:type="dcterms:W3CDTF">2010-06-14T13:31:30Z</dcterms:created>
  <dcterms:modified xsi:type="dcterms:W3CDTF">2013-02-05T08:39:47Z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_AdHocReviewCycleID">
    <vt:i4>-731928457</vt:i4>
  </property>
  <property fmtid="{D5CDD505-2E9C-101B-9397-08002B2CF9AE}" pid="4" name="_NewReviewCycle">
    <vt:lpwstr/>
  </property>
  <property fmtid="{D5CDD505-2E9C-101B-9397-08002B2CF9AE}" pid="5" name="_EmailSubject">
    <vt:lpwstr>Figures and metadata for EEA report on muncipal waste</vt:lpwstr>
  </property>
  <property fmtid="{D5CDD505-2E9C-101B-9397-08002B2CF9AE}" pid="6" name="_AuthorEmail">
    <vt:lpwstr>Almut.Reichel@eea.europa.eu</vt:lpwstr>
  </property>
  <property fmtid="{D5CDD505-2E9C-101B-9397-08002B2CF9AE}" pid="7" name="_AuthorEmailDisplayName">
    <vt:lpwstr>Almut Reichel</vt:lpwstr>
  </property>
  <property fmtid="{D5CDD505-2E9C-101B-9397-08002B2CF9AE}" pid="8" name="_PreviousAdHocReviewCycleID">
    <vt:i4>-946705220</vt:i4>
  </property>
  <property fmtid="{D5CDD505-2E9C-101B-9397-08002B2CF9AE}" pid="9" name="_ReviewingToolsShownOnce">
    <vt:lpwstr/>
  </property>
</Properties>
</file>