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4475" windowHeight="7170" activeTab="0"/>
  </bookViews>
  <sheets>
    <sheet name="Chart energy" sheetId="1" r:id="rId1"/>
    <sheet name="Energy90_05 ma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<sst xmlns="http://schemas.openxmlformats.org/spreadsheetml/2006/main" count="159" uniqueCount="84">
  <si>
    <t>Energy90</t>
  </si>
  <si>
    <t>Energy05</t>
  </si>
  <si>
    <t>Energy05/90</t>
  </si>
  <si>
    <t>EN</t>
  </si>
  <si>
    <t>Bulgaria</t>
  </si>
  <si>
    <t>Data for graph</t>
  </si>
  <si>
    <t>Czech Republic</t>
  </si>
  <si>
    <t>Early 1990s</t>
  </si>
  <si>
    <t>2002-2005</t>
  </si>
  <si>
    <t>Estonia</t>
  </si>
  <si>
    <t>Energy</t>
  </si>
  <si>
    <t>Increase/Decrease</t>
  </si>
  <si>
    <t>totabs</t>
  </si>
  <si>
    <t>Hungary</t>
  </si>
  <si>
    <t>Energy Cooling</t>
  </si>
  <si>
    <t>Industry</t>
  </si>
  <si>
    <t>Irrigation</t>
  </si>
  <si>
    <t>Public Water Supply</t>
  </si>
  <si>
    <t>Poland</t>
  </si>
  <si>
    <t>Eastern (cent.+north.) Early 1990s</t>
  </si>
  <si>
    <t>Romania</t>
  </si>
  <si>
    <t>Eastern (cent.+north.) 1997-2005</t>
  </si>
  <si>
    <t>Southern</t>
  </si>
  <si>
    <t>Western (cent.+north.) Early 1990s</t>
  </si>
  <si>
    <t>Turkey</t>
  </si>
  <si>
    <t>Western (cent.+north.) 1997-2005</t>
  </si>
  <si>
    <t>Europe</t>
  </si>
  <si>
    <t>Southern Early 1990s</t>
  </si>
  <si>
    <t>ES</t>
  </si>
  <si>
    <t>Cyprus</t>
  </si>
  <si>
    <t>Southern 1997-2005</t>
  </si>
  <si>
    <t>Jordan (Hashemite Kingdom of)</t>
  </si>
  <si>
    <t>Turkey 1994</t>
  </si>
  <si>
    <t>Malta</t>
  </si>
  <si>
    <t>Turkey 2005</t>
  </si>
  <si>
    <t>Europe 1990s</t>
  </si>
  <si>
    <t>Eastern</t>
  </si>
  <si>
    <t>Europe 1997-2005</t>
  </si>
  <si>
    <t>Western</t>
  </si>
  <si>
    <t>Turkey 1990s</t>
  </si>
  <si>
    <t>WC</t>
  </si>
  <si>
    <t>Austria</t>
  </si>
  <si>
    <t>Belgium</t>
  </si>
  <si>
    <t>Reduction</t>
  </si>
  <si>
    <t>England and Wales</t>
  </si>
  <si>
    <t>Finland</t>
  </si>
  <si>
    <t>1997-2005</t>
  </si>
  <si>
    <t>Percentage per Sector EU</t>
  </si>
  <si>
    <t>Germany (including ex-GDR from 1991)</t>
  </si>
  <si>
    <t>Percentage per Sector Turkey</t>
  </si>
  <si>
    <t>Netherlands</t>
  </si>
  <si>
    <t>Sweden</t>
  </si>
  <si>
    <t>Switzerland</t>
  </si>
  <si>
    <t>Energy Cooling EU</t>
  </si>
  <si>
    <t>Irrig.south.05/total.south.05</t>
  </si>
  <si>
    <t>Energy Cooling TR</t>
  </si>
  <si>
    <t>WS</t>
  </si>
  <si>
    <t>France</t>
  </si>
  <si>
    <t>ener.east.05/total.east.05</t>
  </si>
  <si>
    <t>Irrigation EU</t>
  </si>
  <si>
    <t>Spain</t>
  </si>
  <si>
    <t>ener.west.05/total.west.05</t>
  </si>
  <si>
    <t>Irrigation TR</t>
  </si>
  <si>
    <t>1999-2005</t>
  </si>
  <si>
    <t>pws.west.05/total.west.06</t>
  </si>
  <si>
    <t>Public Water Supply EU</t>
  </si>
  <si>
    <t>Indus.west.05/total.west.07</t>
  </si>
  <si>
    <t>Public Water Supply TR</t>
  </si>
  <si>
    <t>Industry EU</t>
  </si>
  <si>
    <t>Industry TR</t>
  </si>
  <si>
    <t>EUROPE Countries for chart 1</t>
  </si>
  <si>
    <t>Latest year</t>
  </si>
  <si>
    <t>Per Region</t>
  </si>
  <si>
    <t>Denmark</t>
  </si>
  <si>
    <t>Total</t>
  </si>
  <si>
    <t>FYROM</t>
  </si>
  <si>
    <t>Greece</t>
  </si>
  <si>
    <t>Ireland</t>
  </si>
  <si>
    <t>Iceland</t>
  </si>
  <si>
    <t>Latvia</t>
  </si>
  <si>
    <t>Portugal</t>
  </si>
  <si>
    <t>Slovakia</t>
  </si>
  <si>
    <t>Slovenia</t>
  </si>
  <si>
    <t xml:space="preserve">Western </t>
  </si>
</sst>
</file>

<file path=xl/styles.xml><?xml version="1.0" encoding="utf-8"?>
<styleSheet xmlns="http://schemas.openxmlformats.org/spreadsheetml/2006/main">
  <numFmts count="3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0.0000"/>
    <numFmt numFmtId="186" formatCode="#,##0.00\ _€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53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0"/>
    </font>
    <font>
      <sz val="10"/>
      <color indexed="61"/>
      <name val="Arial"/>
      <family val="0"/>
    </font>
    <font>
      <b/>
      <sz val="10"/>
      <color indexed="61"/>
      <name val="Arial"/>
      <family val="2"/>
    </font>
    <font>
      <sz val="10"/>
      <color indexed="57"/>
      <name val="Arial"/>
      <family val="0"/>
    </font>
    <font>
      <b/>
      <sz val="10"/>
      <color indexed="5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0" fillId="2" borderId="1" xfId="0" applyFill="1" applyBorder="1" applyAlignment="1">
      <alignment/>
    </xf>
    <xf numFmtId="0" fontId="9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2" fillId="0" borderId="0" xfId="0" applyFont="1" applyAlignment="1">
      <alignment/>
    </xf>
    <xf numFmtId="2" fontId="7" fillId="0" borderId="0" xfId="0" applyNumberFormat="1" applyFont="1" applyAlignment="1">
      <alignment/>
    </xf>
    <xf numFmtId="10" fontId="7" fillId="4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left"/>
    </xf>
    <xf numFmtId="1" fontId="9" fillId="3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Alignment="1">
      <alignment/>
    </xf>
    <xf numFmtId="0" fontId="4" fillId="5" borderId="0" xfId="0" applyFont="1" applyFill="1" applyAlignment="1">
      <alignment/>
    </xf>
    <xf numFmtId="0" fontId="13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1" fontId="10" fillId="5" borderId="1" xfId="0" applyNumberFormat="1" applyFont="1" applyFill="1" applyBorder="1" applyAlignment="1">
      <alignment horizontal="center"/>
    </xf>
    <xf numFmtId="1" fontId="11" fillId="6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12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" fontId="7" fillId="0" borderId="0" xfId="0" applyNumberFormat="1" applyFont="1" applyAlignment="1">
      <alignment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0" fillId="4" borderId="0" xfId="0" applyFill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177" fontId="0" fillId="4" borderId="0" xfId="0" applyNumberFormat="1" applyFill="1" applyAlignment="1">
      <alignment/>
    </xf>
    <xf numFmtId="0" fontId="7" fillId="0" borderId="0" xfId="0" applyFont="1" applyAlignment="1">
      <alignment horizontal="center"/>
    </xf>
    <xf numFmtId="0" fontId="0" fillId="5" borderId="0" xfId="0" applyFill="1" applyAlignment="1">
      <alignment/>
    </xf>
    <xf numFmtId="10" fontId="0" fillId="5" borderId="0" xfId="0" applyNumberFormat="1" applyFill="1" applyAlignment="1">
      <alignment/>
    </xf>
    <xf numFmtId="2" fontId="10" fillId="0" borderId="0" xfId="0" applyNumberFormat="1" applyFont="1" applyAlignment="1">
      <alignment horizontal="center"/>
    </xf>
    <xf numFmtId="1" fontId="13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1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2" fontId="7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8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4225"/>
          <c:w val="0.9192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'Energy90_05 man'!$I$4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'Energy90_05 man'!$H$7:$H$10</c:f>
              <c:strCache>
                <c:ptCount val="4"/>
                <c:pt idx="0">
                  <c:v>Eastern</c:v>
                </c:pt>
                <c:pt idx="1">
                  <c:v>Western 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'Energy90_05 man'!$I$7:$I$10</c:f>
              <c:numCache>
                <c:ptCount val="4"/>
                <c:pt idx="0">
                  <c:v>21294.3</c:v>
                </c:pt>
                <c:pt idx="1">
                  <c:v>44820.3</c:v>
                </c:pt>
                <c:pt idx="2">
                  <c:v>26767</c:v>
                </c:pt>
                <c:pt idx="3">
                  <c:v>67.3</c:v>
                </c:pt>
              </c:numCache>
            </c:numRef>
          </c:val>
        </c:ser>
        <c:ser>
          <c:idx val="1"/>
          <c:order val="1"/>
          <c:tx>
            <c:strRef>
              <c:f>'Energy90_05 man'!$J$4</c:f>
              <c:strCache>
                <c:ptCount val="1"/>
                <c:pt idx="0">
                  <c:v>2002-2005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'Energy90_05 man'!$H$7:$H$10</c:f>
              <c:strCache>
                <c:ptCount val="4"/>
                <c:pt idx="0">
                  <c:v>Eastern</c:v>
                </c:pt>
                <c:pt idx="1">
                  <c:v>Western 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'Energy90_05 man'!$J$7:$J$10</c:f>
              <c:numCache>
                <c:ptCount val="4"/>
                <c:pt idx="0">
                  <c:v>19380.1</c:v>
                </c:pt>
                <c:pt idx="1">
                  <c:v>37438</c:v>
                </c:pt>
                <c:pt idx="2">
                  <c:v>24785.8</c:v>
                </c:pt>
                <c:pt idx="3">
                  <c:v>54.2</c:v>
                </c:pt>
              </c:numCache>
            </c:numRef>
          </c:val>
        </c:ser>
        <c:axId val="1024943"/>
        <c:axId val="62521524"/>
      </c:barChart>
      <c:catAx>
        <c:axId val="1024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21524"/>
        <c:crosses val="autoZero"/>
        <c:auto val="1"/>
        <c:lblOffset val="100"/>
        <c:noMultiLvlLbl val="0"/>
      </c:catAx>
      <c:valAx>
        <c:axId val="62521524"/>
        <c:scaling>
          <c:orientation val="minMax"/>
          <c:max val="500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024943"/>
        <c:crossesAt val="1"/>
        <c:crossBetween val="between"/>
        <c:dispUnits/>
        <c:majorUnit val="50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3"/>
          <c:y val="0.949"/>
          <c:w val="0.883"/>
          <c:h val="0.04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0.4325</cdr:x>
      <cdr:y>0.0405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676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Abstraction (mio3/year)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SI%20018_Water%20abstraction%20by%20sector_2007_v3_040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stat population"/>
      <sheetName val="TOTPOP"/>
      <sheetName val="TotalABS"/>
      <sheetName val="Estat PWS"/>
      <sheetName val="PWS"/>
      <sheetName val="PWS90_05"/>
      <sheetName val="Chart PWS"/>
      <sheetName val="PWS90_05 man"/>
      <sheetName val="ESTAT Agri_Irri"/>
      <sheetName val="Agri_irri90_05"/>
      <sheetName val="Chart Irrigation"/>
      <sheetName val="Agri_irri90_05 man"/>
      <sheetName val="ESTAT Industry"/>
      <sheetName val="Industry"/>
      <sheetName val="Indu90_05"/>
      <sheetName val="Chart industry"/>
      <sheetName val="Indu90_05 man"/>
      <sheetName val="ESTAT Energy cooling"/>
      <sheetName val="Energy cooling"/>
      <sheetName val="Energy90_05"/>
      <sheetName val="Chart energy"/>
      <sheetName val="Energy90_05 man"/>
      <sheetName val="Chart 1990s"/>
      <sheetName val="Chart 2002-2005"/>
      <sheetName val="All-Sectors Figure"/>
      <sheetName val="Chart2"/>
      <sheetName val="Chart1"/>
      <sheetName val="Chart1 (2)"/>
      <sheetName val="Chart1 (3)"/>
    </sheetNames>
    <sheetDataSet>
      <sheetData sheetId="7">
        <row r="12">
          <cell r="H12">
            <v>10937.800000000001</v>
          </cell>
          <cell r="I12">
            <v>6790.7</v>
          </cell>
        </row>
        <row r="13">
          <cell r="H13">
            <v>21342.7</v>
          </cell>
          <cell r="I13">
            <v>19764.2</v>
          </cell>
        </row>
        <row r="14">
          <cell r="H14">
            <v>10687.6</v>
          </cell>
          <cell r="I14">
            <v>12305.599999999999</v>
          </cell>
        </row>
      </sheetData>
      <sheetData sheetId="11">
        <row r="13">
          <cell r="H13">
            <v>8609.9</v>
          </cell>
          <cell r="I13">
            <v>730.1</v>
          </cell>
        </row>
        <row r="14">
          <cell r="H14">
            <v>2001.6999999999998</v>
          </cell>
          <cell r="I14">
            <v>906.9</v>
          </cell>
        </row>
        <row r="15">
          <cell r="H15">
            <v>40291.6</v>
          </cell>
          <cell r="I15">
            <v>42676</v>
          </cell>
        </row>
        <row r="16">
          <cell r="H16">
            <v>25090</v>
          </cell>
          <cell r="I16">
            <v>33740</v>
          </cell>
        </row>
      </sheetData>
      <sheetData sheetId="16">
        <row r="17">
          <cell r="H17">
            <v>12537.499999999998</v>
          </cell>
          <cell r="I17">
            <v>2602.1</v>
          </cell>
        </row>
        <row r="18">
          <cell r="H18">
            <v>17306.5</v>
          </cell>
          <cell r="I18">
            <v>15506.600000000002</v>
          </cell>
        </row>
        <row r="19">
          <cell r="H19">
            <v>6344</v>
          </cell>
          <cell r="I19">
            <v>5139.8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workbookViewId="0" topLeftCell="F1">
      <selection activeCell="H12" sqref="H12"/>
    </sheetView>
  </sheetViews>
  <sheetFormatPr defaultColWidth="9.140625" defaultRowHeight="12.75"/>
  <cols>
    <col min="3" max="4" width="9.140625" style="48" customWidth="1"/>
    <col min="5" max="5" width="7.00390625" style="0" customWidth="1"/>
    <col min="6" max="7" width="13.57421875" style="30" customWidth="1"/>
    <col min="8" max="8" width="26.57421875" style="0" customWidth="1"/>
    <col min="9" max="9" width="18.140625" style="0" customWidth="1"/>
    <col min="10" max="10" width="14.421875" style="0" customWidth="1"/>
    <col min="11" max="11" width="18.8515625" style="3" customWidth="1"/>
    <col min="12" max="12" width="26.7109375" style="0" customWidth="1"/>
    <col min="14" max="14" width="12.57421875" style="0" customWidth="1"/>
    <col min="16" max="16" width="20.28125" style="0" customWidth="1"/>
    <col min="18" max="18" width="12.57421875" style="0" customWidth="1"/>
    <col min="21" max="21" width="22.7109375" style="0" customWidth="1"/>
    <col min="22" max="22" width="14.28125" style="0" customWidth="1"/>
    <col min="24" max="24" width="20.421875" style="0" customWidth="1"/>
  </cols>
  <sheetData>
    <row r="1" spans="1:7" ht="12.75">
      <c r="A1" s="1"/>
      <c r="B1" s="1"/>
      <c r="C1" s="1" t="s">
        <v>0</v>
      </c>
      <c r="D1" s="1" t="s">
        <v>1</v>
      </c>
      <c r="F1" s="2" t="s">
        <v>2</v>
      </c>
      <c r="G1" s="2"/>
    </row>
    <row r="2" spans="1:7" ht="12.75">
      <c r="A2" s="1"/>
      <c r="B2" s="1"/>
      <c r="C2" s="1"/>
      <c r="D2" s="1"/>
      <c r="F2" s="2"/>
      <c r="G2" s="2"/>
    </row>
    <row r="3" spans="1:10" ht="12.75">
      <c r="A3" t="s">
        <v>3</v>
      </c>
      <c r="B3" s="4" t="s">
        <v>4</v>
      </c>
      <c r="C3" s="5">
        <v>3622.4</v>
      </c>
      <c r="D3" s="6">
        <v>4045.1</v>
      </c>
      <c r="F3" s="7">
        <f aca="true" t="shared" si="0" ref="F3:F9">D3/C3</f>
        <v>1.1166905918727914</v>
      </c>
      <c r="G3" s="7"/>
      <c r="H3" s="55" t="s">
        <v>5</v>
      </c>
      <c r="I3" s="56"/>
      <c r="J3" s="56"/>
    </row>
    <row r="4" spans="1:10" ht="12.75">
      <c r="A4" t="s">
        <v>3</v>
      </c>
      <c r="B4" s="4" t="s">
        <v>6</v>
      </c>
      <c r="C4" s="5">
        <v>1062</v>
      </c>
      <c r="D4" s="8">
        <v>576.8</v>
      </c>
      <c r="F4" s="7">
        <f t="shared" si="0"/>
        <v>0.5431261770244821</v>
      </c>
      <c r="G4" s="7"/>
      <c r="H4" s="56"/>
      <c r="I4" s="57" t="s">
        <v>7</v>
      </c>
      <c r="J4" s="57" t="s">
        <v>8</v>
      </c>
    </row>
    <row r="5" spans="1:19" ht="12.75">
      <c r="A5" t="s">
        <v>3</v>
      </c>
      <c r="B5" s="4" t="s">
        <v>9</v>
      </c>
      <c r="C5" s="5">
        <v>2440</v>
      </c>
      <c r="D5" s="8">
        <v>1090.6</v>
      </c>
      <c r="F5" s="7">
        <f t="shared" si="0"/>
        <v>0.44696721311475407</v>
      </c>
      <c r="G5" s="7"/>
      <c r="H5" s="56"/>
      <c r="I5" s="58" t="s">
        <v>10</v>
      </c>
      <c r="J5" s="58" t="s">
        <v>10</v>
      </c>
      <c r="K5" s="1" t="s">
        <v>11</v>
      </c>
      <c r="R5" t="s">
        <v>12</v>
      </c>
      <c r="S5" t="s">
        <v>12</v>
      </c>
    </row>
    <row r="6" spans="1:19" ht="12.75">
      <c r="A6" t="s">
        <v>3</v>
      </c>
      <c r="B6" s="4" t="s">
        <v>13</v>
      </c>
      <c r="C6" s="8">
        <v>4783</v>
      </c>
      <c r="D6" s="8">
        <v>4720</v>
      </c>
      <c r="F6" s="7">
        <f t="shared" si="0"/>
        <v>0.9868283504076939</v>
      </c>
      <c r="G6" s="7"/>
      <c r="H6" s="56"/>
      <c r="I6" s="56"/>
      <c r="J6" s="56"/>
      <c r="L6" s="9"/>
      <c r="M6" s="10" t="s">
        <v>14</v>
      </c>
      <c r="N6" s="11" t="s">
        <v>15</v>
      </c>
      <c r="O6" s="12" t="s">
        <v>16</v>
      </c>
      <c r="P6" s="13" t="s">
        <v>17</v>
      </c>
      <c r="R6">
        <v>2005</v>
      </c>
      <c r="S6">
        <v>1990</v>
      </c>
    </row>
    <row r="7" spans="1:19" ht="12.75">
      <c r="A7" t="s">
        <v>3</v>
      </c>
      <c r="B7" s="4" t="s">
        <v>18</v>
      </c>
      <c r="C7" s="5">
        <v>7301.9</v>
      </c>
      <c r="D7" s="14">
        <v>6710.6</v>
      </c>
      <c r="F7" s="7">
        <f t="shared" si="0"/>
        <v>0.9190210767060629</v>
      </c>
      <c r="G7" s="7"/>
      <c r="H7" s="56" t="s">
        <v>36</v>
      </c>
      <c r="I7" s="59">
        <f>C9</f>
        <v>21294.3</v>
      </c>
      <c r="J7" s="59">
        <f>D9</f>
        <v>19380.1</v>
      </c>
      <c r="K7" s="16">
        <f>((I7-J7))/I7</f>
        <v>0.08989260036723447</v>
      </c>
      <c r="L7" s="17" t="s">
        <v>19</v>
      </c>
      <c r="M7" s="18">
        <f>I7</f>
        <v>21294.3</v>
      </c>
      <c r="N7" s="19">
        <f>I16</f>
        <v>12537.499999999998</v>
      </c>
      <c r="O7" s="20">
        <f>I26</f>
        <v>8609.9</v>
      </c>
      <c r="P7" s="21">
        <f>I34</f>
        <v>10937.800000000001</v>
      </c>
      <c r="R7" s="22">
        <v>288539.1</v>
      </c>
      <c r="S7" s="23">
        <v>275547.6</v>
      </c>
    </row>
    <row r="8" spans="1:16" ht="12.75">
      <c r="A8" t="s">
        <v>3</v>
      </c>
      <c r="B8" s="4" t="s">
        <v>20</v>
      </c>
      <c r="C8" s="8">
        <v>2085</v>
      </c>
      <c r="D8" s="14">
        <v>2237</v>
      </c>
      <c r="F8" s="7">
        <f t="shared" si="0"/>
        <v>1.0729016786570744</v>
      </c>
      <c r="G8" s="7"/>
      <c r="H8" s="56" t="s">
        <v>83</v>
      </c>
      <c r="I8" s="59">
        <f>C26</f>
        <v>44820.3</v>
      </c>
      <c r="J8" s="59">
        <f>D26</f>
        <v>37438</v>
      </c>
      <c r="K8" s="16">
        <f>((I8-J8))/I8</f>
        <v>0.16470884844590514</v>
      </c>
      <c r="L8" s="17" t="s">
        <v>21</v>
      </c>
      <c r="M8" s="18">
        <f>J7</f>
        <v>19380.1</v>
      </c>
      <c r="N8" s="19">
        <f>J16</f>
        <v>2602.1</v>
      </c>
      <c r="O8" s="20">
        <f>J26</f>
        <v>730.1</v>
      </c>
      <c r="P8" s="21">
        <f>J34</f>
        <v>6790.7</v>
      </c>
    </row>
    <row r="9" spans="2:19" ht="12.75">
      <c r="B9" s="4"/>
      <c r="C9" s="24">
        <f>SUM(C3:C8)</f>
        <v>21294.3</v>
      </c>
      <c r="D9" s="24">
        <f>SUM(D3:D8)</f>
        <v>19380.1</v>
      </c>
      <c r="F9" s="25">
        <f t="shared" si="0"/>
        <v>0.9101073996327655</v>
      </c>
      <c r="G9" s="25"/>
      <c r="H9" s="56" t="s">
        <v>22</v>
      </c>
      <c r="I9" s="59">
        <f>C31</f>
        <v>26767</v>
      </c>
      <c r="J9" s="59">
        <f>D31</f>
        <v>24785.8</v>
      </c>
      <c r="K9" s="16">
        <f>((I9-J9))/I9</f>
        <v>0.07401651287032543</v>
      </c>
      <c r="L9" s="17" t="s">
        <v>23</v>
      </c>
      <c r="M9" s="18">
        <f>I8</f>
        <v>44820.3</v>
      </c>
      <c r="N9" s="19">
        <f>I17</f>
        <v>17306.5</v>
      </c>
      <c r="O9" s="26">
        <f>I27</f>
        <v>2001.6999999999998</v>
      </c>
      <c r="P9" s="27">
        <f>I35</f>
        <v>21342.7</v>
      </c>
      <c r="R9" s="28">
        <f>Q16</f>
        <v>188025.9</v>
      </c>
      <c r="S9" s="29">
        <f>Q15</f>
        <v>222940.9</v>
      </c>
    </row>
    <row r="10" spans="2:21" ht="12.75">
      <c r="B10" s="4"/>
      <c r="C10" s="6"/>
      <c r="D10" s="6"/>
      <c r="H10" s="60" t="s">
        <v>24</v>
      </c>
      <c r="I10" s="61">
        <v>67.3</v>
      </c>
      <c r="J10" s="61">
        <v>54.2</v>
      </c>
      <c r="K10" s="16">
        <f>((I10-J10))/I10</f>
        <v>0.1946508172362555</v>
      </c>
      <c r="L10" s="17" t="s">
        <v>25</v>
      </c>
      <c r="M10" s="18">
        <f>J8</f>
        <v>37438</v>
      </c>
      <c r="N10" s="19">
        <f>J17</f>
        <v>15506.600000000002</v>
      </c>
      <c r="O10" s="26">
        <f>J27</f>
        <v>906.9</v>
      </c>
      <c r="P10" s="27">
        <f>J35</f>
        <v>19764.2</v>
      </c>
      <c r="U10" t="s">
        <v>26</v>
      </c>
    </row>
    <row r="11" spans="2:26" ht="12.75">
      <c r="B11" s="4"/>
      <c r="C11" s="6"/>
      <c r="D11" s="6"/>
      <c r="K11" s="31"/>
      <c r="L11" s="17" t="s">
        <v>27</v>
      </c>
      <c r="M11" s="18">
        <f>I9</f>
        <v>26767</v>
      </c>
      <c r="N11" s="19">
        <f>I18</f>
        <v>6344</v>
      </c>
      <c r="O11" s="26">
        <f>I28</f>
        <v>40291.6</v>
      </c>
      <c r="P11" s="27">
        <f>I36</f>
        <v>10687.6</v>
      </c>
      <c r="U11" s="10" t="s">
        <v>14</v>
      </c>
      <c r="V11" s="28">
        <f>M16</f>
        <v>81603.9</v>
      </c>
      <c r="X11" s="12" t="s">
        <v>16</v>
      </c>
      <c r="Y11">
        <v>33740</v>
      </c>
      <c r="Z11">
        <f>O18</f>
        <v>33740</v>
      </c>
    </row>
    <row r="12" spans="1:26" ht="12.75">
      <c r="A12" t="s">
        <v>28</v>
      </c>
      <c r="B12" s="4" t="s">
        <v>29</v>
      </c>
      <c r="C12" s="6"/>
      <c r="D12" s="6"/>
      <c r="L12" s="17" t="s">
        <v>30</v>
      </c>
      <c r="M12" s="18">
        <f>J9</f>
        <v>24785.8</v>
      </c>
      <c r="N12" s="19">
        <f>J18</f>
        <v>5139.8</v>
      </c>
      <c r="O12" s="26">
        <f>J28</f>
        <v>42676</v>
      </c>
      <c r="P12" s="27">
        <f>J36</f>
        <v>12305.599999999999</v>
      </c>
      <c r="U12" s="12" t="s">
        <v>16</v>
      </c>
      <c r="V12" s="28">
        <f>O16</f>
        <v>44313</v>
      </c>
      <c r="X12" s="13" t="s">
        <v>17</v>
      </c>
      <c r="Y12">
        <v>4956.4</v>
      </c>
      <c r="Z12">
        <f>P18</f>
        <v>4956.4</v>
      </c>
    </row>
    <row r="13" spans="1:26" ht="11.25" customHeight="1">
      <c r="A13" t="s">
        <v>28</v>
      </c>
      <c r="B13" s="4" t="s">
        <v>31</v>
      </c>
      <c r="C13" s="6"/>
      <c r="D13" s="6"/>
      <c r="I13" s="3" t="s">
        <v>7</v>
      </c>
      <c r="J13" s="3" t="s">
        <v>8</v>
      </c>
      <c r="L13" s="32" t="s">
        <v>32</v>
      </c>
      <c r="M13" s="10">
        <f>I10</f>
        <v>67.3</v>
      </c>
      <c r="N13" s="11">
        <f>I19</f>
        <v>733.5</v>
      </c>
      <c r="O13" s="26">
        <f>I29</f>
        <v>25090</v>
      </c>
      <c r="P13" s="27">
        <f>I37</f>
        <v>3235.2</v>
      </c>
      <c r="U13" s="13" t="s">
        <v>17</v>
      </c>
      <c r="V13" s="28">
        <f>P16</f>
        <v>38860.5</v>
      </c>
      <c r="X13" s="11" t="s">
        <v>15</v>
      </c>
      <c r="Y13">
        <v>516.7</v>
      </c>
      <c r="Z13">
        <f>N18</f>
        <v>516.7</v>
      </c>
    </row>
    <row r="14" spans="1:26" ht="12.75">
      <c r="A14" t="s">
        <v>28</v>
      </c>
      <c r="B14" s="4" t="s">
        <v>33</v>
      </c>
      <c r="C14" s="6"/>
      <c r="D14" s="6"/>
      <c r="I14" s="1" t="s">
        <v>15</v>
      </c>
      <c r="J14" s="1" t="s">
        <v>15</v>
      </c>
      <c r="K14" s="1"/>
      <c r="L14" s="32" t="s">
        <v>34</v>
      </c>
      <c r="M14" s="18">
        <f>J10</f>
        <v>54.2</v>
      </c>
      <c r="N14" s="19">
        <f>J19</f>
        <v>516.7</v>
      </c>
      <c r="O14" s="26">
        <f>J29</f>
        <v>33740</v>
      </c>
      <c r="P14" s="27">
        <f>J37</f>
        <v>4956.4</v>
      </c>
      <c r="U14" s="11" t="s">
        <v>15</v>
      </c>
      <c r="V14" s="28">
        <f>N16</f>
        <v>23248.5</v>
      </c>
      <c r="X14" s="10" t="s">
        <v>14</v>
      </c>
      <c r="Y14">
        <v>54.2</v>
      </c>
      <c r="Z14">
        <f>M18</f>
        <v>54.2</v>
      </c>
    </row>
    <row r="15" spans="1:26" ht="12.75">
      <c r="A15" t="s">
        <v>28</v>
      </c>
      <c r="B15" s="4" t="s">
        <v>24</v>
      </c>
      <c r="C15" s="8">
        <v>67.3</v>
      </c>
      <c r="D15" s="8">
        <v>54.2</v>
      </c>
      <c r="F15" s="25">
        <f>D15/C15</f>
        <v>0.8053491827637445</v>
      </c>
      <c r="G15" s="25"/>
      <c r="L15" s="33" t="s">
        <v>35</v>
      </c>
      <c r="M15" s="29">
        <f aca="true" t="shared" si="1" ref="M15:P16">M7+M9+M11</f>
        <v>92881.6</v>
      </c>
      <c r="N15" s="29">
        <f t="shared" si="1"/>
        <v>36188</v>
      </c>
      <c r="O15" s="29">
        <f t="shared" si="1"/>
        <v>50903.2</v>
      </c>
      <c r="P15" s="29">
        <f t="shared" si="1"/>
        <v>42968.1</v>
      </c>
      <c r="Q15" s="29">
        <f>SUM(M15:P15)</f>
        <v>222940.9</v>
      </c>
      <c r="U15" t="s">
        <v>26</v>
      </c>
      <c r="V15" s="28">
        <f>SUM(V11:V14)</f>
        <v>188025.9</v>
      </c>
      <c r="X15" t="s">
        <v>24</v>
      </c>
      <c r="Y15">
        <v>39267.3</v>
      </c>
      <c r="Z15" s="29">
        <f>Q18</f>
        <v>39267.3</v>
      </c>
    </row>
    <row r="16" spans="2:26" ht="12.75">
      <c r="B16" s="4"/>
      <c r="C16" s="6"/>
      <c r="D16" s="6"/>
      <c r="H16" t="s">
        <v>36</v>
      </c>
      <c r="I16" s="6">
        <f>'[1]Indu90_05 man'!H17</f>
        <v>12537.499999999998</v>
      </c>
      <c r="J16" s="6">
        <f>'[1]Indu90_05 man'!I17</f>
        <v>2602.1</v>
      </c>
      <c r="K16" s="16">
        <f>((I16-J16))/I16</f>
        <v>0.7924546360917247</v>
      </c>
      <c r="L16" s="33" t="s">
        <v>37</v>
      </c>
      <c r="M16" s="29">
        <f t="shared" si="1"/>
        <v>81603.9</v>
      </c>
      <c r="N16" s="29">
        <f t="shared" si="1"/>
        <v>23248.5</v>
      </c>
      <c r="O16" s="29">
        <f t="shared" si="1"/>
        <v>44313</v>
      </c>
      <c r="P16" s="29">
        <f t="shared" si="1"/>
        <v>38860.5</v>
      </c>
      <c r="Q16" s="34">
        <f>SUM(M16:P16)</f>
        <v>188025.9</v>
      </c>
      <c r="U16">
        <f>V11/V15</f>
        <v>0.4340035069636683</v>
      </c>
      <c r="V16" s="35">
        <f>U16</f>
        <v>0.4340035069636683</v>
      </c>
      <c r="Y16" s="35">
        <v>0.859239112442159</v>
      </c>
      <c r="Z16" s="36">
        <f>O22</f>
        <v>0.8592391124421592</v>
      </c>
    </row>
    <row r="17" spans="2:26" ht="12.75">
      <c r="B17" s="4"/>
      <c r="C17" s="6"/>
      <c r="D17" s="6"/>
      <c r="H17" t="s">
        <v>38</v>
      </c>
      <c r="I17" s="6">
        <f>'[1]Indu90_05 man'!H18</f>
        <v>17306.5</v>
      </c>
      <c r="J17" s="6">
        <f>'[1]Indu90_05 man'!I18</f>
        <v>15506.600000000002</v>
      </c>
      <c r="K17" s="16">
        <f>((I17-J17))/I17</f>
        <v>0.10400138676219904</v>
      </c>
      <c r="L17" t="s">
        <v>39</v>
      </c>
      <c r="M17">
        <f aca="true" t="shared" si="2" ref="M17:P18">M13</f>
        <v>67.3</v>
      </c>
      <c r="N17">
        <f t="shared" si="2"/>
        <v>733.5</v>
      </c>
      <c r="O17">
        <f t="shared" si="2"/>
        <v>25090</v>
      </c>
      <c r="P17">
        <f t="shared" si="2"/>
        <v>3235.2</v>
      </c>
      <c r="Q17" s="29">
        <f>SUM(M17:P17)</f>
        <v>29126</v>
      </c>
      <c r="U17">
        <f>V12/V15</f>
        <v>0.23567497881940733</v>
      </c>
      <c r="V17" s="35">
        <f>U17</f>
        <v>0.23567497881940733</v>
      </c>
      <c r="Y17" s="35">
        <v>0.12622207281885944</v>
      </c>
      <c r="Z17" s="36">
        <f>P22</f>
        <v>0.12622207281885944</v>
      </c>
    </row>
    <row r="18" spans="1:26" ht="12.75">
      <c r="A18" t="s">
        <v>40</v>
      </c>
      <c r="B18" s="4" t="s">
        <v>41</v>
      </c>
      <c r="C18" s="5">
        <v>1565.7</v>
      </c>
      <c r="D18" s="8">
        <v>1830.9</v>
      </c>
      <c r="F18" s="7">
        <f aca="true" t="shared" si="3" ref="F18:F26">D18/C18</f>
        <v>1.1693811074918568</v>
      </c>
      <c r="G18" s="7"/>
      <c r="H18" t="s">
        <v>22</v>
      </c>
      <c r="I18" s="6">
        <f>'[1]Indu90_05 man'!H19</f>
        <v>6344</v>
      </c>
      <c r="J18" s="6">
        <f>'[1]Indu90_05 man'!I19</f>
        <v>5139.8</v>
      </c>
      <c r="K18" s="16">
        <f>((I18-J18))/I18</f>
        <v>0.18981715006305167</v>
      </c>
      <c r="L18" t="s">
        <v>24</v>
      </c>
      <c r="M18">
        <f t="shared" si="2"/>
        <v>54.2</v>
      </c>
      <c r="N18">
        <f t="shared" si="2"/>
        <v>516.7</v>
      </c>
      <c r="O18">
        <f t="shared" si="2"/>
        <v>33740</v>
      </c>
      <c r="P18">
        <f t="shared" si="2"/>
        <v>4956.4</v>
      </c>
      <c r="Q18" s="34">
        <f>SUM(M18:P18)</f>
        <v>39267.3</v>
      </c>
      <c r="U18">
        <f>V13/V15</f>
        <v>0.20667631427372507</v>
      </c>
      <c r="V18" s="35">
        <f>U18</f>
        <v>0.20667631427372507</v>
      </c>
      <c r="Y18" s="35">
        <v>0.013158531398899338</v>
      </c>
      <c r="Z18" s="36">
        <f>N22</f>
        <v>0.013158531398899338</v>
      </c>
    </row>
    <row r="19" spans="1:26" ht="12.75">
      <c r="A19" t="s">
        <v>40</v>
      </c>
      <c r="B19" s="37" t="s">
        <v>42</v>
      </c>
      <c r="C19" s="8">
        <v>5150</v>
      </c>
      <c r="D19" s="6">
        <v>4287</v>
      </c>
      <c r="F19" s="7">
        <f t="shared" si="3"/>
        <v>0.8324271844660194</v>
      </c>
      <c r="G19" s="7"/>
      <c r="H19" s="4" t="s">
        <v>24</v>
      </c>
      <c r="I19" s="8">
        <v>733.5</v>
      </c>
      <c r="J19" s="38">
        <v>516.7</v>
      </c>
      <c r="K19" s="16">
        <f>((I19-J19))/I19</f>
        <v>0.29556918882072253</v>
      </c>
      <c r="L19" s="39" t="s">
        <v>43</v>
      </c>
      <c r="M19" s="16">
        <f>((M15-M16))/M15</f>
        <v>0.12142017364041975</v>
      </c>
      <c r="N19" s="16">
        <f>((N15-N16))/N15</f>
        <v>0.35756328064551784</v>
      </c>
      <c r="O19" s="16">
        <f>((O15-O16))/O15</f>
        <v>0.1294653381319838</v>
      </c>
      <c r="P19" s="16">
        <f>((P15-P16))/P15</f>
        <v>0.09559650065979176</v>
      </c>
      <c r="Q19" s="16">
        <f>((Q15-Q16))/Q15</f>
        <v>0.15661101215613646</v>
      </c>
      <c r="U19">
        <f>V14/V15</f>
        <v>0.12364519994319932</v>
      </c>
      <c r="V19" s="35">
        <f>U19</f>
        <v>0.12364519994319932</v>
      </c>
      <c r="Y19" s="35">
        <v>0.001380283340081951</v>
      </c>
      <c r="Z19" s="36">
        <f>M22</f>
        <v>0.001380283340081951</v>
      </c>
    </row>
    <row r="20" spans="1:21" ht="12.75">
      <c r="A20" t="s">
        <v>40</v>
      </c>
      <c r="B20" s="40" t="s">
        <v>44</v>
      </c>
      <c r="C20" s="5">
        <v>2409.6</v>
      </c>
      <c r="D20">
        <v>1133.5</v>
      </c>
      <c r="F20" s="7">
        <f t="shared" si="3"/>
        <v>0.47041002656042497</v>
      </c>
      <c r="G20" s="7"/>
      <c r="U20">
        <f>V15/V15</f>
        <v>1</v>
      </c>
    </row>
    <row r="21" spans="1:16" ht="12.75">
      <c r="A21" t="s">
        <v>40</v>
      </c>
      <c r="B21" s="4" t="s">
        <v>45</v>
      </c>
      <c r="C21" s="5">
        <v>249</v>
      </c>
      <c r="D21" s="5">
        <v>174</v>
      </c>
      <c r="F21" s="7">
        <f t="shared" si="3"/>
        <v>0.6987951807228916</v>
      </c>
      <c r="G21" s="7"/>
      <c r="I21" s="3" t="s">
        <v>7</v>
      </c>
      <c r="J21" s="3" t="s">
        <v>46</v>
      </c>
      <c r="K21" s="41"/>
      <c r="L21" s="39" t="s">
        <v>47</v>
      </c>
      <c r="M21" s="42">
        <f>M16/Q16</f>
        <v>0.4340035069636683</v>
      </c>
      <c r="N21" s="42">
        <f>N16/Q16</f>
        <v>0.12364519994319932</v>
      </c>
      <c r="O21" s="42">
        <f>O16/Q16</f>
        <v>0.23567497881940733</v>
      </c>
      <c r="P21" s="42">
        <f>P16/Q16</f>
        <v>0.20667631427372507</v>
      </c>
    </row>
    <row r="22" spans="1:16" ht="12.75">
      <c r="A22" t="s">
        <v>40</v>
      </c>
      <c r="B22" s="4" t="s">
        <v>48</v>
      </c>
      <c r="C22" s="8">
        <v>28776</v>
      </c>
      <c r="D22" s="6">
        <v>22470.1</v>
      </c>
      <c r="F22" s="7">
        <f t="shared" si="3"/>
        <v>0.780862524325827</v>
      </c>
      <c r="G22" s="7"/>
      <c r="I22" s="41" t="s">
        <v>16</v>
      </c>
      <c r="J22" s="41" t="s">
        <v>16</v>
      </c>
      <c r="K22" s="43"/>
      <c r="L22" s="44" t="s">
        <v>49</v>
      </c>
      <c r="M22" s="45">
        <f>M18/Q18</f>
        <v>0.001380283340081951</v>
      </c>
      <c r="N22" s="45">
        <f>N18/Q18</f>
        <v>0.013158531398899338</v>
      </c>
      <c r="O22" s="45">
        <f>O18/Q18</f>
        <v>0.8592391124421592</v>
      </c>
      <c r="P22" s="45">
        <f>P18/Q18</f>
        <v>0.12622207281885944</v>
      </c>
    </row>
    <row r="23" spans="1:11" ht="12.75">
      <c r="A23" t="s">
        <v>40</v>
      </c>
      <c r="B23" s="4" t="s">
        <v>50</v>
      </c>
      <c r="C23" s="5">
        <v>5141</v>
      </c>
      <c r="D23" s="6">
        <v>5942.5</v>
      </c>
      <c r="F23" s="7">
        <f t="shared" si="3"/>
        <v>1.1559035207158141</v>
      </c>
      <c r="G23" s="7"/>
      <c r="I23" s="43"/>
      <c r="J23" s="43"/>
      <c r="K23" s="43"/>
    </row>
    <row r="24" spans="1:11" ht="12.75">
      <c r="A24" t="s">
        <v>40</v>
      </c>
      <c r="B24" s="4" t="s">
        <v>51</v>
      </c>
      <c r="C24" s="5">
        <v>26</v>
      </c>
      <c r="D24" s="8">
        <v>97</v>
      </c>
      <c r="F24" s="7">
        <f t="shared" si="3"/>
        <v>3.730769230769231</v>
      </c>
      <c r="G24" s="7"/>
      <c r="I24" s="43"/>
      <c r="J24" s="43"/>
      <c r="K24" s="43"/>
    </row>
    <row r="25" spans="1:15" ht="12.75">
      <c r="A25" t="s">
        <v>40</v>
      </c>
      <c r="B25" s="4" t="s">
        <v>52</v>
      </c>
      <c r="C25" s="5">
        <v>1503</v>
      </c>
      <c r="D25" s="14">
        <v>1503</v>
      </c>
      <c r="F25" s="7">
        <f t="shared" si="3"/>
        <v>1</v>
      </c>
      <c r="G25" s="7"/>
      <c r="K25" s="43"/>
      <c r="O25" s="29"/>
    </row>
    <row r="26" spans="2:11" ht="12.75">
      <c r="B26" s="4"/>
      <c r="C26" s="24">
        <f>SUM(C18:C25)</f>
        <v>44820.3</v>
      </c>
      <c r="D26" s="24">
        <f>SUM(D18:D25)</f>
        <v>37438</v>
      </c>
      <c r="F26" s="46">
        <f t="shared" si="3"/>
        <v>0.8352911515540948</v>
      </c>
      <c r="G26" s="46"/>
      <c r="H26" t="s">
        <v>36</v>
      </c>
      <c r="I26" s="47">
        <f>'[1]Agri_irri90_05 man'!H13</f>
        <v>8609.9</v>
      </c>
      <c r="J26" s="47">
        <f>'[1]Agri_irri90_05 man'!I13</f>
        <v>730.1</v>
      </c>
      <c r="K26" s="16">
        <f>((I26-J26))/I26</f>
        <v>0.9152022671575744</v>
      </c>
    </row>
    <row r="27" spans="2:23" ht="12.75">
      <c r="B27" s="4"/>
      <c r="C27" s="6"/>
      <c r="H27" t="s">
        <v>38</v>
      </c>
      <c r="I27" s="47">
        <f>'[1]Agri_irri90_05 man'!H14</f>
        <v>2001.6999999999998</v>
      </c>
      <c r="J27" s="47">
        <f>'[1]Agri_irri90_05 man'!I14</f>
        <v>906.9</v>
      </c>
      <c r="K27" s="16">
        <f>((I27-J27))/I27</f>
        <v>0.5469351051606134</v>
      </c>
      <c r="U27" s="10" t="s">
        <v>53</v>
      </c>
      <c r="V27" s="28">
        <v>81603.9</v>
      </c>
      <c r="W27" s="35">
        <v>0.4340035069636683</v>
      </c>
    </row>
    <row r="28" spans="2:23" ht="12.75">
      <c r="B28" s="4"/>
      <c r="C28" s="6"/>
      <c r="H28" t="s">
        <v>22</v>
      </c>
      <c r="I28" s="47">
        <f>'[1]Agri_irri90_05 man'!H15</f>
        <v>40291.6</v>
      </c>
      <c r="J28" s="47">
        <f>'[1]Agri_irri90_05 man'!I15</f>
        <v>42676</v>
      </c>
      <c r="K28" s="16">
        <f>((I28-J28))/I28</f>
        <v>-0.0591785880928035</v>
      </c>
      <c r="M28" s="28">
        <f>J42</f>
        <v>84907.2</v>
      </c>
      <c r="N28" s="49">
        <f>J28</f>
        <v>42676</v>
      </c>
      <c r="O28" s="16">
        <f>N28/M28</f>
        <v>0.5026193302805887</v>
      </c>
      <c r="P28" t="s">
        <v>54</v>
      </c>
      <c r="U28" s="10" t="s">
        <v>55</v>
      </c>
      <c r="V28">
        <v>54.2</v>
      </c>
      <c r="W28" s="35">
        <v>0.001380283340081951</v>
      </c>
    </row>
    <row r="29" spans="1:23" ht="12.75">
      <c r="A29" t="s">
        <v>56</v>
      </c>
      <c r="B29" s="4" t="s">
        <v>57</v>
      </c>
      <c r="C29" s="5">
        <v>22267</v>
      </c>
      <c r="D29" s="8">
        <v>18529.6</v>
      </c>
      <c r="F29" s="7">
        <f>D29/C29</f>
        <v>0.8321552072573764</v>
      </c>
      <c r="G29" s="7"/>
      <c r="H29" s="50" t="s">
        <v>24</v>
      </c>
      <c r="I29" s="47">
        <f>'[1]Agri_irri90_05 man'!H16</f>
        <v>25090</v>
      </c>
      <c r="J29" s="47">
        <f>'[1]Agri_irri90_05 man'!I16</f>
        <v>33740</v>
      </c>
      <c r="K29" s="16">
        <f>((I29-J29))/I29</f>
        <v>-0.3447588680749302</v>
      </c>
      <c r="M29" s="28">
        <f>J40</f>
        <v>29503</v>
      </c>
      <c r="N29" s="15">
        <f>J7</f>
        <v>19380.1</v>
      </c>
      <c r="O29" s="16">
        <f>N29/M29</f>
        <v>0.6568857404331763</v>
      </c>
      <c r="P29" t="s">
        <v>58</v>
      </c>
      <c r="U29" s="12" t="s">
        <v>59</v>
      </c>
      <c r="V29" s="28">
        <v>44313</v>
      </c>
      <c r="W29" s="35">
        <v>0.23567497881940733</v>
      </c>
    </row>
    <row r="30" spans="1:23" ht="12.75">
      <c r="A30" t="s">
        <v>56</v>
      </c>
      <c r="B30" s="4" t="s">
        <v>60</v>
      </c>
      <c r="C30" s="8">
        <v>4500</v>
      </c>
      <c r="D30" s="8">
        <v>6256.2</v>
      </c>
      <c r="F30" s="7">
        <f>D30/C30</f>
        <v>1.3902666666666665</v>
      </c>
      <c r="G30" s="7"/>
      <c r="I30" s="28"/>
      <c r="M30" s="28">
        <f>J41</f>
        <v>73615.70000000001</v>
      </c>
      <c r="N30" s="28">
        <f>J8</f>
        <v>37438</v>
      </c>
      <c r="O30" s="16">
        <f>N30/M30</f>
        <v>0.5085599946750489</v>
      </c>
      <c r="P30" t="s">
        <v>61</v>
      </c>
      <c r="U30" s="12" t="s">
        <v>62</v>
      </c>
      <c r="V30">
        <v>33740</v>
      </c>
      <c r="W30" s="35">
        <v>0.859239112442159</v>
      </c>
    </row>
    <row r="31" spans="3:23" ht="12.75">
      <c r="C31" s="51">
        <f>SUM(C29:C30)</f>
        <v>26767</v>
      </c>
      <c r="D31" s="51">
        <f>SUM(D29:D30)</f>
        <v>24785.8</v>
      </c>
      <c r="F31" s="25">
        <f>D31/C31</f>
        <v>0.9259834871296746</v>
      </c>
      <c r="G31" s="25"/>
      <c r="I31" s="3" t="s">
        <v>7</v>
      </c>
      <c r="J31" s="3" t="s">
        <v>63</v>
      </c>
      <c r="M31" s="28">
        <f>J41</f>
        <v>73615.70000000001</v>
      </c>
      <c r="N31" s="29">
        <f>J35</f>
        <v>19764.2</v>
      </c>
      <c r="O31" s="16">
        <f>N31/M31</f>
        <v>0.26847805563215454</v>
      </c>
      <c r="P31" t="s">
        <v>64</v>
      </c>
      <c r="U31" t="s">
        <v>65</v>
      </c>
      <c r="V31">
        <v>38860.5</v>
      </c>
      <c r="W31" s="35">
        <v>0.20667631427372507</v>
      </c>
    </row>
    <row r="32" spans="9:23" ht="12.75">
      <c r="I32" s="41" t="s">
        <v>17</v>
      </c>
      <c r="J32" s="41" t="s">
        <v>17</v>
      </c>
      <c r="K32" s="41"/>
      <c r="M32" s="28">
        <f>J41</f>
        <v>73615.70000000001</v>
      </c>
      <c r="N32">
        <f>J17</f>
        <v>15506.600000000002</v>
      </c>
      <c r="O32" s="16">
        <f>N32/M32</f>
        <v>0.21064256673508505</v>
      </c>
      <c r="P32" t="s">
        <v>66</v>
      </c>
      <c r="U32" s="13" t="s">
        <v>67</v>
      </c>
      <c r="V32">
        <v>4956.4</v>
      </c>
      <c r="W32" s="35">
        <v>0.12622207281885944</v>
      </c>
    </row>
    <row r="33" spans="11:23" ht="12.75">
      <c r="K33" s="43"/>
      <c r="U33" t="s">
        <v>68</v>
      </c>
      <c r="V33">
        <v>23248.5</v>
      </c>
      <c r="W33" s="35">
        <v>0.12364519994319932</v>
      </c>
    </row>
    <row r="34" spans="8:23" ht="12.75">
      <c r="H34" t="s">
        <v>36</v>
      </c>
      <c r="I34" s="47">
        <f>'[1]PWS90_05 man'!H12</f>
        <v>10937.800000000001</v>
      </c>
      <c r="J34" s="47">
        <f>'[1]PWS90_05 man'!I12</f>
        <v>6790.7</v>
      </c>
      <c r="K34" s="16">
        <f>((I34-J34))/I34</f>
        <v>0.37915302894549185</v>
      </c>
      <c r="U34" t="s">
        <v>69</v>
      </c>
      <c r="V34">
        <v>516.7</v>
      </c>
      <c r="W34" s="35">
        <v>0.013158531398899338</v>
      </c>
    </row>
    <row r="35" spans="8:22" ht="12.75">
      <c r="H35" t="s">
        <v>38</v>
      </c>
      <c r="I35" s="47">
        <f>'[1]PWS90_05 man'!H13</f>
        <v>21342.7</v>
      </c>
      <c r="J35" s="47">
        <f>'[1]PWS90_05 man'!I13</f>
        <v>19764.2</v>
      </c>
      <c r="K35" s="16">
        <f>((I35-J35))/I35</f>
        <v>0.07395971456282475</v>
      </c>
      <c r="U35" t="s">
        <v>26</v>
      </c>
      <c r="V35" s="28">
        <v>188025.9</v>
      </c>
    </row>
    <row r="36" spans="8:22" ht="12.75">
      <c r="H36" t="s">
        <v>22</v>
      </c>
      <c r="I36" s="47">
        <f>'[1]PWS90_05 man'!H14</f>
        <v>10687.6</v>
      </c>
      <c r="J36" s="47">
        <f>'[1]PWS90_05 man'!I14</f>
        <v>12305.599999999999</v>
      </c>
      <c r="K36" s="16">
        <f>((I36-J36))/I36</f>
        <v>-0.1513903963471685</v>
      </c>
      <c r="U36" t="s">
        <v>24</v>
      </c>
      <c r="V36">
        <v>39267.3</v>
      </c>
    </row>
    <row r="37" spans="2:11" ht="12.75">
      <c r="B37" t="s">
        <v>70</v>
      </c>
      <c r="H37" s="4" t="s">
        <v>24</v>
      </c>
      <c r="I37" s="52">
        <v>3235.2</v>
      </c>
      <c r="J37" s="53">
        <v>4956.4</v>
      </c>
      <c r="K37" s="16">
        <f>((I37-J37))/I37</f>
        <v>-0.53202274975272</v>
      </c>
    </row>
    <row r="38" ht="12.75">
      <c r="B38" s="4" t="s">
        <v>41</v>
      </c>
    </row>
    <row r="39" spans="2:11" ht="12.75">
      <c r="B39" s="4" t="s">
        <v>42</v>
      </c>
      <c r="I39" s="3" t="s">
        <v>7</v>
      </c>
      <c r="J39" s="3" t="s">
        <v>71</v>
      </c>
      <c r="K39" s="1" t="s">
        <v>72</v>
      </c>
    </row>
    <row r="40" spans="2:11" ht="12.75">
      <c r="B40" s="4" t="s">
        <v>4</v>
      </c>
      <c r="H40" t="s">
        <v>36</v>
      </c>
      <c r="I40" s="28">
        <f aca="true" t="shared" si="4" ref="I40:J42">I34+I26+I16+I7</f>
        <v>53379.5</v>
      </c>
      <c r="J40" s="28">
        <f t="shared" si="4"/>
        <v>29503</v>
      </c>
      <c r="K40" s="16">
        <f>((I40-J40))/I40</f>
        <v>0.44729718337564045</v>
      </c>
    </row>
    <row r="41" spans="2:11" ht="12.75">
      <c r="B41" s="4" t="s">
        <v>29</v>
      </c>
      <c r="H41" t="s">
        <v>38</v>
      </c>
      <c r="I41" s="28">
        <f t="shared" si="4"/>
        <v>85471.20000000001</v>
      </c>
      <c r="J41" s="28">
        <f t="shared" si="4"/>
        <v>73615.70000000001</v>
      </c>
      <c r="K41" s="16">
        <f>((I41-J41))/I41</f>
        <v>0.13870754125366203</v>
      </c>
    </row>
    <row r="42" spans="2:11" ht="12.75">
      <c r="B42" s="4" t="s">
        <v>6</v>
      </c>
      <c r="H42" t="s">
        <v>22</v>
      </c>
      <c r="I42" s="28">
        <f t="shared" si="4"/>
        <v>84090.2</v>
      </c>
      <c r="J42" s="28">
        <f t="shared" si="4"/>
        <v>84907.2</v>
      </c>
      <c r="K42" s="16">
        <f>((I42-J42))/I42</f>
        <v>-0.009715757603145194</v>
      </c>
    </row>
    <row r="43" spans="2:12" ht="12.75">
      <c r="B43" s="4" t="s">
        <v>73</v>
      </c>
      <c r="I43" s="28">
        <f>SUM(I40:I42)</f>
        <v>222940.90000000002</v>
      </c>
      <c r="J43" s="28">
        <f>SUM(J40:J42)</f>
        <v>188025.90000000002</v>
      </c>
      <c r="K43" s="16">
        <f>((I43-J43))/I43</f>
        <v>0.15661101215613643</v>
      </c>
      <c r="L43" s="54" t="s">
        <v>74</v>
      </c>
    </row>
    <row r="44" spans="2:11" ht="12.75">
      <c r="B44" s="40" t="s">
        <v>44</v>
      </c>
      <c r="H44" s="4" t="s">
        <v>24</v>
      </c>
      <c r="I44" s="29">
        <f>I10+I19+I29+I37</f>
        <v>29126</v>
      </c>
      <c r="J44" s="29">
        <f>J10+J19+J29+J37</f>
        <v>39267.3</v>
      </c>
      <c r="K44" s="16">
        <f>((I44-J44))/I44</f>
        <v>-0.34818718670603593</v>
      </c>
    </row>
    <row r="45" ht="12.75">
      <c r="B45" s="4" t="s">
        <v>9</v>
      </c>
    </row>
    <row r="46" ht="12.75">
      <c r="B46" s="4" t="s">
        <v>45</v>
      </c>
    </row>
    <row r="47" ht="12.75">
      <c r="B47" s="4" t="s">
        <v>57</v>
      </c>
    </row>
    <row r="48" ht="12.75">
      <c r="B48" s="4" t="s">
        <v>75</v>
      </c>
    </row>
    <row r="49" ht="12.75">
      <c r="B49" s="4" t="s">
        <v>48</v>
      </c>
    </row>
    <row r="50" ht="12.75">
      <c r="B50" s="4" t="s">
        <v>76</v>
      </c>
    </row>
    <row r="51" ht="12.75">
      <c r="B51" s="4" t="s">
        <v>13</v>
      </c>
    </row>
    <row r="52" ht="12.75">
      <c r="B52" s="37" t="s">
        <v>77</v>
      </c>
    </row>
    <row r="53" ht="12.75">
      <c r="B53" s="4" t="s">
        <v>78</v>
      </c>
    </row>
    <row r="54" ht="12.75">
      <c r="B54" s="4" t="s">
        <v>79</v>
      </c>
    </row>
    <row r="55" ht="12.75">
      <c r="B55" s="4" t="s">
        <v>50</v>
      </c>
    </row>
    <row r="56" ht="12.75">
      <c r="B56" s="4" t="s">
        <v>18</v>
      </c>
    </row>
    <row r="57" ht="12.75">
      <c r="B57" s="4" t="s">
        <v>80</v>
      </c>
    </row>
    <row r="58" ht="12.75">
      <c r="B58" s="4" t="s">
        <v>20</v>
      </c>
    </row>
    <row r="59" ht="12.75">
      <c r="B59" s="4" t="s">
        <v>81</v>
      </c>
    </row>
    <row r="60" ht="12.75">
      <c r="B60" s="4" t="s">
        <v>82</v>
      </c>
    </row>
    <row r="61" ht="12.75">
      <c r="B61" s="4" t="s">
        <v>60</v>
      </c>
    </row>
    <row r="62" ht="12.75">
      <c r="B62" s="4" t="s">
        <v>51</v>
      </c>
    </row>
    <row r="63" ht="12.75">
      <c r="B63" s="4" t="s">
        <v>52</v>
      </c>
    </row>
    <row r="64" ht="12.75">
      <c r="B64" s="4"/>
    </row>
    <row r="65" ht="12.75">
      <c r="B65" s="4"/>
    </row>
    <row r="66" ht="12.75">
      <c r="B66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kristensen</cp:lastModifiedBy>
  <dcterms:created xsi:type="dcterms:W3CDTF">2008-08-14T14:46:08Z</dcterms:created>
  <dcterms:modified xsi:type="dcterms:W3CDTF">2008-08-14T14:48:17Z</dcterms:modified>
  <cp:category/>
  <cp:version/>
  <cp:contentType/>
  <cp:contentStatus/>
</cp:coreProperties>
</file>