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graph1 primary cons by fue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GDP">'[2]New Cronos'!$A$56:$M$87</definedName>
    <definedName name="GDP_95_constant_prices">#REF!</definedName>
    <definedName name="GDP_current_prices">#REF!</definedName>
    <definedName name="GIEC">#REF!</definedName>
    <definedName name="ncd">#REF!</definedName>
    <definedName name="population">'[4]New Cronos Data'!$A$244:$N$275</definedName>
    <definedName name="Summer">#REF!</definedName>
    <definedName name="Summer1">#REF!</definedName>
    <definedName name="TECbyCountry">'[5]New Cronos data'!$A$7:$M$32</definedName>
    <definedName name="TECbyFuel">'[5]Data for graphs'!$A$2:$L$9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Winter">#REF!</definedName>
  </definedNames>
  <calcPr calcId="145621"/>
</workbook>
</file>

<file path=xl/calcChain.xml><?xml version="1.0" encoding="utf-8"?>
<calcChain xmlns="http://schemas.openxmlformats.org/spreadsheetml/2006/main">
  <c r="T52" i="1" l="1"/>
  <c r="R52" i="1"/>
  <c r="P52" i="1"/>
  <c r="N52" i="1"/>
  <c r="L52" i="1"/>
  <c r="J52" i="1"/>
  <c r="H52" i="1"/>
  <c r="F52" i="1"/>
  <c r="D52" i="1"/>
  <c r="AD48" i="1"/>
  <c r="AB48" i="1"/>
  <c r="AC47" i="1"/>
  <c r="AA47" i="1"/>
  <c r="Y47" i="1"/>
  <c r="AD46" i="1"/>
  <c r="AB46" i="1"/>
  <c r="AC45" i="1"/>
  <c r="AA45" i="1"/>
  <c r="Y45" i="1"/>
  <c r="AD44" i="1"/>
  <c r="AB44" i="1"/>
  <c r="X43" i="1"/>
  <c r="S41" i="1"/>
  <c r="R38" i="1"/>
  <c r="Q38" i="1"/>
  <c r="B53" i="1" l="1"/>
  <c r="B50" i="1"/>
  <c r="B56" i="1" s="1"/>
  <c r="D53" i="1"/>
  <c r="D50" i="1"/>
  <c r="D56" i="1" s="1"/>
  <c r="F53" i="1"/>
  <c r="F50" i="1"/>
  <c r="F56" i="1" s="1"/>
  <c r="H53" i="1"/>
  <c r="H50" i="1"/>
  <c r="H56" i="1" s="1"/>
  <c r="J53" i="1"/>
  <c r="J50" i="1"/>
  <c r="J56" i="1" s="1"/>
  <c r="L53" i="1"/>
  <c r="L50" i="1"/>
  <c r="L56" i="1" s="1"/>
  <c r="N53" i="1"/>
  <c r="N50" i="1"/>
  <c r="N56" i="1" s="1"/>
  <c r="P53" i="1"/>
  <c r="P50" i="1"/>
  <c r="P56" i="1" s="1"/>
  <c r="R53" i="1"/>
  <c r="AA43" i="1"/>
  <c r="R50" i="1"/>
  <c r="R56" i="1" s="1"/>
  <c r="T56" i="1"/>
  <c r="T53" i="1"/>
  <c r="AC43" i="1"/>
  <c r="T50" i="1"/>
  <c r="V43" i="1"/>
  <c r="Z43" i="1"/>
  <c r="B51" i="1"/>
  <c r="C50" i="1"/>
  <c r="C56" i="1" s="1"/>
  <c r="C53" i="1"/>
  <c r="E56" i="1"/>
  <c r="E50" i="1"/>
  <c r="E53" i="1"/>
  <c r="G50" i="1"/>
  <c r="G56" i="1" s="1"/>
  <c r="G53" i="1"/>
  <c r="I56" i="1"/>
  <c r="I50" i="1"/>
  <c r="I53" i="1"/>
  <c r="K53" i="1"/>
  <c r="K50" i="1"/>
  <c r="K56" i="1" s="1"/>
  <c r="M53" i="1"/>
  <c r="M50" i="1"/>
  <c r="M56" i="1" s="1"/>
  <c r="O53" i="1"/>
  <c r="O56" i="1"/>
  <c r="O50" i="1"/>
  <c r="Q53" i="1"/>
  <c r="W53" i="1" s="1"/>
  <c r="Q50" i="1"/>
  <c r="Q56" i="1" s="1"/>
  <c r="S53" i="1"/>
  <c r="S56" i="1"/>
  <c r="S50" i="1"/>
  <c r="AE43" i="1"/>
  <c r="U53" i="1"/>
  <c r="U56" i="1"/>
  <c r="U50" i="1"/>
  <c r="AD43" i="1"/>
  <c r="W43" i="1"/>
  <c r="Y43" i="1"/>
  <c r="AB43" i="1"/>
  <c r="C51" i="1"/>
  <c r="E51" i="1"/>
  <c r="G51" i="1"/>
  <c r="I51" i="1"/>
  <c r="K51" i="1"/>
  <c r="M51" i="1"/>
  <c r="O51" i="1"/>
  <c r="Q51" i="1"/>
  <c r="S51" i="1"/>
  <c r="U51" i="1"/>
  <c r="B57" i="1"/>
  <c r="D57" i="1"/>
  <c r="F57" i="1"/>
  <c r="H57" i="1"/>
  <c r="J57" i="1"/>
  <c r="L57" i="1"/>
  <c r="N57" i="1"/>
  <c r="P57" i="1"/>
  <c r="R57" i="1"/>
  <c r="T57" i="1"/>
  <c r="V44" i="1"/>
  <c r="X44" i="1"/>
  <c r="Z44" i="1"/>
  <c r="C58" i="1"/>
  <c r="E58" i="1"/>
  <c r="G58" i="1"/>
  <c r="I58" i="1"/>
  <c r="K58" i="1"/>
  <c r="M58" i="1"/>
  <c r="O58" i="1"/>
  <c r="Q58" i="1"/>
  <c r="S58" i="1"/>
  <c r="U58" i="1"/>
  <c r="W45" i="1"/>
  <c r="B59" i="1"/>
  <c r="D59" i="1"/>
  <c r="F59" i="1"/>
  <c r="H59" i="1"/>
  <c r="J59" i="1"/>
  <c r="L59" i="1"/>
  <c r="N59" i="1"/>
  <c r="P59" i="1"/>
  <c r="R59" i="1"/>
  <c r="T59" i="1"/>
  <c r="V46" i="1"/>
  <c r="X46" i="1"/>
  <c r="Z46" i="1"/>
  <c r="C60" i="1"/>
  <c r="E60" i="1"/>
  <c r="G60" i="1"/>
  <c r="I60" i="1"/>
  <c r="K60" i="1"/>
  <c r="M60" i="1"/>
  <c r="O60" i="1"/>
  <c r="Q60" i="1"/>
  <c r="S60" i="1"/>
  <c r="U60" i="1"/>
  <c r="W47" i="1"/>
  <c r="B61" i="1"/>
  <c r="D61" i="1"/>
  <c r="F61" i="1"/>
  <c r="H61" i="1"/>
  <c r="J61" i="1"/>
  <c r="L61" i="1"/>
  <c r="N61" i="1"/>
  <c r="P61" i="1"/>
  <c r="R61" i="1"/>
  <c r="T61" i="1"/>
  <c r="V48" i="1"/>
  <c r="X48" i="1"/>
  <c r="Z48" i="1"/>
  <c r="W49" i="1"/>
  <c r="Y49" i="1"/>
  <c r="AA49" i="1"/>
  <c r="AC49" i="1"/>
  <c r="D51" i="1"/>
  <c r="F51" i="1"/>
  <c r="H51" i="1"/>
  <c r="J51" i="1"/>
  <c r="L51" i="1"/>
  <c r="N51" i="1"/>
  <c r="P51" i="1"/>
  <c r="R51" i="1"/>
  <c r="T51" i="1"/>
  <c r="C52" i="1"/>
  <c r="E52" i="1"/>
  <c r="G52" i="1"/>
  <c r="I52" i="1"/>
  <c r="K52" i="1"/>
  <c r="M52" i="1"/>
  <c r="O52" i="1"/>
  <c r="Q52" i="1"/>
  <c r="S52" i="1"/>
  <c r="U52" i="1"/>
  <c r="C57" i="1"/>
  <c r="E57" i="1"/>
  <c r="G57" i="1"/>
  <c r="I57" i="1"/>
  <c r="K57" i="1"/>
  <c r="M57" i="1"/>
  <c r="O57" i="1"/>
  <c r="Q57" i="1"/>
  <c r="S57" i="1"/>
  <c r="U57" i="1"/>
  <c r="W44" i="1"/>
  <c r="Y44" i="1"/>
  <c r="AA44" i="1"/>
  <c r="AC44" i="1"/>
  <c r="B58" i="1"/>
  <c r="D58" i="1"/>
  <c r="F58" i="1"/>
  <c r="H58" i="1"/>
  <c r="J58" i="1"/>
  <c r="L58" i="1"/>
  <c r="N58" i="1"/>
  <c r="P58" i="1"/>
  <c r="R58" i="1"/>
  <c r="T58" i="1"/>
  <c r="V45" i="1"/>
  <c r="X45" i="1"/>
  <c r="Z45" i="1"/>
  <c r="AB45" i="1"/>
  <c r="AD45" i="1"/>
  <c r="C59" i="1"/>
  <c r="E59" i="1"/>
  <c r="G59" i="1"/>
  <c r="I59" i="1"/>
  <c r="K59" i="1"/>
  <c r="M59" i="1"/>
  <c r="O59" i="1"/>
  <c r="Q59" i="1"/>
  <c r="S59" i="1"/>
  <c r="U59" i="1"/>
  <c r="W46" i="1"/>
  <c r="Y46" i="1"/>
  <c r="AA46" i="1"/>
  <c r="AC46" i="1"/>
  <c r="B60" i="1"/>
  <c r="D60" i="1"/>
  <c r="F60" i="1"/>
  <c r="H60" i="1"/>
  <c r="J60" i="1"/>
  <c r="L60" i="1"/>
  <c r="N60" i="1"/>
  <c r="P60" i="1"/>
  <c r="R60" i="1"/>
  <c r="T60" i="1"/>
  <c r="V47" i="1"/>
  <c r="X47" i="1"/>
  <c r="Z47" i="1"/>
  <c r="AB47" i="1"/>
  <c r="AD47" i="1"/>
  <c r="C61" i="1"/>
  <c r="E61" i="1"/>
  <c r="G61" i="1"/>
  <c r="I61" i="1"/>
  <c r="K61" i="1"/>
  <c r="M61" i="1"/>
  <c r="O61" i="1"/>
  <c r="Q61" i="1"/>
  <c r="S61" i="1"/>
  <c r="U61" i="1"/>
  <c r="W48" i="1"/>
  <c r="Y48" i="1"/>
  <c r="AA48" i="1"/>
  <c r="AC48" i="1"/>
  <c r="V49" i="1"/>
  <c r="X49" i="1"/>
  <c r="Z49" i="1"/>
  <c r="AB49" i="1"/>
  <c r="AD49" i="1"/>
  <c r="J66" i="1"/>
  <c r="I6" i="1" s="1"/>
  <c r="J68" i="1"/>
  <c r="I9" i="1" s="1"/>
  <c r="J70" i="1"/>
  <c r="I14" i="1" s="1"/>
  <c r="J72" i="1"/>
  <c r="I15" i="1" s="1"/>
  <c r="J74" i="1"/>
  <c r="I19" i="1" s="1"/>
  <c r="J76" i="1"/>
  <c r="I18" i="1" s="1"/>
  <c r="J78" i="1"/>
  <c r="I11" i="1" s="1"/>
  <c r="S80" i="1"/>
  <c r="H23" i="1" s="1"/>
  <c r="J80" i="1"/>
  <c r="I23" i="1" s="1"/>
  <c r="J67" i="1"/>
  <c r="I8" i="1" s="1"/>
  <c r="J69" i="1"/>
  <c r="I12" i="1" s="1"/>
  <c r="J71" i="1"/>
  <c r="I13" i="1" s="1"/>
  <c r="J73" i="1"/>
  <c r="I21" i="1" s="1"/>
  <c r="J75" i="1"/>
  <c r="I16" i="1" s="1"/>
  <c r="J77" i="1"/>
  <c r="I22" i="1" s="1"/>
  <c r="J79" i="1"/>
  <c r="I25" i="1" s="1"/>
  <c r="R80" i="1"/>
  <c r="G23" i="1" s="1"/>
  <c r="J82" i="1"/>
  <c r="I20" i="1" s="1"/>
  <c r="J84" i="1"/>
  <c r="I27" i="1" s="1"/>
  <c r="J81" i="1"/>
  <c r="I24" i="1" s="1"/>
  <c r="J83" i="1"/>
  <c r="I26" i="1" s="1"/>
  <c r="R84" i="1"/>
  <c r="G27" i="1" s="1"/>
  <c r="J86" i="1"/>
  <c r="I29" i="1" s="1"/>
  <c r="J88" i="1"/>
  <c r="I31" i="1" s="1"/>
  <c r="J90" i="1"/>
  <c r="I34" i="1" s="1"/>
  <c r="J92" i="1"/>
  <c r="I32" i="1" s="1"/>
  <c r="J94" i="1"/>
  <c r="I35" i="1" s="1"/>
  <c r="J96" i="1"/>
  <c r="I28" i="1" s="1"/>
  <c r="J98" i="1"/>
  <c r="I5" i="1" s="1"/>
  <c r="F103" i="1"/>
  <c r="F105" i="1"/>
  <c r="F107" i="1"/>
  <c r="C110" i="1"/>
  <c r="C120" i="1" s="1"/>
  <c r="J85" i="1"/>
  <c r="I7" i="1" s="1"/>
  <c r="J87" i="1"/>
  <c r="I30" i="1" s="1"/>
  <c r="J89" i="1"/>
  <c r="I33" i="1" s="1"/>
  <c r="J91" i="1"/>
  <c r="I17" i="1" s="1"/>
  <c r="J93" i="1"/>
  <c r="I37" i="1" s="1"/>
  <c r="J95" i="1"/>
  <c r="I36" i="1" s="1"/>
  <c r="J97" i="1"/>
  <c r="I10" i="1" s="1"/>
  <c r="J99" i="1"/>
  <c r="O99" i="1" s="1"/>
  <c r="F104" i="1"/>
  <c r="F106" i="1"/>
  <c r="F109" i="1"/>
  <c r="D110" i="1"/>
  <c r="M63" i="1" l="1"/>
  <c r="M62" i="1"/>
  <c r="K63" i="1"/>
  <c r="K62" i="1"/>
  <c r="G63" i="1"/>
  <c r="G62" i="1"/>
  <c r="P63" i="1"/>
  <c r="P62" i="1"/>
  <c r="N63" i="1"/>
  <c r="N62" i="1"/>
  <c r="L63" i="1"/>
  <c r="L62" i="1"/>
  <c r="J63" i="1"/>
  <c r="J62" i="1"/>
  <c r="H63" i="1"/>
  <c r="H62" i="1"/>
  <c r="F63" i="1"/>
  <c r="F62" i="1"/>
  <c r="D63" i="1"/>
  <c r="D62" i="1"/>
  <c r="B63" i="1"/>
  <c r="B62" i="1"/>
  <c r="Q63" i="1"/>
  <c r="Q62" i="1"/>
  <c r="C63" i="1"/>
  <c r="C62" i="1"/>
  <c r="R63" i="1"/>
  <c r="R62" i="1"/>
  <c r="D120" i="1"/>
  <c r="G110" i="1"/>
  <c r="F110" i="1"/>
  <c r="D119" i="1"/>
  <c r="D117" i="1"/>
  <c r="D115" i="1"/>
  <c r="D113" i="1"/>
  <c r="R99" i="1"/>
  <c r="N99" i="1"/>
  <c r="R98" i="1"/>
  <c r="G5" i="1" s="1"/>
  <c r="N98" i="1"/>
  <c r="C5" i="1" s="1"/>
  <c r="R97" i="1"/>
  <c r="G10" i="1" s="1"/>
  <c r="N97" i="1"/>
  <c r="C10" i="1" s="1"/>
  <c r="R96" i="1"/>
  <c r="G28" i="1" s="1"/>
  <c r="N96" i="1"/>
  <c r="C28" i="1" s="1"/>
  <c r="R95" i="1"/>
  <c r="G36" i="1" s="1"/>
  <c r="N95" i="1"/>
  <c r="C36" i="1" s="1"/>
  <c r="R94" i="1"/>
  <c r="G35" i="1" s="1"/>
  <c r="N94" i="1"/>
  <c r="C35" i="1" s="1"/>
  <c r="R93" i="1"/>
  <c r="G37" i="1" s="1"/>
  <c r="N93" i="1"/>
  <c r="C37" i="1" s="1"/>
  <c r="R92" i="1"/>
  <c r="G32" i="1" s="1"/>
  <c r="N92" i="1"/>
  <c r="C32" i="1" s="1"/>
  <c r="R91" i="1"/>
  <c r="G17" i="1" s="1"/>
  <c r="N91" i="1"/>
  <c r="C17" i="1" s="1"/>
  <c r="R90" i="1"/>
  <c r="G34" i="1" s="1"/>
  <c r="N90" i="1"/>
  <c r="C34" i="1" s="1"/>
  <c r="R89" i="1"/>
  <c r="G33" i="1" s="1"/>
  <c r="N89" i="1"/>
  <c r="C33" i="1" s="1"/>
  <c r="R88" i="1"/>
  <c r="G31" i="1" s="1"/>
  <c r="N88" i="1"/>
  <c r="C31" i="1" s="1"/>
  <c r="R87" i="1"/>
  <c r="G30" i="1" s="1"/>
  <c r="N87" i="1"/>
  <c r="C30" i="1" s="1"/>
  <c r="R86" i="1"/>
  <c r="G29" i="1" s="1"/>
  <c r="N86" i="1"/>
  <c r="C29" i="1" s="1"/>
  <c r="R85" i="1"/>
  <c r="G7" i="1" s="1"/>
  <c r="N85" i="1"/>
  <c r="C7" i="1" s="1"/>
  <c r="C119" i="1"/>
  <c r="C117" i="1"/>
  <c r="C115" i="1"/>
  <c r="C113" i="1"/>
  <c r="Q99" i="1"/>
  <c r="M99" i="1"/>
  <c r="N101" i="1" s="1"/>
  <c r="Q98" i="1"/>
  <c r="F5" i="1" s="1"/>
  <c r="M98" i="1"/>
  <c r="B5" i="1" s="1"/>
  <c r="Q97" i="1"/>
  <c r="F10" i="1" s="1"/>
  <c r="M97" i="1"/>
  <c r="B10" i="1" s="1"/>
  <c r="Q96" i="1"/>
  <c r="F28" i="1" s="1"/>
  <c r="M96" i="1"/>
  <c r="B28" i="1" s="1"/>
  <c r="Q95" i="1"/>
  <c r="F36" i="1" s="1"/>
  <c r="M95" i="1"/>
  <c r="B36" i="1" s="1"/>
  <c r="Q94" i="1"/>
  <c r="F35" i="1" s="1"/>
  <c r="M94" i="1"/>
  <c r="B35" i="1" s="1"/>
  <c r="Q93" i="1"/>
  <c r="F37" i="1" s="1"/>
  <c r="M93" i="1"/>
  <c r="B37" i="1" s="1"/>
  <c r="Q92" i="1"/>
  <c r="F32" i="1" s="1"/>
  <c r="M92" i="1"/>
  <c r="B32" i="1" s="1"/>
  <c r="Q91" i="1"/>
  <c r="F17" i="1" s="1"/>
  <c r="M91" i="1"/>
  <c r="B17" i="1" s="1"/>
  <c r="Q90" i="1"/>
  <c r="F34" i="1" s="1"/>
  <c r="M90" i="1"/>
  <c r="B34" i="1" s="1"/>
  <c r="Q89" i="1"/>
  <c r="F33" i="1" s="1"/>
  <c r="M89" i="1"/>
  <c r="B33" i="1" s="1"/>
  <c r="Q88" i="1"/>
  <c r="F31" i="1" s="1"/>
  <c r="M88" i="1"/>
  <c r="B31" i="1" s="1"/>
  <c r="Q87" i="1"/>
  <c r="F30" i="1" s="1"/>
  <c r="M87" i="1"/>
  <c r="B30" i="1" s="1"/>
  <c r="Q86" i="1"/>
  <c r="F29" i="1" s="1"/>
  <c r="M86" i="1"/>
  <c r="B29" i="1" s="1"/>
  <c r="Q85" i="1"/>
  <c r="F7" i="1" s="1"/>
  <c r="M85" i="1"/>
  <c r="B7" i="1" s="1"/>
  <c r="S84" i="1"/>
  <c r="H27" i="1" s="1"/>
  <c r="O84" i="1"/>
  <c r="D27" i="1" s="1"/>
  <c r="P84" i="1"/>
  <c r="E27" i="1" s="1"/>
  <c r="K83" i="1"/>
  <c r="P83" i="1"/>
  <c r="E26" i="1" s="1"/>
  <c r="K82" i="1"/>
  <c r="P82" i="1"/>
  <c r="E20" i="1" s="1"/>
  <c r="K81" i="1"/>
  <c r="P81" i="1"/>
  <c r="E24" i="1" s="1"/>
  <c r="S83" i="1"/>
  <c r="H26" i="1" s="1"/>
  <c r="O83" i="1"/>
  <c r="D26" i="1" s="1"/>
  <c r="S82" i="1"/>
  <c r="H20" i="1" s="1"/>
  <c r="O82" i="1"/>
  <c r="D20" i="1" s="1"/>
  <c r="S81" i="1"/>
  <c r="H24" i="1" s="1"/>
  <c r="O81" i="1"/>
  <c r="D24" i="1" s="1"/>
  <c r="Q80" i="1"/>
  <c r="F23" i="1" s="1"/>
  <c r="K80" i="1"/>
  <c r="N80" i="1"/>
  <c r="C23" i="1" s="1"/>
  <c r="R79" i="1"/>
  <c r="G25" i="1" s="1"/>
  <c r="N79" i="1"/>
  <c r="C25" i="1" s="1"/>
  <c r="R78" i="1"/>
  <c r="G11" i="1" s="1"/>
  <c r="N78" i="1"/>
  <c r="C11" i="1" s="1"/>
  <c r="R77" i="1"/>
  <c r="G22" i="1" s="1"/>
  <c r="N77" i="1"/>
  <c r="C22" i="1" s="1"/>
  <c r="R76" i="1"/>
  <c r="G18" i="1" s="1"/>
  <c r="N76" i="1"/>
  <c r="C18" i="1" s="1"/>
  <c r="R75" i="1"/>
  <c r="G16" i="1" s="1"/>
  <c r="N75" i="1"/>
  <c r="C16" i="1" s="1"/>
  <c r="R74" i="1"/>
  <c r="G19" i="1" s="1"/>
  <c r="N74" i="1"/>
  <c r="C19" i="1" s="1"/>
  <c r="R73" i="1"/>
  <c r="G21" i="1" s="1"/>
  <c r="N73" i="1"/>
  <c r="C21" i="1" s="1"/>
  <c r="R72" i="1"/>
  <c r="G15" i="1" s="1"/>
  <c r="N72" i="1"/>
  <c r="C15" i="1" s="1"/>
  <c r="R71" i="1"/>
  <c r="G13" i="1" s="1"/>
  <c r="N71" i="1"/>
  <c r="C13" i="1" s="1"/>
  <c r="R70" i="1"/>
  <c r="G14" i="1" s="1"/>
  <c r="N70" i="1"/>
  <c r="C14" i="1" s="1"/>
  <c r="R69" i="1"/>
  <c r="G12" i="1" s="1"/>
  <c r="N69" i="1"/>
  <c r="C12" i="1" s="1"/>
  <c r="R68" i="1"/>
  <c r="G9" i="1" s="1"/>
  <c r="N68" i="1"/>
  <c r="C9" i="1" s="1"/>
  <c r="R67" i="1"/>
  <c r="G8" i="1" s="1"/>
  <c r="N67" i="1"/>
  <c r="C8" i="1" s="1"/>
  <c r="R66" i="1"/>
  <c r="G6" i="1" s="1"/>
  <c r="N66" i="1"/>
  <c r="C6" i="1" s="1"/>
  <c r="O80" i="1"/>
  <c r="D23" i="1" s="1"/>
  <c r="S79" i="1"/>
  <c r="H25" i="1" s="1"/>
  <c r="O79" i="1"/>
  <c r="D25" i="1" s="1"/>
  <c r="S78" i="1"/>
  <c r="H11" i="1" s="1"/>
  <c r="O78" i="1"/>
  <c r="D11" i="1" s="1"/>
  <c r="S77" i="1"/>
  <c r="H22" i="1" s="1"/>
  <c r="O77" i="1"/>
  <c r="D22" i="1" s="1"/>
  <c r="S76" i="1"/>
  <c r="H18" i="1" s="1"/>
  <c r="O76" i="1"/>
  <c r="D18" i="1" s="1"/>
  <c r="S75" i="1"/>
  <c r="H16" i="1" s="1"/>
  <c r="O75" i="1"/>
  <c r="D16" i="1" s="1"/>
  <c r="S74" i="1"/>
  <c r="H19" i="1" s="1"/>
  <c r="O74" i="1"/>
  <c r="D19" i="1" s="1"/>
  <c r="S73" i="1"/>
  <c r="H21" i="1" s="1"/>
  <c r="O73" i="1"/>
  <c r="D21" i="1" s="1"/>
  <c r="S72" i="1"/>
  <c r="H15" i="1" s="1"/>
  <c r="O72" i="1"/>
  <c r="D15" i="1" s="1"/>
  <c r="S71" i="1"/>
  <c r="H13" i="1" s="1"/>
  <c r="O71" i="1"/>
  <c r="D13" i="1" s="1"/>
  <c r="S70" i="1"/>
  <c r="H14" i="1" s="1"/>
  <c r="O70" i="1"/>
  <c r="D14" i="1" s="1"/>
  <c r="S69" i="1"/>
  <c r="H12" i="1" s="1"/>
  <c r="O69" i="1"/>
  <c r="D12" i="1" s="1"/>
  <c r="S68" i="1"/>
  <c r="H9" i="1" s="1"/>
  <c r="O68" i="1"/>
  <c r="D9" i="1" s="1"/>
  <c r="S67" i="1"/>
  <c r="H8" i="1" s="1"/>
  <c r="O67" i="1"/>
  <c r="D8" i="1" s="1"/>
  <c r="S66" i="1"/>
  <c r="H6" i="1" s="1"/>
  <c r="O66" i="1"/>
  <c r="D6" i="1" s="1"/>
  <c r="X53" i="1"/>
  <c r="V53" i="1"/>
  <c r="D118" i="1"/>
  <c r="D116" i="1"/>
  <c r="D114" i="1"/>
  <c r="K99" i="1"/>
  <c r="P99" i="1"/>
  <c r="K98" i="1"/>
  <c r="P98" i="1"/>
  <c r="E5" i="1" s="1"/>
  <c r="K97" i="1"/>
  <c r="P97" i="1"/>
  <c r="E10" i="1" s="1"/>
  <c r="K96" i="1"/>
  <c r="P96" i="1"/>
  <c r="E28" i="1" s="1"/>
  <c r="K95" i="1"/>
  <c r="P95" i="1"/>
  <c r="E36" i="1" s="1"/>
  <c r="K94" i="1"/>
  <c r="P94" i="1"/>
  <c r="E35" i="1" s="1"/>
  <c r="K93" i="1"/>
  <c r="P93" i="1"/>
  <c r="E37" i="1" s="1"/>
  <c r="K92" i="1"/>
  <c r="P92" i="1"/>
  <c r="E32" i="1" s="1"/>
  <c r="K91" i="1"/>
  <c r="P91" i="1"/>
  <c r="E17" i="1" s="1"/>
  <c r="K90" i="1"/>
  <c r="P90" i="1"/>
  <c r="E34" i="1" s="1"/>
  <c r="K89" i="1"/>
  <c r="P89" i="1"/>
  <c r="E33" i="1" s="1"/>
  <c r="K88" i="1"/>
  <c r="P88" i="1"/>
  <c r="E31" i="1" s="1"/>
  <c r="K87" i="1"/>
  <c r="P87" i="1"/>
  <c r="E30" i="1" s="1"/>
  <c r="K86" i="1"/>
  <c r="P86" i="1"/>
  <c r="E29" i="1" s="1"/>
  <c r="K85" i="1"/>
  <c r="P85" i="1"/>
  <c r="E7" i="1" s="1"/>
  <c r="C118" i="1"/>
  <c r="C116" i="1"/>
  <c r="C114" i="1"/>
  <c r="S99" i="1"/>
  <c r="S98" i="1"/>
  <c r="H5" i="1" s="1"/>
  <c r="O98" i="1"/>
  <c r="D5" i="1" s="1"/>
  <c r="S97" i="1"/>
  <c r="H10" i="1" s="1"/>
  <c r="O97" i="1"/>
  <c r="D10" i="1" s="1"/>
  <c r="S96" i="1"/>
  <c r="H28" i="1" s="1"/>
  <c r="O96" i="1"/>
  <c r="D28" i="1" s="1"/>
  <c r="S95" i="1"/>
  <c r="H36" i="1" s="1"/>
  <c r="O95" i="1"/>
  <c r="D36" i="1" s="1"/>
  <c r="S94" i="1"/>
  <c r="H35" i="1" s="1"/>
  <c r="O94" i="1"/>
  <c r="D35" i="1" s="1"/>
  <c r="S93" i="1"/>
  <c r="H37" i="1" s="1"/>
  <c r="O93" i="1"/>
  <c r="D37" i="1" s="1"/>
  <c r="S92" i="1"/>
  <c r="H32" i="1" s="1"/>
  <c r="O92" i="1"/>
  <c r="D32" i="1" s="1"/>
  <c r="S91" i="1"/>
  <c r="H17" i="1" s="1"/>
  <c r="O91" i="1"/>
  <c r="D17" i="1" s="1"/>
  <c r="S90" i="1"/>
  <c r="H34" i="1" s="1"/>
  <c r="O90" i="1"/>
  <c r="D34" i="1" s="1"/>
  <c r="S89" i="1"/>
  <c r="H33" i="1" s="1"/>
  <c r="O89" i="1"/>
  <c r="D33" i="1" s="1"/>
  <c r="S88" i="1"/>
  <c r="H31" i="1" s="1"/>
  <c r="O88" i="1"/>
  <c r="D31" i="1" s="1"/>
  <c r="S87" i="1"/>
  <c r="H30" i="1" s="1"/>
  <c r="O87" i="1"/>
  <c r="D30" i="1" s="1"/>
  <c r="S86" i="1"/>
  <c r="H29" i="1" s="1"/>
  <c r="O86" i="1"/>
  <c r="D29" i="1" s="1"/>
  <c r="S85" i="1"/>
  <c r="H7" i="1" s="1"/>
  <c r="O85" i="1"/>
  <c r="D7" i="1" s="1"/>
  <c r="Q84" i="1"/>
  <c r="F27" i="1" s="1"/>
  <c r="M84" i="1"/>
  <c r="B27" i="1" s="1"/>
  <c r="K84" i="1"/>
  <c r="N84" i="1"/>
  <c r="C27" i="1" s="1"/>
  <c r="R83" i="1"/>
  <c r="G26" i="1" s="1"/>
  <c r="N83" i="1"/>
  <c r="C26" i="1" s="1"/>
  <c r="R82" i="1"/>
  <c r="G20" i="1" s="1"/>
  <c r="N82" i="1"/>
  <c r="C20" i="1" s="1"/>
  <c r="R81" i="1"/>
  <c r="G24" i="1" s="1"/>
  <c r="N81" i="1"/>
  <c r="C24" i="1" s="1"/>
  <c r="Q83" i="1"/>
  <c r="F26" i="1" s="1"/>
  <c r="M83" i="1"/>
  <c r="B26" i="1" s="1"/>
  <c r="Q82" i="1"/>
  <c r="F20" i="1" s="1"/>
  <c r="M82" i="1"/>
  <c r="B20" i="1" s="1"/>
  <c r="Q81" i="1"/>
  <c r="F24" i="1" s="1"/>
  <c r="M81" i="1"/>
  <c r="B24" i="1" s="1"/>
  <c r="P80" i="1"/>
  <c r="E23" i="1" s="1"/>
  <c r="K79" i="1"/>
  <c r="P79" i="1"/>
  <c r="E25" i="1" s="1"/>
  <c r="K78" i="1"/>
  <c r="P78" i="1"/>
  <c r="E11" i="1" s="1"/>
  <c r="K77" i="1"/>
  <c r="P77" i="1"/>
  <c r="E22" i="1" s="1"/>
  <c r="K76" i="1"/>
  <c r="P76" i="1"/>
  <c r="E18" i="1" s="1"/>
  <c r="K75" i="1"/>
  <c r="P75" i="1"/>
  <c r="E16" i="1" s="1"/>
  <c r="K74" i="1"/>
  <c r="P74" i="1"/>
  <c r="E19" i="1" s="1"/>
  <c r="K73" i="1"/>
  <c r="P73" i="1"/>
  <c r="E21" i="1" s="1"/>
  <c r="K72" i="1"/>
  <c r="P72" i="1"/>
  <c r="E15" i="1" s="1"/>
  <c r="K71" i="1"/>
  <c r="P71" i="1"/>
  <c r="E13" i="1" s="1"/>
  <c r="K70" i="1"/>
  <c r="P70" i="1"/>
  <c r="E14" i="1" s="1"/>
  <c r="K69" i="1"/>
  <c r="P69" i="1"/>
  <c r="E12" i="1" s="1"/>
  <c r="K68" i="1"/>
  <c r="P68" i="1"/>
  <c r="E9" i="1" s="1"/>
  <c r="K67" i="1"/>
  <c r="P67" i="1"/>
  <c r="E8" i="1" s="1"/>
  <c r="K66" i="1"/>
  <c r="P66" i="1"/>
  <c r="E6" i="1" s="1"/>
  <c r="M80" i="1"/>
  <c r="B23" i="1" s="1"/>
  <c r="Q79" i="1"/>
  <c r="F25" i="1" s="1"/>
  <c r="M79" i="1"/>
  <c r="B25" i="1" s="1"/>
  <c r="Q78" i="1"/>
  <c r="F11" i="1" s="1"/>
  <c r="M78" i="1"/>
  <c r="B11" i="1" s="1"/>
  <c r="Q77" i="1"/>
  <c r="F22" i="1" s="1"/>
  <c r="M77" i="1"/>
  <c r="B22" i="1" s="1"/>
  <c r="Q76" i="1"/>
  <c r="F18" i="1" s="1"/>
  <c r="M76" i="1"/>
  <c r="B18" i="1" s="1"/>
  <c r="Q75" i="1"/>
  <c r="F16" i="1" s="1"/>
  <c r="M75" i="1"/>
  <c r="B16" i="1" s="1"/>
  <c r="Q74" i="1"/>
  <c r="F19" i="1" s="1"/>
  <c r="M74" i="1"/>
  <c r="B19" i="1" s="1"/>
  <c r="Q73" i="1"/>
  <c r="F21" i="1" s="1"/>
  <c r="M73" i="1"/>
  <c r="B21" i="1" s="1"/>
  <c r="Q72" i="1"/>
  <c r="F15" i="1" s="1"/>
  <c r="M72" i="1"/>
  <c r="B15" i="1" s="1"/>
  <c r="Q71" i="1"/>
  <c r="F13" i="1" s="1"/>
  <c r="M71" i="1"/>
  <c r="B13" i="1" s="1"/>
  <c r="Q70" i="1"/>
  <c r="F14" i="1" s="1"/>
  <c r="M70" i="1"/>
  <c r="B14" i="1" s="1"/>
  <c r="Q69" i="1"/>
  <c r="F12" i="1" s="1"/>
  <c r="M69" i="1"/>
  <c r="B12" i="1" s="1"/>
  <c r="Q68" i="1"/>
  <c r="F9" i="1" s="1"/>
  <c r="M68" i="1"/>
  <c r="B9" i="1" s="1"/>
  <c r="Q67" i="1"/>
  <c r="F8" i="1" s="1"/>
  <c r="M67" i="1"/>
  <c r="B8" i="1" s="1"/>
  <c r="Q66" i="1"/>
  <c r="F6" i="1" s="1"/>
  <c r="M66" i="1"/>
  <c r="B6" i="1" s="1"/>
  <c r="W61" i="1"/>
  <c r="W60" i="1"/>
  <c r="Y60" i="1"/>
  <c r="U63" i="1"/>
  <c r="U62" i="1"/>
  <c r="S63" i="1"/>
  <c r="S62" i="1"/>
  <c r="O63" i="1"/>
  <c r="O62" i="1"/>
  <c r="I63" i="1"/>
  <c r="I62" i="1"/>
  <c r="E63" i="1"/>
  <c r="E62" i="1"/>
  <c r="T63" i="1"/>
  <c r="T62" i="1"/>
  <c r="Q101" i="1" l="1"/>
</calcChain>
</file>

<file path=xl/sharedStrings.xml><?xml version="1.0" encoding="utf-8"?>
<sst xmlns="http://schemas.openxmlformats.org/spreadsheetml/2006/main" count="182" uniqueCount="103">
  <si>
    <t>Primary energy consumption by fuel (%) in 2009</t>
  </si>
  <si>
    <t>Primary energy consumption by fuel in the EU-27, 1990-2009</t>
  </si>
  <si>
    <t>Coal and lignite</t>
  </si>
  <si>
    <t>Oil</t>
  </si>
  <si>
    <t>Gas</t>
  </si>
  <si>
    <t>Nuclear</t>
  </si>
  <si>
    <t>Renewables</t>
  </si>
  <si>
    <t>Industrial waste</t>
  </si>
  <si>
    <t>Imports-exports of electricity</t>
  </si>
  <si>
    <t>Primary energy consumption (million TOE)</t>
  </si>
  <si>
    <t xml:space="preserve">EEA </t>
  </si>
  <si>
    <t>EU-27</t>
  </si>
  <si>
    <t>Austria</t>
  </si>
  <si>
    <t>Belgium</t>
  </si>
  <si>
    <t>Bulgaria</t>
  </si>
  <si>
    <t>Switzerland</t>
  </si>
  <si>
    <t>Cyprus</t>
  </si>
  <si>
    <t>Czech Republic</t>
  </si>
  <si>
    <t>Germany</t>
  </si>
  <si>
    <t>Denmark</t>
  </si>
  <si>
    <t>Estonia</t>
  </si>
  <si>
    <t>Spain</t>
  </si>
  <si>
    <t>Finland</t>
  </si>
  <si>
    <t>France</t>
  </si>
  <si>
    <t>Greece</t>
  </si>
  <si>
    <t>Hungary</t>
  </si>
  <si>
    <t>Ireland</t>
  </si>
  <si>
    <t>Italy</t>
  </si>
  <si>
    <t>Lithuania</t>
  </si>
  <si>
    <t>Luxembourg</t>
  </si>
  <si>
    <t>Latvia</t>
  </si>
  <si>
    <t>Malta</t>
  </si>
  <si>
    <t>Netherlands</t>
  </si>
  <si>
    <t>Norway</t>
  </si>
  <si>
    <t>Poland</t>
  </si>
  <si>
    <t>Source: Eurostat.</t>
  </si>
  <si>
    <t>Portugal</t>
  </si>
  <si>
    <t>Romania</t>
  </si>
  <si>
    <t>Sweden</t>
  </si>
  <si>
    <t>Slovenia</t>
  </si>
  <si>
    <t>Slovakia</t>
  </si>
  <si>
    <t>Turkey</t>
  </si>
  <si>
    <t>Iceland</t>
  </si>
  <si>
    <t>UK</t>
  </si>
  <si>
    <t>Note: TOE refers to tonnes of oil equivalents.</t>
  </si>
  <si>
    <t>Mtoe</t>
  </si>
  <si>
    <t>1990-2009</t>
  </si>
  <si>
    <t>1990-2005</t>
  </si>
  <si>
    <t>2005-2009</t>
  </si>
  <si>
    <t>1990-1994</t>
  </si>
  <si>
    <t>1994-2004</t>
  </si>
  <si>
    <t>2005-2006</t>
  </si>
  <si>
    <t>2006-2007</t>
  </si>
  <si>
    <t>2007-2008</t>
  </si>
  <si>
    <t>2008-2009</t>
  </si>
  <si>
    <t>1999-2008</t>
  </si>
  <si>
    <t>%/an</t>
  </si>
  <si>
    <t>Other (industrial waste, net electricity imports)</t>
  </si>
  <si>
    <t>Total (as reported)</t>
  </si>
  <si>
    <t>Total (for shares)</t>
  </si>
  <si>
    <t>Sum check (control)</t>
  </si>
  <si>
    <t>%/year</t>
  </si>
  <si>
    <t>Fossil fuels</t>
  </si>
  <si>
    <t>Shares in %</t>
  </si>
  <si>
    <t>Sum check</t>
  </si>
  <si>
    <t>Million TOE and shares (%) in 2009</t>
  </si>
  <si>
    <t>Total</t>
  </si>
  <si>
    <t>Sum</t>
  </si>
  <si>
    <t>Residual</t>
  </si>
  <si>
    <t>European Union (27 countries)</t>
  </si>
  <si>
    <t>be Belgium</t>
  </si>
  <si>
    <t>bg Bulgaria</t>
  </si>
  <si>
    <t>cz Czech Republic</t>
  </si>
  <si>
    <t>dk Denmark</t>
  </si>
  <si>
    <t>de Germany</t>
  </si>
  <si>
    <t>ee Estonia</t>
  </si>
  <si>
    <t>ie Ireland</t>
  </si>
  <si>
    <t>gr Greece</t>
  </si>
  <si>
    <t>es Spain</t>
  </si>
  <si>
    <t>fr France</t>
  </si>
  <si>
    <t>it Italy</t>
  </si>
  <si>
    <t>cy Cyprus</t>
  </si>
  <si>
    <t>lv Latvia</t>
  </si>
  <si>
    <t>lt Lithuania</t>
  </si>
  <si>
    <t xml:space="preserve">lu Luxembourg </t>
  </si>
  <si>
    <t>hu Hungary</t>
  </si>
  <si>
    <t>mt Malta</t>
  </si>
  <si>
    <t>nl Netherlands</t>
  </si>
  <si>
    <t>at Austria</t>
  </si>
  <si>
    <t>pl Poland</t>
  </si>
  <si>
    <t>pt Portugal</t>
  </si>
  <si>
    <t>ro Romania</t>
  </si>
  <si>
    <t>si Slovenia</t>
  </si>
  <si>
    <t>sk Slovakia</t>
  </si>
  <si>
    <t>fi Finland</t>
  </si>
  <si>
    <t>se Sweden</t>
  </si>
  <si>
    <t>uk United Kingdom</t>
  </si>
  <si>
    <t>tr Turkey</t>
  </si>
  <si>
    <t>no Norway</t>
  </si>
  <si>
    <t>ch Switzerland</t>
  </si>
  <si>
    <t>EEA</t>
  </si>
  <si>
    <t>non EU EEA</t>
  </si>
  <si>
    <t>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</si>
</sst>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0.0%"/>
    <numFmt numFmtId="166" formatCode="0.000"/>
    <numFmt numFmtId="167" formatCode="#,##0.0"/>
    <numFmt numFmtId="168" formatCode="_(* #,##0_);_(* \(#,##0\);_(* &quot;-&quot;_);_(@_)"/>
    <numFmt numFmtId="169" formatCode="_(&quot;$&quot;* #,##0_);_(&quot;$&quot;* \(#,##0\);_(&quot;$&quot;* &quot;-&quot;_);_(@_)"/>
    <numFmt numFmtId="170" formatCode="_-[$€]* #,##0.00_-;\-[$€]* #,##0.00_-;_-[$€]* &quot;-&quot;??_-;_-@_-"/>
    <numFmt numFmtId="171" formatCode="General_)"/>
  </numFmts>
  <fonts count="20" x14ac:knownFonts="1">
    <font>
      <sz val="10"/>
      <name val="Arial"/>
    </font>
    <font>
      <sz val="10"/>
      <name val="Arial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0"/>
      <color indexed="12"/>
      <name val="Arial"/>
      <family val="2"/>
    </font>
    <font>
      <b/>
      <sz val="9"/>
      <name val="Arial"/>
      <family val="2"/>
    </font>
    <font>
      <i/>
      <sz val="10"/>
      <color indexed="12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Times New Roman"/>
      <family val="1"/>
    </font>
    <font>
      <sz val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4" fontId="16" fillId="0" borderId="14" applyFill="0" applyBorder="0" applyProtection="0">
      <alignment horizontal="right" vertical="center"/>
    </xf>
    <xf numFmtId="9" fontId="3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0" fillId="0" borderId="0" xfId="0" applyFill="1"/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/>
    <xf numFmtId="164" fontId="4" fillId="2" borderId="2" xfId="0" applyNumberFormat="1" applyFont="1" applyFill="1" applyBorder="1" applyAlignment="1">
      <alignment horizontal="center"/>
    </xf>
    <xf numFmtId="0" fontId="4" fillId="2" borderId="4" xfId="0" applyFont="1" applyFill="1" applyBorder="1"/>
    <xf numFmtId="164" fontId="4" fillId="2" borderId="5" xfId="0" applyNumberFormat="1" applyFont="1" applyFill="1" applyBorder="1" applyAlignment="1">
      <alignment horizontal="center"/>
    </xf>
    <xf numFmtId="0" fontId="0" fillId="0" borderId="6" xfId="0" applyBorder="1"/>
    <xf numFmtId="164" fontId="3" fillId="0" borderId="6" xfId="0" applyNumberFormat="1" applyFont="1" applyBorder="1" applyAlignment="1">
      <alignment horizontal="center"/>
    </xf>
    <xf numFmtId="0" fontId="4" fillId="0" borderId="7" xfId="0" applyFont="1" applyFill="1" applyBorder="1"/>
    <xf numFmtId="0" fontId="4" fillId="0" borderId="0" xfId="0" applyFont="1" applyFill="1"/>
    <xf numFmtId="0" fontId="3" fillId="0" borderId="0" xfId="0" applyFont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3" fillId="0" borderId="9" xfId="0" applyFont="1" applyBorder="1"/>
    <xf numFmtId="164" fontId="3" fillId="0" borderId="5" xfId="0" applyNumberFormat="1" applyFont="1" applyBorder="1" applyAlignment="1">
      <alignment horizontal="center"/>
    </xf>
    <xf numFmtId="165" fontId="0" fillId="0" borderId="0" xfId="1" applyNumberFormat="1" applyFont="1"/>
    <xf numFmtId="0" fontId="5" fillId="0" borderId="0" xfId="0" applyFont="1"/>
    <xf numFmtId="0" fontId="6" fillId="3" borderId="10" xfId="0" applyFont="1" applyFill="1" applyBorder="1"/>
    <xf numFmtId="0" fontId="7" fillId="0" borderId="11" xfId="0" applyFont="1" applyBorder="1"/>
    <xf numFmtId="0" fontId="7" fillId="0" borderId="11" xfId="0" applyFont="1" applyFill="1" applyBorder="1"/>
    <xf numFmtId="0" fontId="8" fillId="0" borderId="12" xfId="0" applyFont="1" applyBorder="1"/>
    <xf numFmtId="0" fontId="7" fillId="0" borderId="8" xfId="0" applyFont="1" applyFill="1" applyBorder="1"/>
    <xf numFmtId="0" fontId="9" fillId="0" borderId="0" xfId="0" applyFont="1" applyFill="1"/>
    <xf numFmtId="0" fontId="10" fillId="0" borderId="13" xfId="0" applyFont="1" applyFill="1" applyBorder="1" applyAlignment="1">
      <alignment horizontal="center"/>
    </xf>
    <xf numFmtId="0" fontId="7" fillId="0" borderId="14" xfId="0" applyFont="1" applyBorder="1" applyAlignment="1"/>
    <xf numFmtId="0" fontId="7" fillId="0" borderId="14" xfId="0" applyFont="1" applyFill="1" applyBorder="1"/>
    <xf numFmtId="0" fontId="8" fillId="0" borderId="15" xfId="0" applyFont="1" applyBorder="1" applyAlignment="1"/>
    <xf numFmtId="0" fontId="4" fillId="4" borderId="0" xfId="0" applyFont="1" applyFill="1"/>
    <xf numFmtId="1" fontId="4" fillId="4" borderId="0" xfId="0" applyNumberFormat="1" applyFont="1" applyFill="1"/>
    <xf numFmtId="164" fontId="4" fillId="4" borderId="0" xfId="0" applyNumberFormat="1" applyFont="1" applyFill="1"/>
    <xf numFmtId="165" fontId="6" fillId="5" borderId="13" xfId="1" applyNumberFormat="1" applyFont="1" applyFill="1" applyBorder="1"/>
    <xf numFmtId="165" fontId="6" fillId="3" borderId="16" xfId="1" applyNumberFormat="1" applyFont="1" applyFill="1" applyBorder="1"/>
    <xf numFmtId="165" fontId="7" fillId="0" borderId="14" xfId="1" applyNumberFormat="1" applyFont="1" applyBorder="1"/>
    <xf numFmtId="165" fontId="7" fillId="5" borderId="14" xfId="1" applyNumberFormat="1" applyFont="1" applyFill="1" applyBorder="1"/>
    <xf numFmtId="165" fontId="8" fillId="5" borderId="15" xfId="1" applyNumberFormat="1" applyFont="1" applyFill="1" applyBorder="1"/>
    <xf numFmtId="165" fontId="6" fillId="3" borderId="13" xfId="1" applyNumberFormat="1" applyFont="1" applyFill="1" applyBorder="1"/>
    <xf numFmtId="165" fontId="6" fillId="5" borderId="16" xfId="1" applyNumberFormat="1" applyFont="1" applyFill="1" applyBorder="1"/>
    <xf numFmtId="165" fontId="8" fillId="0" borderId="15" xfId="1" applyNumberFormat="1" applyFont="1" applyBorder="1"/>
    <xf numFmtId="165" fontId="7" fillId="0" borderId="17" xfId="1" applyNumberFormat="1" applyFont="1" applyBorder="1"/>
    <xf numFmtId="165" fontId="8" fillId="0" borderId="18" xfId="1" applyNumberFormat="1" applyFont="1" applyBorder="1"/>
    <xf numFmtId="0" fontId="0" fillId="0" borderId="0" xfId="0" applyNumberFormat="1" applyFont="1" applyFill="1" applyBorder="1" applyAlignment="1"/>
    <xf numFmtId="9" fontId="4" fillId="4" borderId="0" xfId="1" applyFont="1" applyFill="1"/>
    <xf numFmtId="0" fontId="11" fillId="6" borderId="0" xfId="0" applyFont="1" applyFill="1"/>
    <xf numFmtId="166" fontId="11" fillId="6" borderId="0" xfId="0" applyNumberFormat="1" applyFont="1" applyFill="1"/>
    <xf numFmtId="165" fontId="11" fillId="6" borderId="0" xfId="1" applyNumberFormat="1" applyFont="1" applyFill="1"/>
    <xf numFmtId="0" fontId="12" fillId="0" borderId="0" xfId="0" applyFont="1"/>
    <xf numFmtId="1" fontId="11" fillId="0" borderId="0" xfId="0" applyNumberFormat="1" applyFont="1" applyFill="1"/>
    <xf numFmtId="0" fontId="12" fillId="0" borderId="0" xfId="0" applyFont="1" applyFill="1"/>
    <xf numFmtId="9" fontId="0" fillId="0" borderId="0" xfId="1" applyNumberFormat="1" applyFont="1"/>
    <xf numFmtId="166" fontId="4" fillId="0" borderId="0" xfId="0" applyNumberFormat="1" applyFont="1" applyFill="1"/>
    <xf numFmtId="0" fontId="3" fillId="0" borderId="0" xfId="0" applyFont="1" applyFill="1"/>
    <xf numFmtId="0" fontId="13" fillId="0" borderId="0" xfId="0" applyFont="1" applyFill="1"/>
    <xf numFmtId="165" fontId="0" fillId="0" borderId="0" xfId="1" applyNumberFormat="1" applyFont="1" applyFill="1"/>
    <xf numFmtId="165" fontId="4" fillId="4" borderId="0" xfId="1" applyNumberFormat="1" applyFont="1" applyFill="1"/>
    <xf numFmtId="165" fontId="4" fillId="5" borderId="0" xfId="1" applyNumberFormat="1" applyFont="1" applyFill="1"/>
    <xf numFmtId="165" fontId="0" fillId="0" borderId="0" xfId="0" applyNumberFormat="1"/>
    <xf numFmtId="165" fontId="0" fillId="5" borderId="0" xfId="0" applyNumberFormat="1" applyFill="1"/>
    <xf numFmtId="9" fontId="4" fillId="4" borderId="0" xfId="1" applyNumberFormat="1" applyFont="1" applyFill="1"/>
    <xf numFmtId="0" fontId="2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wrapText="1"/>
    </xf>
    <xf numFmtId="0" fontId="4" fillId="4" borderId="0" xfId="0" applyFont="1" applyFill="1" applyAlignment="1">
      <alignment horizontal="center" wrapText="1"/>
    </xf>
    <xf numFmtId="0" fontId="4" fillId="0" borderId="0" xfId="0" applyFont="1" applyFill="1" applyAlignment="1">
      <alignment horizontal="right" wrapText="1"/>
    </xf>
    <xf numFmtId="0" fontId="14" fillId="7" borderId="14" xfId="0" applyFont="1" applyFill="1" applyBorder="1" applyAlignment="1">
      <alignment horizontal="center"/>
    </xf>
    <xf numFmtId="167" fontId="3" fillId="0" borderId="0" xfId="0" applyNumberFormat="1" applyFont="1" applyFill="1"/>
    <xf numFmtId="167" fontId="4" fillId="0" borderId="0" xfId="0" applyNumberFormat="1" applyFont="1" applyFill="1"/>
    <xf numFmtId="1" fontId="4" fillId="0" borderId="0" xfId="0" applyNumberFormat="1" applyFont="1" applyFill="1"/>
    <xf numFmtId="164" fontId="4" fillId="4" borderId="0" xfId="0" applyNumberFormat="1" applyFont="1" applyFill="1" applyAlignment="1">
      <alignment horizontal="center"/>
    </xf>
    <xf numFmtId="3" fontId="3" fillId="0" borderId="0" xfId="0" applyNumberFormat="1" applyFont="1" applyFill="1"/>
    <xf numFmtId="0" fontId="14" fillId="7" borderId="14" xfId="0" applyNumberFormat="1" applyFont="1" applyFill="1" applyBorder="1" applyAlignment="1">
      <alignment horizontal="center" shrinkToFit="1"/>
    </xf>
    <xf numFmtId="0" fontId="0" fillId="8" borderId="19" xfId="0" applyNumberFormat="1" applyFont="1" applyFill="1" applyBorder="1" applyAlignment="1">
      <alignment horizontal="center" shrinkToFit="1"/>
    </xf>
    <xf numFmtId="0" fontId="0" fillId="8" borderId="20" xfId="0" applyNumberFormat="1" applyFont="1" applyFill="1" applyBorder="1" applyAlignment="1">
      <alignment horizontal="center" shrinkToFit="1"/>
    </xf>
    <xf numFmtId="0" fontId="0" fillId="8" borderId="20" xfId="0" applyNumberFormat="1" applyFill="1" applyBorder="1" applyAlignment="1">
      <alignment horizontal="center" shrinkToFit="1"/>
    </xf>
    <xf numFmtId="3" fontId="4" fillId="0" borderId="0" xfId="0" applyNumberFormat="1" applyFont="1" applyFill="1"/>
    <xf numFmtId="0" fontId="0" fillId="8" borderId="21" xfId="0" applyNumberFormat="1" applyFont="1" applyFill="1" applyBorder="1" applyAlignment="1">
      <alignment horizontal="center" shrinkToFit="1"/>
    </xf>
    <xf numFmtId="0" fontId="3" fillId="8" borderId="20" xfId="0" applyNumberFormat="1" applyFont="1" applyFill="1" applyBorder="1" applyAlignment="1">
      <alignment horizontal="center" shrinkToFit="1"/>
    </xf>
    <xf numFmtId="3" fontId="3" fillId="5" borderId="0" xfId="0" applyNumberFormat="1" applyFont="1" applyFill="1"/>
    <xf numFmtId="9" fontId="1" fillId="5" borderId="0" xfId="1" applyFont="1" applyFill="1"/>
    <xf numFmtId="9" fontId="0" fillId="0" borderId="0" xfId="1" applyFont="1"/>
    <xf numFmtId="0" fontId="0" fillId="9" borderId="0" xfId="0" applyFill="1"/>
    <xf numFmtId="3" fontId="3" fillId="9" borderId="0" xfId="0" applyNumberFormat="1" applyFont="1" applyFill="1"/>
    <xf numFmtId="165" fontId="3" fillId="5" borderId="0" xfId="1" applyNumberFormat="1" applyFont="1" applyFill="1"/>
    <xf numFmtId="165" fontId="3" fillId="0" borderId="0" xfId="1" applyNumberFormat="1" applyFont="1" applyFill="1"/>
    <xf numFmtId="165" fontId="3" fillId="9" borderId="0" xfId="1" applyNumberFormat="1" applyFont="1" applyFill="1"/>
    <xf numFmtId="9" fontId="3" fillId="0" borderId="0" xfId="1" applyFont="1" applyFill="1"/>
    <xf numFmtId="9" fontId="0" fillId="0" borderId="0" xfId="0" applyNumberFormat="1"/>
  </cellXfs>
  <cellStyles count="15">
    <cellStyle name="Comma [0] 2" xfId="2"/>
    <cellStyle name="Currency [0] 2" xfId="3"/>
    <cellStyle name="Euro" xfId="4"/>
    <cellStyle name="Euro 2" xfId="5"/>
    <cellStyle name="Normal" xfId="0" builtinId="0"/>
    <cellStyle name="Normal 2" xfId="6"/>
    <cellStyle name="Normal 3" xfId="7"/>
    <cellStyle name="Normal 4" xfId="8"/>
    <cellStyle name="Normal 4 2" xfId="9"/>
    <cellStyle name="Normal 5" xfId="10"/>
    <cellStyle name="Normal 7" xfId="11"/>
    <cellStyle name="Normal GHG Numbers (0.00)" xfId="12"/>
    <cellStyle name="Percent" xfId="1" builtinId="5"/>
    <cellStyle name="Pourcentage 2" xfId="13"/>
    <cellStyle name="Standaard_Blad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0478152428348"/>
          <c:y val="5.6560370898519591E-2"/>
          <c:w val="0.7326785340965124"/>
          <c:h val="0.73690095824636093"/>
        </c:manualLayout>
      </c:layout>
      <c:areaChart>
        <c:grouping val="stacked"/>
        <c:varyColors val="0"/>
        <c:ser>
          <c:idx val="1"/>
          <c:order val="0"/>
          <c:tx>
            <c:strRef>
              <c:f>'graph1 primary cons by fuel'!$A$43</c:f>
              <c:strCache>
                <c:ptCount val="1"/>
                <c:pt idx="0">
                  <c:v>Coal and lignite</c:v>
                </c:pt>
              </c:strCache>
            </c:strRef>
          </c:tx>
          <c:spPr>
            <a:solidFill>
              <a:srgbClr val="0000FF"/>
            </a:solidFill>
            <a:ln w="6350">
              <a:solidFill>
                <a:schemeClr val="tx1"/>
              </a:solidFill>
              <a:prstDash val="solid"/>
            </a:ln>
          </c:spPr>
          <c:cat>
            <c:numRef>
              <c:f>'graph1 primary cons by fuel'!$B$42:$U$42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'graph1 primary cons by fuel'!$B$43:$U$43</c:f>
              <c:numCache>
                <c:formatCode>0</c:formatCode>
                <c:ptCount val="20"/>
                <c:pt idx="0">
                  <c:v>453.31400000000002</c:v>
                </c:pt>
                <c:pt idx="1">
                  <c:v>432.37799999999999</c:v>
                </c:pt>
                <c:pt idx="2">
                  <c:v>403.78800000000001</c:v>
                </c:pt>
                <c:pt idx="3">
                  <c:v>379.01299999999998</c:v>
                </c:pt>
                <c:pt idx="4">
                  <c:v>369.72699999999998</c:v>
                </c:pt>
                <c:pt idx="5">
                  <c:v>364.709</c:v>
                </c:pt>
                <c:pt idx="6">
                  <c:v>361.95299999999997</c:v>
                </c:pt>
                <c:pt idx="7">
                  <c:v>348.90800000000002</c:v>
                </c:pt>
                <c:pt idx="8">
                  <c:v>332.95100000000002</c:v>
                </c:pt>
                <c:pt idx="9">
                  <c:v>313.13600000000002</c:v>
                </c:pt>
                <c:pt idx="10">
                  <c:v>320.78199999999998</c:v>
                </c:pt>
                <c:pt idx="11">
                  <c:v>322.548</c:v>
                </c:pt>
                <c:pt idx="12">
                  <c:v>319.61599999999999</c:v>
                </c:pt>
                <c:pt idx="13">
                  <c:v>330.05599999999998</c:v>
                </c:pt>
                <c:pt idx="14">
                  <c:v>327.09500000000003</c:v>
                </c:pt>
                <c:pt idx="15">
                  <c:v>317.26</c:v>
                </c:pt>
                <c:pt idx="16">
                  <c:v>325.25799999999998</c:v>
                </c:pt>
                <c:pt idx="17">
                  <c:v>328.61799999999999</c:v>
                </c:pt>
                <c:pt idx="18">
                  <c:v>305.39499999999998</c:v>
                </c:pt>
                <c:pt idx="19" formatCode="0.0">
                  <c:v>267.91399999999999</c:v>
                </c:pt>
              </c:numCache>
            </c:numRef>
          </c:val>
        </c:ser>
        <c:ser>
          <c:idx val="2"/>
          <c:order val="1"/>
          <c:tx>
            <c:strRef>
              <c:f>'graph1 primary cons by fuel'!$A$44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3366FF"/>
            </a:solidFill>
            <a:ln w="6350">
              <a:solidFill>
                <a:srgbClr val="000000"/>
              </a:solidFill>
              <a:prstDash val="solid"/>
            </a:ln>
          </c:spPr>
          <c:cat>
            <c:numRef>
              <c:f>'graph1 primary cons by fuel'!$B$42:$U$42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'graph1 primary cons by fuel'!$B$44:$U$44</c:f>
              <c:numCache>
                <c:formatCode>0</c:formatCode>
                <c:ptCount val="20"/>
                <c:pt idx="0">
                  <c:v>632.93399999999997</c:v>
                </c:pt>
                <c:pt idx="1">
                  <c:v>639.63300000000004</c:v>
                </c:pt>
                <c:pt idx="2">
                  <c:v>636.774</c:v>
                </c:pt>
                <c:pt idx="3">
                  <c:v>635.94899999999996</c:v>
                </c:pt>
                <c:pt idx="4">
                  <c:v>640.58000000000004</c:v>
                </c:pt>
                <c:pt idx="5">
                  <c:v>651.91</c:v>
                </c:pt>
                <c:pt idx="6">
                  <c:v>664.78300000000002</c:v>
                </c:pt>
                <c:pt idx="7">
                  <c:v>663.01599999999996</c:v>
                </c:pt>
                <c:pt idx="8">
                  <c:v>678.40800000000002</c:v>
                </c:pt>
                <c:pt idx="9">
                  <c:v>671.22299999999996</c:v>
                </c:pt>
                <c:pt idx="10">
                  <c:v>660.97199999999998</c:v>
                </c:pt>
                <c:pt idx="11">
                  <c:v>676.01199999999994</c:v>
                </c:pt>
                <c:pt idx="12">
                  <c:v>670.89800000000002</c:v>
                </c:pt>
                <c:pt idx="13">
                  <c:v>674.95100000000002</c:v>
                </c:pt>
                <c:pt idx="14">
                  <c:v>676.82500000000005</c:v>
                </c:pt>
                <c:pt idx="15">
                  <c:v>678.13</c:v>
                </c:pt>
                <c:pt idx="16">
                  <c:v>674.173</c:v>
                </c:pt>
                <c:pt idx="17">
                  <c:v>658.86599999999999</c:v>
                </c:pt>
                <c:pt idx="18">
                  <c:v>658.48699999999997</c:v>
                </c:pt>
                <c:pt idx="19" formatCode="0.0">
                  <c:v>622.85799999999995</c:v>
                </c:pt>
              </c:numCache>
            </c:numRef>
          </c:val>
        </c:ser>
        <c:ser>
          <c:idx val="0"/>
          <c:order val="2"/>
          <c:tx>
            <c:strRef>
              <c:f>'graph1 primary cons by fuel'!$A$45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00CCFF"/>
            </a:solidFill>
            <a:ln w="6350">
              <a:solidFill>
                <a:srgbClr val="000000"/>
              </a:solidFill>
              <a:prstDash val="solid"/>
            </a:ln>
          </c:spPr>
          <c:cat>
            <c:numRef>
              <c:f>'graph1 primary cons by fuel'!$B$42:$U$42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'graph1 primary cons by fuel'!$B$45:$U$45</c:f>
              <c:numCache>
                <c:formatCode>0</c:formatCode>
                <c:ptCount val="20"/>
                <c:pt idx="0">
                  <c:v>295.93400000000003</c:v>
                </c:pt>
                <c:pt idx="1">
                  <c:v>305.41699999999997</c:v>
                </c:pt>
                <c:pt idx="2">
                  <c:v>296.55900000000003</c:v>
                </c:pt>
                <c:pt idx="3">
                  <c:v>307.83100000000002</c:v>
                </c:pt>
                <c:pt idx="4">
                  <c:v>307.58600000000001</c:v>
                </c:pt>
                <c:pt idx="5">
                  <c:v>334.14100000000002</c:v>
                </c:pt>
                <c:pt idx="6">
                  <c:v>367.69200000000001</c:v>
                </c:pt>
                <c:pt idx="7">
                  <c:v>359.84</c:v>
                </c:pt>
                <c:pt idx="8">
                  <c:v>371.40300000000002</c:v>
                </c:pt>
                <c:pt idx="9">
                  <c:v>382.79399999999998</c:v>
                </c:pt>
                <c:pt idx="10">
                  <c:v>393.935</c:v>
                </c:pt>
                <c:pt idx="11">
                  <c:v>404.04700000000003</c:v>
                </c:pt>
                <c:pt idx="12">
                  <c:v>405.58800000000002</c:v>
                </c:pt>
                <c:pt idx="13">
                  <c:v>425.58699999999999</c:v>
                </c:pt>
                <c:pt idx="14">
                  <c:v>435.23200000000003</c:v>
                </c:pt>
                <c:pt idx="15">
                  <c:v>446.02300000000002</c:v>
                </c:pt>
                <c:pt idx="16">
                  <c:v>438.09500000000003</c:v>
                </c:pt>
                <c:pt idx="17">
                  <c:v>432.59899999999999</c:v>
                </c:pt>
                <c:pt idx="18">
                  <c:v>440.834</c:v>
                </c:pt>
                <c:pt idx="19" formatCode="0.0">
                  <c:v>416.79199999999997</c:v>
                </c:pt>
              </c:numCache>
            </c:numRef>
          </c:val>
        </c:ser>
        <c:ser>
          <c:idx val="3"/>
          <c:order val="3"/>
          <c:tx>
            <c:strRef>
              <c:f>'graph1 primary cons by fuel'!$A$46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CCFFFF"/>
            </a:solidFill>
            <a:ln w="6350">
              <a:solidFill>
                <a:srgbClr val="000000"/>
              </a:solidFill>
              <a:prstDash val="solid"/>
            </a:ln>
          </c:spPr>
          <c:cat>
            <c:numRef>
              <c:f>'graph1 primary cons by fuel'!$B$42:$U$42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'graph1 primary cons by fuel'!$B$46:$U$46</c:f>
              <c:numCache>
                <c:formatCode>0</c:formatCode>
                <c:ptCount val="20"/>
                <c:pt idx="0">
                  <c:v>205.20500000000001</c:v>
                </c:pt>
                <c:pt idx="1">
                  <c:v>211.54</c:v>
                </c:pt>
                <c:pt idx="2">
                  <c:v>213.494</c:v>
                </c:pt>
                <c:pt idx="3">
                  <c:v>222.483</c:v>
                </c:pt>
                <c:pt idx="4">
                  <c:v>221.59100000000001</c:v>
                </c:pt>
                <c:pt idx="5">
                  <c:v>227.30099999999999</c:v>
                </c:pt>
                <c:pt idx="6">
                  <c:v>238.95400000000001</c:v>
                </c:pt>
                <c:pt idx="7">
                  <c:v>241.96600000000001</c:v>
                </c:pt>
                <c:pt idx="8">
                  <c:v>240.71600000000001</c:v>
                </c:pt>
                <c:pt idx="9">
                  <c:v>243.43100000000001</c:v>
                </c:pt>
                <c:pt idx="10">
                  <c:v>243.84100000000001</c:v>
                </c:pt>
                <c:pt idx="11">
                  <c:v>252.66499999999999</c:v>
                </c:pt>
                <c:pt idx="12">
                  <c:v>255.55600000000001</c:v>
                </c:pt>
                <c:pt idx="13">
                  <c:v>257.017</c:v>
                </c:pt>
                <c:pt idx="14">
                  <c:v>260.286</c:v>
                </c:pt>
                <c:pt idx="15">
                  <c:v>257.51600000000002</c:v>
                </c:pt>
                <c:pt idx="16">
                  <c:v>255.499</c:v>
                </c:pt>
                <c:pt idx="17">
                  <c:v>241.41</c:v>
                </c:pt>
                <c:pt idx="18">
                  <c:v>241.90899999999999</c:v>
                </c:pt>
                <c:pt idx="19" formatCode="0.0">
                  <c:v>230.767</c:v>
                </c:pt>
              </c:numCache>
            </c:numRef>
          </c:val>
        </c:ser>
        <c:ser>
          <c:idx val="4"/>
          <c:order val="4"/>
          <c:tx>
            <c:strRef>
              <c:f>'graph1 primary cons by fuel'!$A$47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0">
              <a:solidFill>
                <a:srgbClr val="000000"/>
              </a:solidFill>
              <a:prstDash val="solid"/>
            </a:ln>
          </c:spPr>
          <c:cat>
            <c:numRef>
              <c:f>'graph1 primary cons by fuel'!$B$42:$U$42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'graph1 primary cons by fuel'!$B$47:$U$47</c:f>
              <c:numCache>
                <c:formatCode>0</c:formatCode>
                <c:ptCount val="20"/>
                <c:pt idx="0">
                  <c:v>70.695999999999998</c:v>
                </c:pt>
                <c:pt idx="1">
                  <c:v>73.114000000000004</c:v>
                </c:pt>
                <c:pt idx="2">
                  <c:v>75.239999999999995</c:v>
                </c:pt>
                <c:pt idx="3">
                  <c:v>79.736999999999995</c:v>
                </c:pt>
                <c:pt idx="4">
                  <c:v>80.760000000000005</c:v>
                </c:pt>
                <c:pt idx="5">
                  <c:v>82.881</c:v>
                </c:pt>
                <c:pt idx="6">
                  <c:v>86.363</c:v>
                </c:pt>
                <c:pt idx="7">
                  <c:v>89.953999999999994</c:v>
                </c:pt>
                <c:pt idx="8">
                  <c:v>92.5</c:v>
                </c:pt>
                <c:pt idx="9">
                  <c:v>92.757999999999996</c:v>
                </c:pt>
                <c:pt idx="10">
                  <c:v>96.944000000000003</c:v>
                </c:pt>
                <c:pt idx="11">
                  <c:v>99.891999999999996</c:v>
                </c:pt>
                <c:pt idx="12">
                  <c:v>97.65</c:v>
                </c:pt>
                <c:pt idx="13">
                  <c:v>103.85599999999999</c:v>
                </c:pt>
                <c:pt idx="14">
                  <c:v>111.506</c:v>
                </c:pt>
                <c:pt idx="15">
                  <c:v>116.035</c:v>
                </c:pt>
                <c:pt idx="16">
                  <c:v>123.834</c:v>
                </c:pt>
                <c:pt idx="17">
                  <c:v>134.512</c:v>
                </c:pt>
                <c:pt idx="18">
                  <c:v>144.23699999999999</c:v>
                </c:pt>
                <c:pt idx="19" formatCode="0.0">
                  <c:v>152.59700000000001</c:v>
                </c:pt>
              </c:numCache>
            </c:numRef>
          </c:val>
        </c:ser>
        <c:ser>
          <c:idx val="5"/>
          <c:order val="5"/>
          <c:tx>
            <c:strRef>
              <c:f>'graph1 primary cons by fuel'!$A$48</c:f>
              <c:strCache>
                <c:ptCount val="1"/>
                <c:pt idx="0">
                  <c:v>Other (industrial waste, net electricity imports)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'graph1 primary cons by fuel'!$B$42:$U$42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'graph1 primary cons by fuel'!$B$48:$U$48</c:f>
              <c:numCache>
                <c:formatCode>0</c:formatCode>
                <c:ptCount val="20"/>
                <c:pt idx="0">
                  <c:v>5.0890000000000004</c:v>
                </c:pt>
                <c:pt idx="1">
                  <c:v>3.1240000000000001</c:v>
                </c:pt>
                <c:pt idx="2">
                  <c:v>3.9369999999999998</c:v>
                </c:pt>
                <c:pt idx="3">
                  <c:v>3.9249999999999998</c:v>
                </c:pt>
                <c:pt idx="4">
                  <c:v>4.0019999999999998</c:v>
                </c:pt>
                <c:pt idx="5">
                  <c:v>4.5380000000000003</c:v>
                </c:pt>
                <c:pt idx="6">
                  <c:v>2.6419999999999999</c:v>
                </c:pt>
                <c:pt idx="7">
                  <c:v>3.129</c:v>
                </c:pt>
                <c:pt idx="8">
                  <c:v>2.8250000000000002</c:v>
                </c:pt>
                <c:pt idx="9">
                  <c:v>3.677</c:v>
                </c:pt>
                <c:pt idx="10">
                  <c:v>4.6269999999999998</c:v>
                </c:pt>
                <c:pt idx="11">
                  <c:v>4.0839999999999996</c:v>
                </c:pt>
                <c:pt idx="12">
                  <c:v>4.6710000000000003</c:v>
                </c:pt>
                <c:pt idx="13">
                  <c:v>3.2130000000000001</c:v>
                </c:pt>
                <c:pt idx="14">
                  <c:v>2.6110000000000002</c:v>
                </c:pt>
                <c:pt idx="15">
                  <c:v>2.9449999999999998</c:v>
                </c:pt>
                <c:pt idx="16">
                  <c:v>2.3079999999999998</c:v>
                </c:pt>
                <c:pt idx="17">
                  <c:v>3.3330000000000002</c:v>
                </c:pt>
                <c:pt idx="18">
                  <c:v>3.6219999999999999</c:v>
                </c:pt>
                <c:pt idx="19" formatCode="0.0">
                  <c:v>4.7140000000000004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229248"/>
        <c:axId val="160230784"/>
      </c:areaChart>
      <c:catAx>
        <c:axId val="16022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23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3078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000"/>
                  <a:t>Million tonnes of oil equivalents</a:t>
                </a:r>
              </a:p>
            </c:rich>
          </c:tx>
          <c:layout>
            <c:manualLayout>
              <c:xMode val="edge"/>
              <c:yMode val="edge"/>
              <c:x val="9.4244579851546825E-3"/>
              <c:y val="0.3020971417034409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22924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346923507353105E-2"/>
          <c:y val="0.91758357128435863"/>
          <c:w val="0.89985488563046234"/>
          <c:h val="5.769230769230770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78" l="0.78740157499999996" r="0.78740157499999996" t="0.98425196899999978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Primary energy consumption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'graph1 primary cons by fuel'!$A$49</c:f>
              <c:strCache>
                <c:ptCount val="1"/>
                <c:pt idx="0">
                  <c:v>Total (as reported)</c:v>
                </c:pt>
              </c:strCache>
            </c:strRef>
          </c:tx>
          <c:cat>
            <c:numRef>
              <c:f>'graph1 primary cons by fuel'!$B$42:$U$42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'graph1 primary cons by fuel'!$B$49:$U$49</c:f>
              <c:numCache>
                <c:formatCode>0</c:formatCode>
                <c:ptCount val="20"/>
                <c:pt idx="0">
                  <c:v>1665.14</c:v>
                </c:pt>
                <c:pt idx="1">
                  <c:v>1667.2570000000001</c:v>
                </c:pt>
                <c:pt idx="2">
                  <c:v>1631.9079999999999</c:v>
                </c:pt>
                <c:pt idx="3">
                  <c:v>1631.1559999999999</c:v>
                </c:pt>
                <c:pt idx="4">
                  <c:v>1626.537</c:v>
                </c:pt>
                <c:pt idx="5">
                  <c:v>1668.07</c:v>
                </c:pt>
                <c:pt idx="6">
                  <c:v>1725.213</c:v>
                </c:pt>
                <c:pt idx="7">
                  <c:v>1709.819</c:v>
                </c:pt>
                <c:pt idx="8">
                  <c:v>1721.9670000000001</c:v>
                </c:pt>
                <c:pt idx="9">
                  <c:v>1710.5150000000001</c:v>
                </c:pt>
                <c:pt idx="10">
                  <c:v>1724.741</c:v>
                </c:pt>
                <c:pt idx="11">
                  <c:v>1763.145</c:v>
                </c:pt>
                <c:pt idx="12">
                  <c:v>1757.9590000000001</c:v>
                </c:pt>
                <c:pt idx="13">
                  <c:v>1799.057</c:v>
                </c:pt>
                <c:pt idx="14">
                  <c:v>1818.24</c:v>
                </c:pt>
                <c:pt idx="15">
                  <c:v>1823.078</c:v>
                </c:pt>
                <c:pt idx="16">
                  <c:v>1824.7059999999999</c:v>
                </c:pt>
                <c:pt idx="17">
                  <c:v>1806.3779999999999</c:v>
                </c:pt>
                <c:pt idx="18">
                  <c:v>1801.75</c:v>
                </c:pt>
                <c:pt idx="19" formatCode="0.0">
                  <c:v>1702.7550000000001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39008"/>
        <c:axId val="160540544"/>
      </c:lineChart>
      <c:catAx>
        <c:axId val="16053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540544"/>
        <c:crosses val="autoZero"/>
        <c:auto val="1"/>
        <c:lblAlgn val="ctr"/>
        <c:lblOffset val="100"/>
        <c:noMultiLvlLbl val="0"/>
      </c:catAx>
      <c:valAx>
        <c:axId val="1605405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0539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228600</xdr:rowOff>
    </xdr:from>
    <xdr:to>
      <xdr:col>20</xdr:col>
      <xdr:colOff>466725</xdr:colOff>
      <xdr:row>21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333375</xdr:colOff>
      <xdr:row>15</xdr:row>
      <xdr:rowOff>66675</xdr:rowOff>
    </xdr:from>
    <xdr:to>
      <xdr:col>42</xdr:col>
      <xdr:colOff>95250</xdr:colOff>
      <xdr:row>39</xdr:row>
      <xdr:rowOff>66675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0.86508</cdr:x>
      <cdr:y>0.00238</cdr:y>
    </cdr:from>
    <cdr:to>
      <cdr:x>0.9954</cdr:x>
      <cdr:y>0.78753</cdr:y>
    </cdr:to>
    <cdr:grpSp>
      <cdr:nvGrpSpPr>
        <cdr:cNvPr id="16" name="Group 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995664" y="8416"/>
          <a:ext cx="1053862" cy="2776413"/>
          <a:chOff x="4223186" y="235139"/>
          <a:chExt cx="2252415" cy="3677909"/>
        </a:xfrm>
      </cdr:grpSpPr>
      <cdr:sp macro="" textlink="">
        <cdr:nvSpPr>
          <cdr:cNvPr id="6146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769975" y="2830782"/>
            <a:ext cx="1411827" cy="30664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36.7%</a:t>
            </a:r>
          </a:p>
        </cdr:txBody>
      </cdr:sp>
      <cdr:sp macro="" textlink="">
        <cdr:nvSpPr>
          <cdr:cNvPr id="614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747544" y="3573666"/>
            <a:ext cx="1164946" cy="30664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15.8%</a:t>
            </a:r>
          </a:p>
        </cdr:txBody>
      </cdr:sp>
      <cdr:sp macro="" textlink="">
        <cdr:nvSpPr>
          <cdr:cNvPr id="6148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747544" y="1988622"/>
            <a:ext cx="1532189" cy="30301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24.6%</a:t>
            </a:r>
          </a:p>
        </cdr:txBody>
      </cdr:sp>
      <cdr:sp macro="" textlink="">
        <cdr:nvSpPr>
          <cdr:cNvPr id="6149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661578" y="1404092"/>
            <a:ext cx="1471260" cy="29574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13.6%</a:t>
            </a:r>
          </a:p>
        </cdr:txBody>
      </cdr:sp>
      <cdr:sp macro="" textlink="">
        <cdr:nvSpPr>
          <cdr:cNvPr id="6150" name="AutoShape 6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4337503" y="1355185"/>
            <a:ext cx="85239" cy="324831"/>
          </a:xfrm>
          <a:prstGeom xmlns:a="http://schemas.openxmlformats.org/drawingml/2006/main" prst="rightBrace">
            <a:avLst>
              <a:gd name="adj1" fmla="val 31757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151" name="AutoShape 7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4356243" y="1751303"/>
            <a:ext cx="117512" cy="626603"/>
          </a:xfrm>
          <a:prstGeom xmlns:a="http://schemas.openxmlformats.org/drawingml/2006/main" prst="rightBrace">
            <a:avLst>
              <a:gd name="adj1" fmla="val 46332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152" name="AutoShape 8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4345597" y="2428447"/>
            <a:ext cx="132381" cy="999422"/>
          </a:xfrm>
          <a:prstGeom xmlns:a="http://schemas.openxmlformats.org/drawingml/2006/main" prst="rightBrace">
            <a:avLst>
              <a:gd name="adj1" fmla="val 49889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153" name="AutoShape 9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4345582" y="3524212"/>
            <a:ext cx="228534" cy="388836"/>
          </a:xfrm>
          <a:prstGeom xmlns:a="http://schemas.openxmlformats.org/drawingml/2006/main" prst="rightBrace">
            <a:avLst>
              <a:gd name="adj1" fmla="val 60464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154" name="Text Box 10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223186" y="235139"/>
            <a:ext cx="2252415" cy="22752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Shares in 2009</a:t>
            </a:r>
          </a:p>
        </cdr:txBody>
      </cdr:sp>
      <cdr:sp macro="" textlink="">
        <cdr:nvSpPr>
          <cdr:cNvPr id="6155" name="AutoShape 1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604414" y="536941"/>
            <a:ext cx="117512" cy="370702"/>
          </a:xfrm>
          <a:prstGeom xmlns:a="http://schemas.openxmlformats.org/drawingml/2006/main" prst="downArrow">
            <a:avLst>
              <a:gd name="adj1" fmla="val 50000"/>
              <a:gd name="adj2" fmla="val 68125"/>
            </a:avLst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156" name="AutoShape 12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4337503" y="1099759"/>
            <a:ext cx="92716" cy="164839"/>
          </a:xfrm>
          <a:prstGeom xmlns:a="http://schemas.openxmlformats.org/drawingml/2006/main" prst="rightBrace">
            <a:avLst>
              <a:gd name="adj1" fmla="val 14816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157" name="Text Box 1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737361" y="1068351"/>
            <a:ext cx="1126170" cy="21831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9%</a:t>
            </a:r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6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7%20Total%20energy%20consumption%20intensity%20(200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TC-ACC%202004\7.4.4%20EER%20factsheets\2004%20FS\First%20draft\EN01_EU15_1st%20draft_August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8%20Electricity%20consumption%20(200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Projects\EEA%20E&amp;E%20Framework%20Contract\Factsheets\European%20Union\Revised%20Fact%20Sheets\Spreadsheets\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Eurostat data"/>
      <sheetName val="graph1 primary cons by fuel"/>
      <sheetName val="graph 2 growth rates per fuel"/>
      <sheetName val="scenarios"/>
      <sheetName val="Figure1.5_eer"/>
      <sheetName val="Sheet1"/>
    </sheetNames>
    <sheetDataSet>
      <sheetData sheetId="0"/>
      <sheetData sheetId="1"/>
      <sheetData sheetId="2">
        <row r="42">
          <cell r="B42">
            <v>1990</v>
          </cell>
          <cell r="C42">
            <v>1991</v>
          </cell>
          <cell r="D42">
            <v>1992</v>
          </cell>
          <cell r="E42">
            <v>1993</v>
          </cell>
          <cell r="F42">
            <v>1994</v>
          </cell>
          <cell r="G42">
            <v>1995</v>
          </cell>
          <cell r="H42">
            <v>1996</v>
          </cell>
          <cell r="I42">
            <v>1997</v>
          </cell>
          <cell r="J42">
            <v>1998</v>
          </cell>
          <cell r="K42">
            <v>1999</v>
          </cell>
          <cell r="L42">
            <v>2000</v>
          </cell>
          <cell r="M42">
            <v>2001</v>
          </cell>
          <cell r="N42">
            <v>2002</v>
          </cell>
          <cell r="O42">
            <v>2003</v>
          </cell>
          <cell r="P42">
            <v>2004</v>
          </cell>
          <cell r="Q42">
            <v>2005</v>
          </cell>
          <cell r="R42">
            <v>2006</v>
          </cell>
          <cell r="S42">
            <v>2007</v>
          </cell>
          <cell r="T42">
            <v>2008</v>
          </cell>
          <cell r="U42">
            <v>2009</v>
          </cell>
        </row>
        <row r="43">
          <cell r="A43" t="str">
            <v>Coal and lignite</v>
          </cell>
          <cell r="B43">
            <v>453.31400000000002</v>
          </cell>
          <cell r="C43">
            <v>432.37799999999999</v>
          </cell>
          <cell r="D43">
            <v>403.78800000000001</v>
          </cell>
          <cell r="E43">
            <v>379.01299999999998</v>
          </cell>
          <cell r="F43">
            <v>369.72699999999998</v>
          </cell>
          <cell r="G43">
            <v>364.709</v>
          </cell>
          <cell r="H43">
            <v>361.95299999999997</v>
          </cell>
          <cell r="I43">
            <v>348.90800000000002</v>
          </cell>
          <cell r="J43">
            <v>332.95100000000002</v>
          </cell>
          <cell r="K43">
            <v>313.13600000000002</v>
          </cell>
          <cell r="L43">
            <v>320.78199999999998</v>
          </cell>
          <cell r="M43">
            <v>322.548</v>
          </cell>
          <cell r="N43">
            <v>319.61599999999999</v>
          </cell>
          <cell r="O43">
            <v>330.05599999999998</v>
          </cell>
          <cell r="P43">
            <v>327.09500000000003</v>
          </cell>
          <cell r="Q43">
            <v>317.26</v>
          </cell>
          <cell r="R43">
            <v>325.25799999999998</v>
          </cell>
          <cell r="S43">
            <v>328.61799999999999</v>
          </cell>
          <cell r="T43">
            <v>305.39499999999998</v>
          </cell>
          <cell r="U43">
            <v>267.91399999999999</v>
          </cell>
        </row>
        <row r="44">
          <cell r="A44" t="str">
            <v>Oil</v>
          </cell>
          <cell r="B44">
            <v>632.93399999999997</v>
          </cell>
          <cell r="C44">
            <v>639.63300000000004</v>
          </cell>
          <cell r="D44">
            <v>636.774</v>
          </cell>
          <cell r="E44">
            <v>635.94899999999996</v>
          </cell>
          <cell r="F44">
            <v>640.58000000000004</v>
          </cell>
          <cell r="G44">
            <v>651.91</v>
          </cell>
          <cell r="H44">
            <v>664.78300000000002</v>
          </cell>
          <cell r="I44">
            <v>663.01599999999996</v>
          </cell>
          <cell r="J44">
            <v>678.40800000000002</v>
          </cell>
          <cell r="K44">
            <v>671.22299999999996</v>
          </cell>
          <cell r="L44">
            <v>660.97199999999998</v>
          </cell>
          <cell r="M44">
            <v>676.01199999999994</v>
          </cell>
          <cell r="N44">
            <v>670.89800000000002</v>
          </cell>
          <cell r="O44">
            <v>674.95100000000002</v>
          </cell>
          <cell r="P44">
            <v>676.82500000000005</v>
          </cell>
          <cell r="Q44">
            <v>678.13</v>
          </cell>
          <cell r="R44">
            <v>674.173</v>
          </cell>
          <cell r="S44">
            <v>658.86599999999999</v>
          </cell>
          <cell r="T44">
            <v>658.48699999999997</v>
          </cell>
          <cell r="U44">
            <v>622.85799999999995</v>
          </cell>
        </row>
        <row r="45">
          <cell r="A45" t="str">
            <v>Gas</v>
          </cell>
          <cell r="B45">
            <v>295.93400000000003</v>
          </cell>
          <cell r="C45">
            <v>305.41699999999997</v>
          </cell>
          <cell r="D45">
            <v>296.55900000000003</v>
          </cell>
          <cell r="E45">
            <v>307.83100000000002</v>
          </cell>
          <cell r="F45">
            <v>307.58600000000001</v>
          </cell>
          <cell r="G45">
            <v>334.14100000000002</v>
          </cell>
          <cell r="H45">
            <v>367.69200000000001</v>
          </cell>
          <cell r="I45">
            <v>359.84</v>
          </cell>
          <cell r="J45">
            <v>371.40300000000002</v>
          </cell>
          <cell r="K45">
            <v>382.79399999999998</v>
          </cell>
          <cell r="L45">
            <v>393.935</v>
          </cell>
          <cell r="M45">
            <v>404.04700000000003</v>
          </cell>
          <cell r="N45">
            <v>405.58800000000002</v>
          </cell>
          <cell r="O45">
            <v>425.58699999999999</v>
          </cell>
          <cell r="P45">
            <v>435.23200000000003</v>
          </cell>
          <cell r="Q45">
            <v>446.02300000000002</v>
          </cell>
          <cell r="R45">
            <v>438.09500000000003</v>
          </cell>
          <cell r="S45">
            <v>432.59899999999999</v>
          </cell>
          <cell r="T45">
            <v>440.834</v>
          </cell>
          <cell r="U45">
            <v>416.79199999999997</v>
          </cell>
        </row>
        <row r="46">
          <cell r="A46" t="str">
            <v>Nuclear</v>
          </cell>
          <cell r="B46">
            <v>205.20500000000001</v>
          </cell>
          <cell r="C46">
            <v>211.54</v>
          </cell>
          <cell r="D46">
            <v>213.494</v>
          </cell>
          <cell r="E46">
            <v>222.483</v>
          </cell>
          <cell r="F46">
            <v>221.59100000000001</v>
          </cell>
          <cell r="G46">
            <v>227.30099999999999</v>
          </cell>
          <cell r="H46">
            <v>238.95400000000001</v>
          </cell>
          <cell r="I46">
            <v>241.96600000000001</v>
          </cell>
          <cell r="J46">
            <v>240.71600000000001</v>
          </cell>
          <cell r="K46">
            <v>243.43100000000001</v>
          </cell>
          <cell r="L46">
            <v>243.84100000000001</v>
          </cell>
          <cell r="M46">
            <v>252.66499999999999</v>
          </cell>
          <cell r="N46">
            <v>255.55600000000001</v>
          </cell>
          <cell r="O46">
            <v>257.017</v>
          </cell>
          <cell r="P46">
            <v>260.286</v>
          </cell>
          <cell r="Q46">
            <v>257.51600000000002</v>
          </cell>
          <cell r="R46">
            <v>255.499</v>
          </cell>
          <cell r="S46">
            <v>241.41</v>
          </cell>
          <cell r="T46">
            <v>241.90899999999999</v>
          </cell>
          <cell r="U46">
            <v>230.767</v>
          </cell>
        </row>
        <row r="47">
          <cell r="A47" t="str">
            <v>Renewables</v>
          </cell>
          <cell r="B47">
            <v>70.695999999999998</v>
          </cell>
          <cell r="C47">
            <v>73.114000000000004</v>
          </cell>
          <cell r="D47">
            <v>75.239999999999995</v>
          </cell>
          <cell r="E47">
            <v>79.736999999999995</v>
          </cell>
          <cell r="F47">
            <v>80.760000000000005</v>
          </cell>
          <cell r="G47">
            <v>82.881</v>
          </cell>
          <cell r="H47">
            <v>86.363</v>
          </cell>
          <cell r="I47">
            <v>89.953999999999994</v>
          </cell>
          <cell r="J47">
            <v>92.5</v>
          </cell>
          <cell r="K47">
            <v>92.757999999999996</v>
          </cell>
          <cell r="L47">
            <v>96.944000000000003</v>
          </cell>
          <cell r="M47">
            <v>99.891999999999996</v>
          </cell>
          <cell r="N47">
            <v>97.65</v>
          </cell>
          <cell r="O47">
            <v>103.85599999999999</v>
          </cell>
          <cell r="P47">
            <v>111.506</v>
          </cell>
          <cell r="Q47">
            <v>116.035</v>
          </cell>
          <cell r="R47">
            <v>123.834</v>
          </cell>
          <cell r="S47">
            <v>134.512</v>
          </cell>
          <cell r="T47">
            <v>144.23699999999999</v>
          </cell>
          <cell r="U47">
            <v>152.59700000000001</v>
          </cell>
        </row>
        <row r="48">
          <cell r="A48" t="str">
            <v>Other (industrial waste, net electricity imports)</v>
          </cell>
          <cell r="B48">
            <v>5.0890000000000004</v>
          </cell>
          <cell r="C48">
            <v>3.1240000000000001</v>
          </cell>
          <cell r="D48">
            <v>3.9369999999999998</v>
          </cell>
          <cell r="E48">
            <v>3.9249999999999998</v>
          </cell>
          <cell r="F48">
            <v>4.0019999999999998</v>
          </cell>
          <cell r="G48">
            <v>4.5380000000000003</v>
          </cell>
          <cell r="H48">
            <v>2.6419999999999999</v>
          </cell>
          <cell r="I48">
            <v>3.129</v>
          </cell>
          <cell r="J48">
            <v>2.8250000000000002</v>
          </cell>
          <cell r="K48">
            <v>3.677</v>
          </cell>
          <cell r="L48">
            <v>4.6269999999999998</v>
          </cell>
          <cell r="M48">
            <v>4.0839999999999996</v>
          </cell>
          <cell r="N48">
            <v>4.6710000000000003</v>
          </cell>
          <cell r="O48">
            <v>3.2130000000000001</v>
          </cell>
          <cell r="P48">
            <v>2.6110000000000002</v>
          </cell>
          <cell r="Q48">
            <v>2.9449999999999998</v>
          </cell>
          <cell r="R48">
            <v>2.3079999999999998</v>
          </cell>
          <cell r="S48">
            <v>3.3330000000000002</v>
          </cell>
          <cell r="T48">
            <v>3.6219999999999999</v>
          </cell>
          <cell r="U48">
            <v>4.7140000000000004</v>
          </cell>
        </row>
        <row r="49">
          <cell r="A49" t="str">
            <v>Total (as reported)</v>
          </cell>
          <cell r="B49">
            <v>1665.14</v>
          </cell>
          <cell r="C49">
            <v>1667.2570000000001</v>
          </cell>
          <cell r="D49">
            <v>1631.9079999999999</v>
          </cell>
          <cell r="E49">
            <v>1631.1559999999999</v>
          </cell>
          <cell r="F49">
            <v>1626.537</v>
          </cell>
          <cell r="G49">
            <v>1668.07</v>
          </cell>
          <cell r="H49">
            <v>1725.213</v>
          </cell>
          <cell r="I49">
            <v>1709.819</v>
          </cell>
          <cell r="J49">
            <v>1721.9670000000001</v>
          </cell>
          <cell r="K49">
            <v>1710.5150000000001</v>
          </cell>
          <cell r="L49">
            <v>1724.741</v>
          </cell>
          <cell r="M49">
            <v>1763.145</v>
          </cell>
          <cell r="N49">
            <v>1757.9590000000001</v>
          </cell>
          <cell r="O49">
            <v>1799.057</v>
          </cell>
          <cell r="P49">
            <v>1818.24</v>
          </cell>
          <cell r="Q49">
            <v>1823.078</v>
          </cell>
          <cell r="R49">
            <v>1824.7059999999999</v>
          </cell>
          <cell r="S49">
            <v>1806.3779999999999</v>
          </cell>
          <cell r="T49">
            <v>1801.75</v>
          </cell>
          <cell r="U49">
            <v>1702.7550000000001</v>
          </cell>
        </row>
      </sheetData>
      <sheetData sheetId="3"/>
      <sheetData sheetId="4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y related GHG"/>
      <sheetName val="Abs. change in emissions graph"/>
      <sheetName val="Share of emissions"/>
      <sheetName val="Total GHG emissions data"/>
      <sheetName val="Data for graphs"/>
      <sheetName val="SOS GHG projections"/>
      <sheetName val="Base Project NTUA"/>
      <sheetName val="GHG by country"/>
      <sheetName val="DTI"/>
      <sheetName val="Change in emissions by country"/>
      <sheetName val="Chart1"/>
      <sheetName val="Chart1 (2)"/>
      <sheetName val="New CO2 Emissions projections"/>
      <sheetName val="energy related GHG  by country"/>
      <sheetName val="GDP"/>
      <sheetName val="GIEC"/>
      <sheetName val="Population"/>
      <sheetName val="Graph GHG per unit GIEC"/>
      <sheetName val="GHG per unit GIEC"/>
      <sheetName val="GHG per unit GDP"/>
      <sheetName val="EU15 GHG per capita"/>
      <sheetName val="GHG per capita"/>
      <sheetName val="GIEC Projections"/>
      <sheetName val="CO2 emissions projections"/>
      <sheetName val="Population projections"/>
      <sheetName val="GDP projections"/>
      <sheetName val="Combined projections"/>
      <sheetName val="Index graph"/>
      <sheetName val="Index"/>
      <sheetName val="New CO2 Emissions projectio (2)"/>
      <sheetName val="#REF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2"/>
  <sheetViews>
    <sheetView tabSelected="1" zoomScale="80" zoomScaleNormal="80" workbookViewId="0">
      <selection activeCell="B65" sqref="B65:H65"/>
    </sheetView>
  </sheetViews>
  <sheetFormatPr defaultColWidth="11.42578125" defaultRowHeight="12.75" x14ac:dyDescent="0.2"/>
  <cols>
    <col min="1" max="1" width="24.140625" customWidth="1"/>
    <col min="2" max="5" width="9.28515625" bestFit="1" customWidth="1"/>
    <col min="6" max="6" width="12" customWidth="1"/>
    <col min="7" max="8" width="9.85546875" bestFit="1" customWidth="1"/>
    <col min="9" max="9" width="12.7109375" bestFit="1" customWidth="1"/>
    <col min="10" max="20" width="11.42578125" customWidth="1"/>
    <col min="21" max="21" width="8.85546875" customWidth="1"/>
    <col min="22" max="25" width="10.5703125" bestFit="1" customWidth="1"/>
    <col min="26" max="31" width="11.42578125" customWidth="1"/>
    <col min="32" max="32" width="11.85546875" customWidth="1"/>
  </cols>
  <sheetData>
    <row r="1" spans="1:11" s="1" customFormat="1" x14ac:dyDescent="0.2"/>
    <row r="2" spans="1:11" ht="27.75" customHeight="1" x14ac:dyDescent="0.2">
      <c r="B2" s="2" t="s">
        <v>0</v>
      </c>
      <c r="C2" s="3"/>
      <c r="D2" s="3"/>
      <c r="E2" s="3"/>
      <c r="F2" s="3"/>
      <c r="G2" s="3"/>
      <c r="H2" s="3"/>
      <c r="I2" s="3"/>
      <c r="K2" s="4" t="s">
        <v>1</v>
      </c>
    </row>
    <row r="3" spans="1:11" ht="16.5" thickBot="1" x14ac:dyDescent="0.25">
      <c r="A3" s="5"/>
      <c r="C3" s="6"/>
      <c r="D3" s="6"/>
      <c r="E3" s="6"/>
      <c r="F3" s="6"/>
      <c r="G3" s="6"/>
      <c r="H3" s="6"/>
      <c r="I3" s="6"/>
    </row>
    <row r="4" spans="1:11" ht="51.75" thickBot="1" x14ac:dyDescent="0.25">
      <c r="A4" s="7"/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9" t="s">
        <v>8</v>
      </c>
      <c r="I4" s="8" t="s">
        <v>9</v>
      </c>
    </row>
    <row r="5" spans="1:11" ht="18.75" customHeight="1" x14ac:dyDescent="0.2">
      <c r="A5" s="10" t="s">
        <v>10</v>
      </c>
      <c r="B5" s="11">
        <f>M98</f>
        <v>16.098767311364817</v>
      </c>
      <c r="C5" s="11">
        <f t="shared" ref="C5:H5" si="0">N98</f>
        <v>36.554823986390694</v>
      </c>
      <c r="D5" s="11">
        <f t="shared" si="0"/>
        <v>24.441578263482338</v>
      </c>
      <c r="E5" s="11">
        <f t="shared" si="0"/>
        <v>12.81272169968412</v>
      </c>
      <c r="F5" s="11">
        <f t="shared" si="0"/>
        <v>9.877198311180786</v>
      </c>
      <c r="G5" s="11">
        <f t="shared" si="0"/>
        <v>0.21491042789723136</v>
      </c>
      <c r="H5" s="11">
        <f t="shared" si="0"/>
        <v>1.4969957142428039E-2</v>
      </c>
      <c r="I5" s="11">
        <f>J98</f>
        <v>1857.0527447409245</v>
      </c>
    </row>
    <row r="6" spans="1:11" ht="18.75" customHeight="1" thickBot="1" x14ac:dyDescent="0.25">
      <c r="A6" s="12" t="s">
        <v>11</v>
      </c>
      <c r="B6" s="13">
        <f>M66</f>
        <v>15.800151211163678</v>
      </c>
      <c r="C6" s="13">
        <f t="shared" ref="C6:H6" si="1">N66</f>
        <v>36.732871679281359</v>
      </c>
      <c r="D6" s="13">
        <f t="shared" si="1"/>
        <v>24.580188506772068</v>
      </c>
      <c r="E6" s="13">
        <f t="shared" si="1"/>
        <v>13.609417553941222</v>
      </c>
      <c r="F6" s="13">
        <f>Q66</f>
        <v>8.9993642525957736</v>
      </c>
      <c r="G6" s="13">
        <f t="shared" si="1"/>
        <v>0.20139864428930165</v>
      </c>
      <c r="H6" s="13">
        <f t="shared" si="1"/>
        <v>7.6608151956604059E-2</v>
      </c>
      <c r="I6" s="13">
        <f>J66</f>
        <v>1695.6419999999998</v>
      </c>
    </row>
    <row r="7" spans="1:11" x14ac:dyDescent="0.2">
      <c r="A7" s="14" t="s">
        <v>12</v>
      </c>
      <c r="B7" s="15">
        <f>M85</f>
        <v>8.9998444548141219</v>
      </c>
      <c r="C7" s="15">
        <f t="shared" ref="C7:H7" si="2">N85</f>
        <v>39.810234873230669</v>
      </c>
      <c r="D7" s="15">
        <f t="shared" si="2"/>
        <v>22.292736039819566</v>
      </c>
      <c r="E7" s="15">
        <f t="shared" si="2"/>
        <v>0</v>
      </c>
      <c r="F7" s="15">
        <f>Q85</f>
        <v>27.407061751438789</v>
      </c>
      <c r="G7" s="15">
        <f t="shared" si="2"/>
        <v>1.4901228806968423</v>
      </c>
      <c r="H7" s="15">
        <f t="shared" si="2"/>
        <v>0.20843054907450612</v>
      </c>
      <c r="I7" s="15">
        <f>J85</f>
        <v>32.145000000000003</v>
      </c>
      <c r="J7" s="16"/>
    </row>
    <row r="8" spans="1:11" x14ac:dyDescent="0.2">
      <c r="A8" s="14" t="s">
        <v>13</v>
      </c>
      <c r="B8" s="15">
        <f>M67</f>
        <v>5.219210289744832</v>
      </c>
      <c r="C8" s="15">
        <f t="shared" ref="C8:H9" si="3">N67</f>
        <v>43.434064034299155</v>
      </c>
      <c r="D8" s="15">
        <f t="shared" si="3"/>
        <v>26.125440840882376</v>
      </c>
      <c r="E8" s="15">
        <f t="shared" si="3"/>
        <v>21.058363875250674</v>
      </c>
      <c r="F8" s="15">
        <f t="shared" si="3"/>
        <v>3.8759421893368371</v>
      </c>
      <c r="G8" s="15">
        <f t="shared" si="3"/>
        <v>0.28697877048613518</v>
      </c>
      <c r="H8" s="15">
        <f t="shared" si="3"/>
        <v>-0.27314846829403228</v>
      </c>
      <c r="I8" s="15">
        <f>J67</f>
        <v>57.843999999999994</v>
      </c>
      <c r="J8" s="16"/>
    </row>
    <row r="9" spans="1:11" x14ac:dyDescent="0.2">
      <c r="A9" s="14" t="s">
        <v>14</v>
      </c>
      <c r="B9" s="15">
        <f>M68</f>
        <v>36.429343805133456</v>
      </c>
      <c r="C9" s="15">
        <f t="shared" si="3"/>
        <v>24.955893233168286</v>
      </c>
      <c r="D9" s="15">
        <f t="shared" si="3"/>
        <v>12.298673951397188</v>
      </c>
      <c r="E9" s="15">
        <f t="shared" si="3"/>
        <v>22.525752660633998</v>
      </c>
      <c r="F9" s="15">
        <f t="shared" si="3"/>
        <v>6.1863297478800297</v>
      </c>
      <c r="G9" s="15">
        <f t="shared" si="3"/>
        <v>-2.3959933982129642</v>
      </c>
      <c r="H9" s="15">
        <f t="shared" si="3"/>
        <v>-2.4813613340162766</v>
      </c>
      <c r="I9" s="15">
        <f>J68</f>
        <v>17.571000000000002</v>
      </c>
      <c r="J9" s="16"/>
    </row>
    <row r="10" spans="1:11" x14ac:dyDescent="0.2">
      <c r="A10" s="14" t="s">
        <v>15</v>
      </c>
      <c r="B10" s="15">
        <f>M97</f>
        <v>0.54469374504004031</v>
      </c>
      <c r="C10" s="15">
        <f t="shared" ref="C10:H10" si="4">N97</f>
        <v>46.378327681985418</v>
      </c>
      <c r="D10" s="15">
        <f t="shared" si="4"/>
        <v>9.7179135704494612</v>
      </c>
      <c r="E10" s="15">
        <f t="shared" si="4"/>
        <v>25.874756511074235</v>
      </c>
      <c r="F10" s="15">
        <f t="shared" si="4"/>
        <v>17.235408700670945</v>
      </c>
      <c r="G10" s="15">
        <f t="shared" si="4"/>
        <v>0.248899790779886</v>
      </c>
      <c r="H10" s="15">
        <f t="shared" si="4"/>
        <v>-0.66734001875766535</v>
      </c>
      <c r="I10" s="15">
        <f>J97</f>
        <v>27.722000000000001</v>
      </c>
      <c r="J10" s="16"/>
    </row>
    <row r="11" spans="1:11" x14ac:dyDescent="0.2">
      <c r="A11" s="14" t="s">
        <v>16</v>
      </c>
      <c r="B11" s="15">
        <f>M78</f>
        <v>0.53782717820007164</v>
      </c>
      <c r="C11" s="15">
        <f t="shared" ref="C11:H11" si="5">N78</f>
        <v>95.697382574399413</v>
      </c>
      <c r="D11" s="15">
        <f t="shared" si="5"/>
        <v>0</v>
      </c>
      <c r="E11" s="15">
        <f t="shared" si="5"/>
        <v>0</v>
      </c>
      <c r="F11" s="15">
        <f t="shared" si="5"/>
        <v>3.5138042309071351</v>
      </c>
      <c r="G11" s="15">
        <f t="shared" si="5"/>
        <v>0.25098601649336683</v>
      </c>
      <c r="H11" s="15">
        <f t="shared" si="5"/>
        <v>0</v>
      </c>
      <c r="I11" s="15">
        <f>J78</f>
        <v>2.7890000000000001</v>
      </c>
      <c r="J11" s="17"/>
    </row>
    <row r="12" spans="1:11" x14ac:dyDescent="0.2">
      <c r="A12" s="14" t="s">
        <v>17</v>
      </c>
      <c r="B12" s="15">
        <f>M69</f>
        <v>41.467859509609021</v>
      </c>
      <c r="C12" s="15">
        <f t="shared" ref="C12:H12" si="6">N69</f>
        <v>22.611947363438418</v>
      </c>
      <c r="D12" s="15">
        <f t="shared" si="6"/>
        <v>15.918773075830732</v>
      </c>
      <c r="E12" s="15">
        <f t="shared" si="6"/>
        <v>16.666666666666668</v>
      </c>
      <c r="F12" s="15">
        <f t="shared" si="6"/>
        <v>5.7393732841048948</v>
      </c>
      <c r="G12" s="15">
        <f t="shared" si="6"/>
        <v>-2.4046198996497208</v>
      </c>
      <c r="H12" s="15">
        <f t="shared" si="6"/>
        <v>-2.7761999431979558</v>
      </c>
      <c r="I12" s="15">
        <f>J69</f>
        <v>42.251999999999995</v>
      </c>
      <c r="J12" s="17"/>
    </row>
    <row r="13" spans="1:11" x14ac:dyDescent="0.2">
      <c r="A13" s="14" t="s">
        <v>18</v>
      </c>
      <c r="B13" s="15">
        <f t="shared" ref="B13:H13" si="7">M71</f>
        <v>22.071963814735394</v>
      </c>
      <c r="C13" s="15">
        <f t="shared" si="7"/>
        <v>34.940163671769085</v>
      </c>
      <c r="D13" s="15">
        <f t="shared" si="7"/>
        <v>23.595294436638813</v>
      </c>
      <c r="E13" s="15">
        <f t="shared" si="7"/>
        <v>10.724321526288547</v>
      </c>
      <c r="F13" s="15">
        <f t="shared" si="7"/>
        <v>8.5326850550913278</v>
      </c>
      <c r="G13" s="15">
        <f t="shared" si="7"/>
        <v>0.13557149547684191</v>
      </c>
      <c r="H13" s="15">
        <f t="shared" si="7"/>
        <v>-0.32691217432029385</v>
      </c>
      <c r="I13" s="15">
        <f>J71</f>
        <v>324.55199999999996</v>
      </c>
      <c r="J13" s="17"/>
    </row>
    <row r="14" spans="1:11" x14ac:dyDescent="0.2">
      <c r="A14" s="14" t="s">
        <v>19</v>
      </c>
      <c r="B14" s="15">
        <f>M70</f>
        <v>21.073098954227753</v>
      </c>
      <c r="C14" s="15">
        <f t="shared" ref="C14:H14" si="8">N70</f>
        <v>41.137211624362813</v>
      </c>
      <c r="D14" s="15">
        <f t="shared" si="8"/>
        <v>20.579116085974036</v>
      </c>
      <c r="E14" s="15">
        <f t="shared" si="8"/>
        <v>0</v>
      </c>
      <c r="F14" s="15">
        <f t="shared" si="8"/>
        <v>17.03715381785695</v>
      </c>
      <c r="G14" s="15">
        <f t="shared" si="8"/>
        <v>0.17341951757843291</v>
      </c>
      <c r="H14" s="15">
        <f t="shared" si="8"/>
        <v>0.17341951757843291</v>
      </c>
      <c r="I14" s="15">
        <f>J70</f>
        <v>19.029000000000003</v>
      </c>
      <c r="J14" s="17"/>
    </row>
    <row r="15" spans="1:11" x14ac:dyDescent="0.2">
      <c r="A15" s="14" t="s">
        <v>20</v>
      </c>
      <c r="B15" s="15">
        <f>M72</f>
        <v>57.661061779709044</v>
      </c>
      <c r="C15" s="15">
        <f t="shared" ref="C15:H15" si="9">N72</f>
        <v>18.741734366143962</v>
      </c>
      <c r="D15" s="15">
        <f t="shared" si="9"/>
        <v>9.9187606272435289</v>
      </c>
      <c r="E15" s="15">
        <f t="shared" si="9"/>
        <v>0</v>
      </c>
      <c r="F15" s="15">
        <f t="shared" si="9"/>
        <v>13.546193085206877</v>
      </c>
      <c r="G15" s="15">
        <f t="shared" si="9"/>
        <v>0.13225014169658039</v>
      </c>
      <c r="H15" s="15">
        <f t="shared" si="9"/>
        <v>0.13225014169658039</v>
      </c>
      <c r="I15" s="15">
        <f>J72</f>
        <v>5.2930000000000001</v>
      </c>
      <c r="J15" s="17"/>
    </row>
    <row r="16" spans="1:11" x14ac:dyDescent="0.2">
      <c r="A16" s="14" t="s">
        <v>21</v>
      </c>
      <c r="B16" s="15">
        <f>M75</f>
        <v>8.118950634870524</v>
      </c>
      <c r="C16" s="15">
        <f t="shared" ref="C16:H16" si="10">N75</f>
        <v>48.520432127759513</v>
      </c>
      <c r="D16" s="15">
        <f t="shared" si="10"/>
        <v>24.107369734116688</v>
      </c>
      <c r="E16" s="15">
        <f t="shared" si="10"/>
        <v>10.479791174183216</v>
      </c>
      <c r="F16" s="15">
        <f t="shared" si="10"/>
        <v>9.3101509983136843</v>
      </c>
      <c r="G16" s="15">
        <f t="shared" si="10"/>
        <v>-0.5366946692436223</v>
      </c>
      <c r="H16" s="15">
        <f t="shared" si="10"/>
        <v>-0.5366946692436223</v>
      </c>
      <c r="I16" s="15">
        <f>J75</f>
        <v>129.869</v>
      </c>
      <c r="J16" s="17"/>
    </row>
    <row r="17" spans="1:11" x14ac:dyDescent="0.2">
      <c r="A17" s="14" t="s">
        <v>22</v>
      </c>
      <c r="B17" s="15">
        <f>M91</f>
        <v>15.378944264228842</v>
      </c>
      <c r="C17" s="15">
        <f t="shared" ref="C17:H17" si="11">N91</f>
        <v>29.997051017399002</v>
      </c>
      <c r="D17" s="15">
        <f t="shared" si="11"/>
        <v>10.274255381893248</v>
      </c>
      <c r="E17" s="15">
        <f t="shared" si="11"/>
        <v>17.897375405485107</v>
      </c>
      <c r="F17" s="15">
        <f t="shared" si="11"/>
        <v>23.258625774107934</v>
      </c>
      <c r="G17" s="15">
        <f t="shared" si="11"/>
        <v>3.1937481568858748</v>
      </c>
      <c r="H17" s="15">
        <f t="shared" si="11"/>
        <v>3.0639929224417575</v>
      </c>
      <c r="I17" s="15">
        <f>J91</f>
        <v>33.909999999999997</v>
      </c>
      <c r="J17" s="17"/>
    </row>
    <row r="18" spans="1:11" x14ac:dyDescent="0.2">
      <c r="A18" s="14" t="s">
        <v>23</v>
      </c>
      <c r="B18" s="15">
        <f>M76</f>
        <v>4.2928713477130191</v>
      </c>
      <c r="C18" s="15">
        <f t="shared" ref="C18:H18" si="12">N76</f>
        <v>33.853067156187862</v>
      </c>
      <c r="D18" s="15">
        <f t="shared" si="12"/>
        <v>14.709346795165981</v>
      </c>
      <c r="E18" s="15">
        <f t="shared" si="12"/>
        <v>40.421064708581923</v>
      </c>
      <c r="F18" s="15">
        <f t="shared" si="12"/>
        <v>7.576487685482638</v>
      </c>
      <c r="G18" s="15">
        <f t="shared" si="12"/>
        <v>-0.852837693131406</v>
      </c>
      <c r="H18" s="15">
        <f t="shared" si="12"/>
        <v>-0.852837693131406</v>
      </c>
      <c r="I18" s="15">
        <f>J76</f>
        <v>261.47999999999996</v>
      </c>
      <c r="J18" s="17"/>
    </row>
    <row r="19" spans="1:11" x14ac:dyDescent="0.2">
      <c r="A19" s="14" t="s">
        <v>24</v>
      </c>
      <c r="B19" s="15">
        <f>M74</f>
        <v>27.50987626105978</v>
      </c>
      <c r="C19" s="15">
        <f t="shared" ref="C19:H19" si="13">N74</f>
        <v>55.476835678605241</v>
      </c>
      <c r="D19" s="15">
        <f t="shared" si="13"/>
        <v>9.6999575565640406</v>
      </c>
      <c r="E19" s="15">
        <f t="shared" si="13"/>
        <v>0</v>
      </c>
      <c r="F19" s="15">
        <f t="shared" si="13"/>
        <v>6.0759411015704066</v>
      </c>
      <c r="G19" s="15">
        <f t="shared" si="13"/>
        <v>1.2373894022005287</v>
      </c>
      <c r="H19" s="15">
        <f t="shared" si="13"/>
        <v>1.224329883443795</v>
      </c>
      <c r="I19" s="15">
        <f>J74</f>
        <v>30.629000000000001</v>
      </c>
      <c r="J19" s="17"/>
    </row>
    <row r="20" spans="1:11" x14ac:dyDescent="0.2">
      <c r="A20" s="14" t="s">
        <v>25</v>
      </c>
      <c r="B20" s="15">
        <f>M82</f>
        <v>10.157548887657351</v>
      </c>
      <c r="C20" s="15">
        <f t="shared" ref="C20:H20" si="14">N82</f>
        <v>28.493389280342022</v>
      </c>
      <c r="D20" s="15">
        <f t="shared" si="14"/>
        <v>36.228327131660201</v>
      </c>
      <c r="E20" s="15">
        <f t="shared" si="14"/>
        <v>15.79843242815296</v>
      </c>
      <c r="F20" s="15">
        <f t="shared" si="14"/>
        <v>7.3390863747921795</v>
      </c>
      <c r="G20" s="15">
        <f t="shared" si="14"/>
        <v>1.9832158973952976</v>
      </c>
      <c r="H20" s="15">
        <f t="shared" si="14"/>
        <v>1.8763359987332755</v>
      </c>
      <c r="I20" s="15">
        <f>J82</f>
        <v>25.261999999999997</v>
      </c>
      <c r="J20" s="17"/>
    </row>
    <row r="21" spans="1:11" x14ac:dyDescent="0.2">
      <c r="A21" s="14" t="s">
        <v>26</v>
      </c>
      <c r="B21" s="15">
        <f>M73</f>
        <v>14.560032340654896</v>
      </c>
      <c r="C21" s="15">
        <f t="shared" ref="C21:H21" si="15">N73</f>
        <v>51.812424201590076</v>
      </c>
      <c r="D21" s="15">
        <f t="shared" si="15"/>
        <v>28.864034496698551</v>
      </c>
      <c r="E21" s="15">
        <f t="shared" si="15"/>
        <v>0</v>
      </c>
      <c r="F21" s="15">
        <f t="shared" si="15"/>
        <v>4.3188249562053622</v>
      </c>
      <c r="G21" s="15">
        <f t="shared" si="15"/>
        <v>0.44468400485109821</v>
      </c>
      <c r="H21" s="15">
        <f t="shared" si="15"/>
        <v>0.44468400485109821</v>
      </c>
      <c r="I21" s="15">
        <f>J73</f>
        <v>14.842000000000002</v>
      </c>
      <c r="J21" s="17"/>
    </row>
    <row r="22" spans="1:11" x14ac:dyDescent="0.2">
      <c r="A22" s="14" t="s">
        <v>27</v>
      </c>
      <c r="B22" s="15">
        <f>M77</f>
        <v>7.5800986744338106</v>
      </c>
      <c r="C22" s="15">
        <f t="shared" ref="C22:H22" si="16">N77</f>
        <v>42.578612613683646</v>
      </c>
      <c r="D22" s="15">
        <f t="shared" si="16"/>
        <v>37.984901622778331</v>
      </c>
      <c r="E22" s="15">
        <f t="shared" si="16"/>
        <v>0</v>
      </c>
      <c r="F22" s="15">
        <f t="shared" si="16"/>
        <v>9.5262438328478858</v>
      </c>
      <c r="G22" s="15">
        <f t="shared" si="16"/>
        <v>2.3301432562563154</v>
      </c>
      <c r="H22" s="15">
        <f t="shared" si="16"/>
        <v>2.2980443440527849</v>
      </c>
      <c r="I22" s="15">
        <f>J77</f>
        <v>168.23000000000002</v>
      </c>
      <c r="J22" s="17"/>
    </row>
    <row r="23" spans="1:11" x14ac:dyDescent="0.2">
      <c r="A23" s="14" t="s">
        <v>28</v>
      </c>
      <c r="B23" s="15">
        <f>M80</f>
        <v>1.9762845849802371</v>
      </c>
      <c r="C23" s="15">
        <f t="shared" ref="C23:H24" si="17">N80</f>
        <v>30.362917714696369</v>
      </c>
      <c r="D23" s="15">
        <f t="shared" si="17"/>
        <v>26.122888968738771</v>
      </c>
      <c r="E23" s="15">
        <f t="shared" si="17"/>
        <v>34.087914720325792</v>
      </c>
      <c r="F23" s="15">
        <f t="shared" si="17"/>
        <v>10.46831955922865</v>
      </c>
      <c r="G23" s="15">
        <f t="shared" si="17"/>
        <v>-3.0183255479698166</v>
      </c>
      <c r="H23" s="15">
        <f t="shared" si="17"/>
        <v>-3.0183255479698166</v>
      </c>
      <c r="I23" s="15">
        <f>J80</f>
        <v>8.3490000000000002</v>
      </c>
      <c r="J23" s="17"/>
    </row>
    <row r="24" spans="1:11" x14ac:dyDescent="0.2">
      <c r="A24" s="14" t="s">
        <v>29</v>
      </c>
      <c r="B24" s="15">
        <f>M81</f>
        <v>1.5221402214022144</v>
      </c>
      <c r="C24" s="15">
        <f t="shared" si="17"/>
        <v>63.26107011070112</v>
      </c>
      <c r="D24" s="15">
        <f t="shared" si="17"/>
        <v>25.645756457564584</v>
      </c>
      <c r="E24" s="15">
        <f t="shared" si="17"/>
        <v>0</v>
      </c>
      <c r="F24" s="15">
        <f t="shared" si="17"/>
        <v>2.7905904059040592</v>
      </c>
      <c r="G24" s="15">
        <f t="shared" si="17"/>
        <v>6.7804428044280449</v>
      </c>
      <c r="H24" s="15">
        <f t="shared" si="17"/>
        <v>6.7804428044280449</v>
      </c>
      <c r="I24" s="15">
        <f>J81</f>
        <v>4.3359999999999994</v>
      </c>
      <c r="J24" s="17"/>
    </row>
    <row r="25" spans="1:11" x14ac:dyDescent="0.2">
      <c r="A25" s="14" t="s">
        <v>30</v>
      </c>
      <c r="B25" s="15">
        <f>M79</f>
        <v>1.9870609981515706</v>
      </c>
      <c r="C25" s="15">
        <f t="shared" ref="C25:H25" si="18">N79</f>
        <v>30.152495378927902</v>
      </c>
      <c r="D25" s="15">
        <f t="shared" si="18"/>
        <v>28.350277264325317</v>
      </c>
      <c r="E25" s="15">
        <f t="shared" si="18"/>
        <v>0</v>
      </c>
      <c r="F25" s="15">
        <f t="shared" si="18"/>
        <v>36.206099815157103</v>
      </c>
      <c r="G25" s="15">
        <f t="shared" si="18"/>
        <v>3.3040665434380765</v>
      </c>
      <c r="H25" s="15">
        <f t="shared" si="18"/>
        <v>3.2809611829944538</v>
      </c>
      <c r="I25" s="15">
        <f>J79</f>
        <v>4.3280000000000012</v>
      </c>
      <c r="J25" s="17"/>
    </row>
    <row r="26" spans="1:11" x14ac:dyDescent="0.2">
      <c r="A26" s="14" t="s">
        <v>31</v>
      </c>
      <c r="B26" s="15">
        <f>M83</f>
        <v>0</v>
      </c>
      <c r="C26" s="15">
        <f t="shared" ref="C26:H27" si="19">N83</f>
        <v>100</v>
      </c>
      <c r="D26" s="15">
        <f t="shared" si="19"/>
        <v>0</v>
      </c>
      <c r="E26" s="15">
        <f t="shared" si="19"/>
        <v>0</v>
      </c>
      <c r="F26" s="15">
        <f t="shared" si="19"/>
        <v>0</v>
      </c>
      <c r="G26" s="15">
        <f t="shared" si="19"/>
        <v>0</v>
      </c>
      <c r="H26" s="15">
        <f t="shared" si="19"/>
        <v>0</v>
      </c>
      <c r="I26" s="15">
        <f>J83</f>
        <v>0.82099999999999995</v>
      </c>
      <c r="J26" s="17"/>
    </row>
    <row r="27" spans="1:11" x14ac:dyDescent="0.2">
      <c r="A27" s="14" t="s">
        <v>32</v>
      </c>
      <c r="B27" s="15">
        <f>M84</f>
        <v>9.2275155832591285</v>
      </c>
      <c r="C27" s="15">
        <f t="shared" si="19"/>
        <v>41.613485702978132</v>
      </c>
      <c r="D27" s="15">
        <f t="shared" si="19"/>
        <v>43.395666369842687</v>
      </c>
      <c r="E27" s="15">
        <f t="shared" si="19"/>
        <v>1.3493123577718413</v>
      </c>
      <c r="F27" s="15">
        <f t="shared" si="19"/>
        <v>3.8933412486395573</v>
      </c>
      <c r="G27" s="15">
        <f t="shared" si="19"/>
        <v>0.52067873750865745</v>
      </c>
      <c r="H27" s="15">
        <f t="shared" si="19"/>
        <v>0.52067873750865745</v>
      </c>
      <c r="I27" s="15">
        <f>J84</f>
        <v>80.855999999999995</v>
      </c>
      <c r="J27" s="17"/>
    </row>
    <row r="28" spans="1:11" x14ac:dyDescent="0.2">
      <c r="A28" s="14" t="s">
        <v>33</v>
      </c>
      <c r="B28" s="15">
        <f>M96</f>
        <v>1.9509650495565989</v>
      </c>
      <c r="C28" s="15">
        <f t="shared" ref="C28:H28" si="20">N96</f>
        <v>39.022778647191785</v>
      </c>
      <c r="D28" s="15">
        <f t="shared" si="20"/>
        <v>19.099287080507736</v>
      </c>
      <c r="E28" s="15">
        <f t="shared" si="20"/>
        <v>0</v>
      </c>
      <c r="F28" s="15">
        <f t="shared" si="20"/>
        <v>42.556077203964527</v>
      </c>
      <c r="G28" s="15">
        <f t="shared" si="20"/>
        <v>-2.629107981220657</v>
      </c>
      <c r="H28" s="15">
        <f t="shared" si="20"/>
        <v>-2.6847504781777083</v>
      </c>
      <c r="I28" s="15">
        <f>J96</f>
        <v>28.755000000000003</v>
      </c>
      <c r="J28" s="17"/>
    </row>
    <row r="29" spans="1:11" x14ac:dyDescent="0.2">
      <c r="A29" s="14" t="s">
        <v>34</v>
      </c>
      <c r="B29" s="15">
        <f>M86</f>
        <v>54.087924785965647</v>
      </c>
      <c r="C29" s="15">
        <f t="shared" ref="C29:H31" si="21">N86</f>
        <v>26.297599663847894</v>
      </c>
      <c r="D29" s="15">
        <f t="shared" si="21"/>
        <v>12.612006933137245</v>
      </c>
      <c r="E29" s="15">
        <f t="shared" si="21"/>
        <v>0</v>
      </c>
      <c r="F29" s="15">
        <f t="shared" si="21"/>
        <v>6.5812280056725676</v>
      </c>
      <c r="G29" s="15">
        <f t="shared" si="21"/>
        <v>0.42124061137664792</v>
      </c>
      <c r="H29" s="15">
        <f t="shared" si="21"/>
        <v>-0.19748936393718158</v>
      </c>
      <c r="I29" s="15">
        <f>J86</f>
        <v>95.194999999999993</v>
      </c>
      <c r="J29" s="17"/>
      <c r="K29" s="18" t="s">
        <v>35</v>
      </c>
    </row>
    <row r="30" spans="1:11" x14ac:dyDescent="0.2">
      <c r="A30" s="14" t="s">
        <v>36</v>
      </c>
      <c r="B30" s="15">
        <f>M87</f>
        <v>11.507378070845563</v>
      </c>
      <c r="C30" s="15">
        <f t="shared" si="21"/>
        <v>50.685537372843875</v>
      </c>
      <c r="D30" s="15">
        <f t="shared" si="21"/>
        <v>16.955490330103334</v>
      </c>
      <c r="E30" s="15">
        <f t="shared" si="21"/>
        <v>0</v>
      </c>
      <c r="F30" s="15">
        <f t="shared" si="21"/>
        <v>19.034216557436373</v>
      </c>
      <c r="G30" s="15">
        <f t="shared" si="21"/>
        <v>1.8173776687708576</v>
      </c>
      <c r="H30" s="15">
        <f t="shared" si="21"/>
        <v>1.6525270395239433</v>
      </c>
      <c r="I30" s="15">
        <f>J87</f>
        <v>24.870999999999999</v>
      </c>
      <c r="J30" s="17"/>
    </row>
    <row r="31" spans="1:11" x14ac:dyDescent="0.2">
      <c r="A31" s="14" t="s">
        <v>37</v>
      </c>
      <c r="B31" s="15">
        <f>M88</f>
        <v>21.326144639530291</v>
      </c>
      <c r="C31" s="15">
        <f t="shared" si="21"/>
        <v>25.820019194941572</v>
      </c>
      <c r="D31" s="15">
        <f t="shared" si="21"/>
        <v>29.918703776887039</v>
      </c>
      <c r="E31" s="15">
        <f t="shared" si="21"/>
        <v>8.5558629255349192</v>
      </c>
      <c r="F31" s="15">
        <f t="shared" si="21"/>
        <v>14.876079715463222</v>
      </c>
      <c r="G31" s="15">
        <f t="shared" si="21"/>
        <v>-0.49681025235702603</v>
      </c>
      <c r="H31" s="15">
        <f t="shared" si="21"/>
        <v>-0.55608874837689837</v>
      </c>
      <c r="I31" s="15">
        <f>J88</f>
        <v>35.425999999999995</v>
      </c>
      <c r="J31" s="17"/>
      <c r="K31" s="19"/>
    </row>
    <row r="32" spans="1:11" x14ac:dyDescent="0.2">
      <c r="A32" s="14" t="s">
        <v>38</v>
      </c>
      <c r="B32" s="15">
        <f>M92</f>
        <v>4.2331531056310165</v>
      </c>
      <c r="C32" s="15">
        <f t="shared" ref="C32:H32" si="22">N92</f>
        <v>27.772649347224053</v>
      </c>
      <c r="D32" s="15">
        <f t="shared" si="22"/>
        <v>2.7188008264099528</v>
      </c>
      <c r="E32" s="15">
        <f t="shared" si="22"/>
        <v>29.579322168007387</v>
      </c>
      <c r="F32" s="15">
        <f t="shared" si="22"/>
        <v>34.768561255439806</v>
      </c>
      <c r="G32" s="15">
        <f t="shared" si="22"/>
        <v>0.92751329728779297</v>
      </c>
      <c r="H32" s="15">
        <f t="shared" si="22"/>
        <v>0.88575321992175493</v>
      </c>
      <c r="I32" s="15">
        <f>J92</f>
        <v>45.497999999999998</v>
      </c>
      <c r="J32" s="17"/>
      <c r="K32" s="19"/>
    </row>
    <row r="33" spans="1:31" x14ac:dyDescent="0.2">
      <c r="A33" s="14" t="s">
        <v>39</v>
      </c>
      <c r="B33" s="15">
        <f>M89</f>
        <v>20.397938734612083</v>
      </c>
      <c r="C33" s="15">
        <f t="shared" ref="C33:H34" si="23">N89</f>
        <v>37.303177784139706</v>
      </c>
      <c r="D33" s="15">
        <f t="shared" si="23"/>
        <v>11.909533352419125</v>
      </c>
      <c r="E33" s="15">
        <f t="shared" si="23"/>
        <v>21.185227598053249</v>
      </c>
      <c r="F33" s="15">
        <f t="shared" si="23"/>
        <v>12.696822215860292</v>
      </c>
      <c r="G33" s="15">
        <f t="shared" si="23"/>
        <v>-3.4926996850844549</v>
      </c>
      <c r="H33" s="15">
        <f t="shared" si="23"/>
        <v>-3.7789865445176072</v>
      </c>
      <c r="I33" s="15">
        <f>J89</f>
        <v>6.9859999999999998</v>
      </c>
      <c r="J33" s="17"/>
      <c r="K33" s="19"/>
    </row>
    <row r="34" spans="1:31" x14ac:dyDescent="0.2">
      <c r="A34" s="20" t="s">
        <v>40</v>
      </c>
      <c r="B34" s="15">
        <f>M90</f>
        <v>23.089295288020491</v>
      </c>
      <c r="C34" s="15">
        <f t="shared" si="23"/>
        <v>20.521832370286532</v>
      </c>
      <c r="D34" s="15">
        <f t="shared" si="23"/>
        <v>26.353726097575507</v>
      </c>
      <c r="E34" s="15">
        <f t="shared" si="23"/>
        <v>21.957467087627332</v>
      </c>
      <c r="F34" s="15">
        <f t="shared" si="23"/>
        <v>7.2317865014594629</v>
      </c>
      <c r="G34" s="15">
        <f t="shared" si="23"/>
        <v>0.84589265503067856</v>
      </c>
      <c r="H34" s="15">
        <f t="shared" si="23"/>
        <v>0.6731399297075118</v>
      </c>
      <c r="I34" s="15">
        <f>J90</f>
        <v>16.786999999999999</v>
      </c>
      <c r="J34" s="17"/>
      <c r="K34" s="19"/>
    </row>
    <row r="35" spans="1:31" x14ac:dyDescent="0.2">
      <c r="A35" s="21" t="s">
        <v>41</v>
      </c>
      <c r="B35" s="15">
        <f>M94</f>
        <v>30.241741981924338</v>
      </c>
      <c r="C35" s="15">
        <f t="shared" ref="C35:H36" si="24">N94</f>
        <v>30.980564664480525</v>
      </c>
      <c r="D35" s="15">
        <f t="shared" si="24"/>
        <v>28.90906182516196</v>
      </c>
      <c r="E35" s="15">
        <f t="shared" si="24"/>
        <v>0</v>
      </c>
      <c r="F35" s="15">
        <f t="shared" si="24"/>
        <v>9.906622410621452</v>
      </c>
      <c r="G35" s="15">
        <f t="shared" si="24"/>
        <v>-3.7990882188274809E-2</v>
      </c>
      <c r="H35" s="15">
        <f t="shared" si="24"/>
        <v>-6.2984883627929297E-2</v>
      </c>
      <c r="I35" s="15">
        <f>J94</f>
        <v>100.024</v>
      </c>
      <c r="J35" s="17"/>
      <c r="K35" s="19"/>
    </row>
    <row r="36" spans="1:31" x14ac:dyDescent="0.2">
      <c r="A36" s="21" t="s">
        <v>42</v>
      </c>
      <c r="B36" s="15">
        <f>M95</f>
        <v>2.322372959300989</v>
      </c>
      <c r="C36" s="15">
        <f t="shared" si="24"/>
        <v>22.740859967808692</v>
      </c>
      <c r="D36" s="15">
        <f t="shared" si="24"/>
        <v>0</v>
      </c>
      <c r="E36" s="15">
        <f t="shared" si="24"/>
        <v>0</v>
      </c>
      <c r="F36" s="15">
        <f t="shared" si="24"/>
        <v>74.936767072890305</v>
      </c>
      <c r="G36" s="15">
        <f t="shared" si="24"/>
        <v>0</v>
      </c>
      <c r="H36" s="15">
        <f t="shared" si="24"/>
        <v>0</v>
      </c>
      <c r="I36" s="15">
        <f>J95</f>
        <v>4.3490000000000002</v>
      </c>
      <c r="J36" s="17"/>
      <c r="K36" s="19"/>
    </row>
    <row r="37" spans="1:31" ht="13.5" thickBot="1" x14ac:dyDescent="0.25">
      <c r="A37" s="22" t="s">
        <v>43</v>
      </c>
      <c r="B37" s="23">
        <f t="shared" ref="B37:H37" si="25">M93</f>
        <v>14.319751280884075</v>
      </c>
      <c r="C37" s="23">
        <f t="shared" si="25"/>
        <v>36.015360923592475</v>
      </c>
      <c r="D37" s="23">
        <f t="shared" si="25"/>
        <v>37.830874875301454</v>
      </c>
      <c r="E37" s="23">
        <f t="shared" si="25"/>
        <v>8.6315605962285353</v>
      </c>
      <c r="F37" s="23">
        <f t="shared" si="25"/>
        <v>3.0092301136088486</v>
      </c>
      <c r="G37" s="23">
        <f t="shared" si="25"/>
        <v>0.19322221038460421</v>
      </c>
      <c r="H37" s="23">
        <f t="shared" si="25"/>
        <v>0.11912948309426726</v>
      </c>
      <c r="I37" s="23">
        <f>J93</f>
        <v>206.49800000000002</v>
      </c>
      <c r="J37" s="17"/>
    </row>
    <row r="38" spans="1:31" x14ac:dyDescent="0.2">
      <c r="A38" s="18" t="s">
        <v>44</v>
      </c>
      <c r="Q38" s="24">
        <f>Q49/P49-1</f>
        <v>2.6608148539246645E-3</v>
      </c>
      <c r="R38" s="24">
        <f>R49/Q49-1</f>
        <v>8.9299525308295102E-4</v>
      </c>
    </row>
    <row r="39" spans="1:31" x14ac:dyDescent="0.2">
      <c r="A39" s="18" t="s">
        <v>35</v>
      </c>
    </row>
    <row r="40" spans="1:31" ht="13.5" thickBot="1" x14ac:dyDescent="0.25"/>
    <row r="41" spans="1:31" ht="15.75" x14ac:dyDescent="0.25">
      <c r="A41" s="25" t="s">
        <v>11</v>
      </c>
      <c r="B41" s="18" t="s">
        <v>45</v>
      </c>
      <c r="S41" s="24">
        <f>((S43/K43)^(1/8))-1</f>
        <v>6.0505285702519007E-3</v>
      </c>
      <c r="V41" s="26" t="s">
        <v>46</v>
      </c>
      <c r="W41" t="s">
        <v>47</v>
      </c>
      <c r="X41" t="s">
        <v>48</v>
      </c>
      <c r="Y41" s="27" t="s">
        <v>49</v>
      </c>
      <c r="Z41" s="27" t="s">
        <v>50</v>
      </c>
      <c r="AA41" s="27" t="s">
        <v>51</v>
      </c>
      <c r="AB41" s="28" t="s">
        <v>52</v>
      </c>
      <c r="AC41" s="27" t="s">
        <v>53</v>
      </c>
      <c r="AD41" s="29" t="s">
        <v>54</v>
      </c>
      <c r="AE41" s="30" t="s">
        <v>55</v>
      </c>
    </row>
    <row r="42" spans="1:31" s="1" customFormat="1" x14ac:dyDescent="0.2">
      <c r="A42" s="31"/>
      <c r="B42" s="17">
        <v>1990</v>
      </c>
      <c r="C42" s="17">
        <v>1991</v>
      </c>
      <c r="D42" s="17">
        <v>1992</v>
      </c>
      <c r="E42" s="17">
        <v>1993</v>
      </c>
      <c r="F42" s="17">
        <v>1994</v>
      </c>
      <c r="G42" s="17">
        <v>1995</v>
      </c>
      <c r="H42" s="17">
        <v>1996</v>
      </c>
      <c r="I42" s="17">
        <v>1997</v>
      </c>
      <c r="J42" s="17">
        <v>1998</v>
      </c>
      <c r="K42" s="17">
        <v>1999</v>
      </c>
      <c r="L42" s="17">
        <v>2000</v>
      </c>
      <c r="M42" s="17">
        <v>2001</v>
      </c>
      <c r="N42" s="17">
        <v>2002</v>
      </c>
      <c r="O42" s="17">
        <v>2003</v>
      </c>
      <c r="P42" s="17">
        <v>2004</v>
      </c>
      <c r="Q42" s="17">
        <v>2005</v>
      </c>
      <c r="R42" s="17">
        <v>2006</v>
      </c>
      <c r="S42" s="17">
        <v>2007</v>
      </c>
      <c r="T42" s="17">
        <v>2008</v>
      </c>
      <c r="U42" s="17">
        <v>2009</v>
      </c>
      <c r="V42" s="32" t="s">
        <v>56</v>
      </c>
      <c r="W42" s="33"/>
      <c r="X42" s="33"/>
      <c r="Y42" s="33"/>
      <c r="Z42" s="33"/>
      <c r="AA42" s="34"/>
      <c r="AB42" s="33"/>
      <c r="AC42" s="33"/>
      <c r="AD42" s="35"/>
    </row>
    <row r="43" spans="1:31" ht="13.5" thickBot="1" x14ac:dyDescent="0.25">
      <c r="A43" s="36" t="s">
        <v>2</v>
      </c>
      <c r="B43" s="37">
        <v>453.31400000000002</v>
      </c>
      <c r="C43" s="37">
        <v>432.37799999999999</v>
      </c>
      <c r="D43" s="37">
        <v>403.78800000000001</v>
      </c>
      <c r="E43" s="37">
        <v>379.01299999999998</v>
      </c>
      <c r="F43" s="37">
        <v>369.72699999999998</v>
      </c>
      <c r="G43" s="37">
        <v>364.709</v>
      </c>
      <c r="H43" s="37">
        <v>361.95299999999997</v>
      </c>
      <c r="I43" s="37">
        <v>348.90800000000002</v>
      </c>
      <c r="J43" s="37">
        <v>332.95100000000002</v>
      </c>
      <c r="K43" s="37">
        <v>313.13600000000002</v>
      </c>
      <c r="L43" s="37">
        <v>320.78199999999998</v>
      </c>
      <c r="M43" s="37">
        <v>322.548</v>
      </c>
      <c r="N43" s="37">
        <v>319.61599999999999</v>
      </c>
      <c r="O43" s="37">
        <v>330.05599999999998</v>
      </c>
      <c r="P43" s="37">
        <v>327.09500000000003</v>
      </c>
      <c r="Q43" s="37">
        <v>317.26</v>
      </c>
      <c r="R43" s="37">
        <v>325.25799999999998</v>
      </c>
      <c r="S43" s="37">
        <v>328.61799999999999</v>
      </c>
      <c r="T43" s="37">
        <v>305.39499999999998</v>
      </c>
      <c r="U43" s="38">
        <v>267.91399999999999</v>
      </c>
      <c r="V43" s="39">
        <f>((U43/B43)^(1/19))-1</f>
        <v>-2.73003683755072E-2</v>
      </c>
      <c r="W43" s="40">
        <f t="shared" ref="W43:W48" si="26">((Q43/B43)^(1/15))-1</f>
        <v>-2.3510122029657854E-2</v>
      </c>
      <c r="X43" s="40">
        <f t="shared" ref="X43:X49" si="27">((U43/Q43)^(1/4))-1</f>
        <v>-4.1383230215970235E-2</v>
      </c>
      <c r="Y43" s="41">
        <f t="shared" ref="Y43:Y49" si="28">((F43/B43)^(1/4))-1</f>
        <v>-4.9678600801546069E-2</v>
      </c>
      <c r="Z43" s="41">
        <f t="shared" ref="Z43:Z49" si="29">((P43/F43)^(1/10))-1</f>
        <v>-1.2176681532837463E-2</v>
      </c>
      <c r="AA43" s="41">
        <f t="shared" ref="AA43:AA49" si="30">((R43/P43)^(1/2))-1</f>
        <v>-2.8120063963870123E-3</v>
      </c>
      <c r="AB43" s="41">
        <f t="shared" ref="AB43:AC49" si="31">S43/R43-1</f>
        <v>1.0330260900577537E-2</v>
      </c>
      <c r="AC43" s="42">
        <f>T43/S43-1</f>
        <v>-7.0668679135044377E-2</v>
      </c>
      <c r="AD43" s="43">
        <f>(U43-T43)/T43</f>
        <v>-0.12272957972461893</v>
      </c>
      <c r="AE43" s="42">
        <f>((S43/K43)^(1/8))-1</f>
        <v>6.0505285702519007E-3</v>
      </c>
    </row>
    <row r="44" spans="1:31" ht="13.5" thickBot="1" x14ac:dyDescent="0.25">
      <c r="A44" s="36" t="s">
        <v>3</v>
      </c>
      <c r="B44" s="37">
        <v>632.93399999999997</v>
      </c>
      <c r="C44" s="37">
        <v>639.63300000000004</v>
      </c>
      <c r="D44" s="37">
        <v>636.774</v>
      </c>
      <c r="E44" s="37">
        <v>635.94899999999996</v>
      </c>
      <c r="F44" s="37">
        <v>640.58000000000004</v>
      </c>
      <c r="G44" s="37">
        <v>651.91</v>
      </c>
      <c r="H44" s="37">
        <v>664.78300000000002</v>
      </c>
      <c r="I44" s="37">
        <v>663.01599999999996</v>
      </c>
      <c r="J44" s="37">
        <v>678.40800000000002</v>
      </c>
      <c r="K44" s="37">
        <v>671.22299999999996</v>
      </c>
      <c r="L44" s="37">
        <v>660.97199999999998</v>
      </c>
      <c r="M44" s="37">
        <v>676.01199999999994</v>
      </c>
      <c r="N44" s="37">
        <v>670.89800000000002</v>
      </c>
      <c r="O44" s="37">
        <v>674.95100000000002</v>
      </c>
      <c r="P44" s="37">
        <v>676.82500000000005</v>
      </c>
      <c r="Q44" s="37">
        <v>678.13</v>
      </c>
      <c r="R44" s="37">
        <v>674.173</v>
      </c>
      <c r="S44" s="37">
        <v>658.86599999999999</v>
      </c>
      <c r="T44" s="37">
        <v>658.48699999999997</v>
      </c>
      <c r="U44" s="38">
        <v>622.85799999999995</v>
      </c>
      <c r="V44" s="44">
        <f t="shared" ref="V44:V49" si="32">((U44/B44)^(1/19))-1</f>
        <v>-8.4425330545134791E-4</v>
      </c>
      <c r="W44" s="45">
        <f>((Q44/B44)^(1/15))-1</f>
        <v>4.6087784783506169E-3</v>
      </c>
      <c r="X44" s="45">
        <f t="shared" si="27"/>
        <v>-2.1030813719567276E-2</v>
      </c>
      <c r="Y44" s="41">
        <f t="shared" si="28"/>
        <v>3.0064765756105949E-3</v>
      </c>
      <c r="Z44" s="41">
        <f t="shared" si="29"/>
        <v>5.5190471538641983E-3</v>
      </c>
      <c r="AA44" s="41">
        <f t="shared" si="30"/>
        <v>-1.9610703886540071E-3</v>
      </c>
      <c r="AB44" s="41">
        <f t="shared" si="31"/>
        <v>-2.2704854688633369E-2</v>
      </c>
      <c r="AC44" s="41">
        <f t="shared" si="31"/>
        <v>-5.752307753018604E-4</v>
      </c>
      <c r="AD44" s="46">
        <f t="shared" ref="AD44:AD49" si="33">(U44-T44)/T44</f>
        <v>-5.4107370380888344E-2</v>
      </c>
      <c r="AE44" s="40"/>
    </row>
    <row r="45" spans="1:31" ht="13.5" thickBot="1" x14ac:dyDescent="0.25">
      <c r="A45" s="36" t="s">
        <v>4</v>
      </c>
      <c r="B45" s="37">
        <v>295.93400000000003</v>
      </c>
      <c r="C45" s="37">
        <v>305.41699999999997</v>
      </c>
      <c r="D45" s="37">
        <v>296.55900000000003</v>
      </c>
      <c r="E45" s="37">
        <v>307.83100000000002</v>
      </c>
      <c r="F45" s="37">
        <v>307.58600000000001</v>
      </c>
      <c r="G45" s="37">
        <v>334.14100000000002</v>
      </c>
      <c r="H45" s="37">
        <v>367.69200000000001</v>
      </c>
      <c r="I45" s="37">
        <v>359.84</v>
      </c>
      <c r="J45" s="37">
        <v>371.40300000000002</v>
      </c>
      <c r="K45" s="37">
        <v>382.79399999999998</v>
      </c>
      <c r="L45" s="37">
        <v>393.935</v>
      </c>
      <c r="M45" s="37">
        <v>404.04700000000003</v>
      </c>
      <c r="N45" s="37">
        <v>405.58800000000002</v>
      </c>
      <c r="O45" s="37">
        <v>425.58699999999999</v>
      </c>
      <c r="P45" s="37">
        <v>435.23200000000003</v>
      </c>
      <c r="Q45" s="37">
        <v>446.02300000000002</v>
      </c>
      <c r="R45" s="37">
        <v>438.09500000000003</v>
      </c>
      <c r="S45" s="37">
        <v>432.59899999999999</v>
      </c>
      <c r="T45" s="37">
        <v>440.834</v>
      </c>
      <c r="U45" s="38">
        <v>416.79199999999997</v>
      </c>
      <c r="V45" s="44">
        <f t="shared" si="32"/>
        <v>1.8187136071305732E-2</v>
      </c>
      <c r="W45" s="45">
        <f>((Q45/B45)^(1/15))-1</f>
        <v>2.7726352551027622E-2</v>
      </c>
      <c r="X45" s="45">
        <f t="shared" si="27"/>
        <v>-1.6803033383352872E-2</v>
      </c>
      <c r="Y45" s="41">
        <f t="shared" si="28"/>
        <v>9.701322288876435E-3</v>
      </c>
      <c r="Z45" s="41">
        <f t="shared" si="29"/>
        <v>3.5321959091794586E-2</v>
      </c>
      <c r="AA45" s="41">
        <f t="shared" si="30"/>
        <v>3.2836592285034882E-3</v>
      </c>
      <c r="AB45" s="41">
        <f t="shared" si="31"/>
        <v>-1.2545224209361105E-2</v>
      </c>
      <c r="AC45" s="41">
        <f t="shared" si="31"/>
        <v>1.9036105030293626E-2</v>
      </c>
      <c r="AD45" s="43">
        <f t="shared" si="33"/>
        <v>-5.4537535671023631E-2</v>
      </c>
      <c r="AE45" s="40"/>
    </row>
    <row r="46" spans="1:31" ht="13.5" thickBot="1" x14ac:dyDescent="0.25">
      <c r="A46" s="36" t="s">
        <v>5</v>
      </c>
      <c r="B46" s="37">
        <v>205.20500000000001</v>
      </c>
      <c r="C46" s="37">
        <v>211.54</v>
      </c>
      <c r="D46" s="37">
        <v>213.494</v>
      </c>
      <c r="E46" s="37">
        <v>222.483</v>
      </c>
      <c r="F46" s="37">
        <v>221.59100000000001</v>
      </c>
      <c r="G46" s="37">
        <v>227.30099999999999</v>
      </c>
      <c r="H46" s="37">
        <v>238.95400000000001</v>
      </c>
      <c r="I46" s="37">
        <v>241.96600000000001</v>
      </c>
      <c r="J46" s="37">
        <v>240.71600000000001</v>
      </c>
      <c r="K46" s="37">
        <v>243.43100000000001</v>
      </c>
      <c r="L46" s="37">
        <v>243.84100000000001</v>
      </c>
      <c r="M46" s="37">
        <v>252.66499999999999</v>
      </c>
      <c r="N46" s="37">
        <v>255.55600000000001</v>
      </c>
      <c r="O46" s="37">
        <v>257.017</v>
      </c>
      <c r="P46" s="37">
        <v>260.286</v>
      </c>
      <c r="Q46" s="37">
        <v>257.51600000000002</v>
      </c>
      <c r="R46" s="37">
        <v>255.499</v>
      </c>
      <c r="S46" s="37">
        <v>241.41</v>
      </c>
      <c r="T46" s="37">
        <v>241.90899999999999</v>
      </c>
      <c r="U46" s="38">
        <v>230.767</v>
      </c>
      <c r="V46" s="44">
        <f t="shared" si="32"/>
        <v>6.1980268743064837E-3</v>
      </c>
      <c r="W46" s="45">
        <f>((Q46/B46)^(1/15))-1</f>
        <v>1.5253320607986343E-2</v>
      </c>
      <c r="X46" s="45">
        <f t="shared" si="27"/>
        <v>-2.704585724513231E-2</v>
      </c>
      <c r="Y46" s="41">
        <f t="shared" si="28"/>
        <v>1.9391586203576505E-2</v>
      </c>
      <c r="Z46" s="41">
        <f t="shared" si="29"/>
        <v>1.6224987075241337E-2</v>
      </c>
      <c r="AA46" s="41">
        <f t="shared" si="30"/>
        <v>-9.2383273575392666E-3</v>
      </c>
      <c r="AB46" s="41">
        <f t="shared" si="31"/>
        <v>-5.5143072967017481E-2</v>
      </c>
      <c r="AC46" s="41">
        <f t="shared" si="31"/>
        <v>2.0670229070876012E-3</v>
      </c>
      <c r="AD46" s="46">
        <f t="shared" si="33"/>
        <v>-4.6058641885998439E-2</v>
      </c>
      <c r="AE46" s="40"/>
    </row>
    <row r="47" spans="1:31" ht="13.5" thickBot="1" x14ac:dyDescent="0.25">
      <c r="A47" s="36" t="s">
        <v>6</v>
      </c>
      <c r="B47" s="37">
        <v>70.695999999999998</v>
      </c>
      <c r="C47" s="37">
        <v>73.114000000000004</v>
      </c>
      <c r="D47" s="37">
        <v>75.239999999999995</v>
      </c>
      <c r="E47" s="37">
        <v>79.736999999999995</v>
      </c>
      <c r="F47" s="37">
        <v>80.760000000000005</v>
      </c>
      <c r="G47" s="37">
        <v>82.881</v>
      </c>
      <c r="H47" s="37">
        <v>86.363</v>
      </c>
      <c r="I47" s="37">
        <v>89.953999999999994</v>
      </c>
      <c r="J47" s="37">
        <v>92.5</v>
      </c>
      <c r="K47" s="37">
        <v>92.757999999999996</v>
      </c>
      <c r="L47" s="37">
        <v>96.944000000000003</v>
      </c>
      <c r="M47" s="37">
        <v>99.891999999999996</v>
      </c>
      <c r="N47" s="37">
        <v>97.65</v>
      </c>
      <c r="O47" s="37">
        <v>103.85599999999999</v>
      </c>
      <c r="P47" s="37">
        <v>111.506</v>
      </c>
      <c r="Q47" s="37">
        <v>116.035</v>
      </c>
      <c r="R47" s="37">
        <v>123.834</v>
      </c>
      <c r="S47" s="37">
        <v>134.512</v>
      </c>
      <c r="T47" s="37">
        <v>144.23699999999999</v>
      </c>
      <c r="U47" s="38">
        <v>152.59700000000001</v>
      </c>
      <c r="V47" s="44">
        <f>((U47/B47)^(1/19))-1</f>
        <v>4.1326457395001182E-2</v>
      </c>
      <c r="W47" s="40">
        <f t="shared" si="26"/>
        <v>3.3585189639720348E-2</v>
      </c>
      <c r="X47" s="45">
        <f t="shared" si="27"/>
        <v>7.0876152389089064E-2</v>
      </c>
      <c r="Y47" s="41">
        <f t="shared" si="28"/>
        <v>3.3832943624047207E-2</v>
      </c>
      <c r="Z47" s="41">
        <f t="shared" si="29"/>
        <v>3.2785644403265701E-2</v>
      </c>
      <c r="AA47" s="41">
        <f t="shared" si="30"/>
        <v>5.3830666214627065E-2</v>
      </c>
      <c r="AB47" s="41">
        <f t="shared" si="31"/>
        <v>8.6228337936269606E-2</v>
      </c>
      <c r="AC47" s="41">
        <f t="shared" si="31"/>
        <v>7.2298382300463926E-2</v>
      </c>
      <c r="AD47" s="46">
        <f t="shared" si="33"/>
        <v>5.7960162787634335E-2</v>
      </c>
      <c r="AE47" s="40"/>
    </row>
    <row r="48" spans="1:31" ht="13.5" thickBot="1" x14ac:dyDescent="0.25">
      <c r="A48" s="36" t="s">
        <v>57</v>
      </c>
      <c r="B48" s="37">
        <v>5.0890000000000004</v>
      </c>
      <c r="C48" s="37">
        <v>3.1240000000000001</v>
      </c>
      <c r="D48" s="37">
        <v>3.9369999999999998</v>
      </c>
      <c r="E48" s="37">
        <v>3.9249999999999998</v>
      </c>
      <c r="F48" s="37">
        <v>4.0019999999999998</v>
      </c>
      <c r="G48" s="37">
        <v>4.5380000000000003</v>
      </c>
      <c r="H48" s="37">
        <v>2.6419999999999999</v>
      </c>
      <c r="I48" s="37">
        <v>3.129</v>
      </c>
      <c r="J48" s="37">
        <v>2.8250000000000002</v>
      </c>
      <c r="K48" s="37">
        <v>3.677</v>
      </c>
      <c r="L48" s="37">
        <v>4.6269999999999998</v>
      </c>
      <c r="M48" s="37">
        <v>4.0839999999999996</v>
      </c>
      <c r="N48" s="37">
        <v>4.6710000000000003</v>
      </c>
      <c r="O48" s="37">
        <v>3.2130000000000001</v>
      </c>
      <c r="P48" s="37">
        <v>2.6110000000000002</v>
      </c>
      <c r="Q48" s="37">
        <v>2.9449999999999998</v>
      </c>
      <c r="R48" s="37">
        <v>2.3079999999999998</v>
      </c>
      <c r="S48" s="37">
        <v>3.3330000000000002</v>
      </c>
      <c r="T48" s="37">
        <v>3.6219999999999999</v>
      </c>
      <c r="U48" s="38">
        <v>4.7140000000000004</v>
      </c>
      <c r="V48" s="44">
        <f t="shared" si="32"/>
        <v>-4.0205559980509564E-3</v>
      </c>
      <c r="W48" s="40">
        <f t="shared" si="26"/>
        <v>-3.5808001241908416E-2</v>
      </c>
      <c r="X48" s="40">
        <f t="shared" si="27"/>
        <v>0.1248019737764019</v>
      </c>
      <c r="Y48" s="41">
        <f t="shared" si="28"/>
        <v>-5.8303061833853032E-2</v>
      </c>
      <c r="Z48" s="41">
        <f t="shared" si="29"/>
        <v>-4.1807033268873139E-2</v>
      </c>
      <c r="AA48" s="41">
        <f t="shared" si="30"/>
        <v>-5.981251411360089E-2</v>
      </c>
      <c r="AB48" s="41">
        <f t="shared" si="31"/>
        <v>0.44410745233968818</v>
      </c>
      <c r="AC48" s="41">
        <f t="shared" si="31"/>
        <v>8.6708670867086557E-2</v>
      </c>
      <c r="AD48" s="46">
        <f t="shared" si="33"/>
        <v>0.30149088901159593</v>
      </c>
      <c r="AE48" s="40"/>
    </row>
    <row r="49" spans="1:36" ht="13.5" thickBot="1" x14ac:dyDescent="0.25">
      <c r="A49" s="36" t="s">
        <v>58</v>
      </c>
      <c r="B49" s="37">
        <v>1665.14</v>
      </c>
      <c r="C49" s="37">
        <v>1667.2570000000001</v>
      </c>
      <c r="D49" s="37">
        <v>1631.9079999999999</v>
      </c>
      <c r="E49" s="37">
        <v>1631.1559999999999</v>
      </c>
      <c r="F49" s="37">
        <v>1626.537</v>
      </c>
      <c r="G49" s="37">
        <v>1668.07</v>
      </c>
      <c r="H49" s="37">
        <v>1725.213</v>
      </c>
      <c r="I49" s="37">
        <v>1709.819</v>
      </c>
      <c r="J49" s="37">
        <v>1721.9670000000001</v>
      </c>
      <c r="K49" s="37">
        <v>1710.5150000000001</v>
      </c>
      <c r="L49" s="37">
        <v>1724.741</v>
      </c>
      <c r="M49" s="37">
        <v>1763.145</v>
      </c>
      <c r="N49" s="37">
        <v>1757.9590000000001</v>
      </c>
      <c r="O49" s="37">
        <v>1799.057</v>
      </c>
      <c r="P49" s="37">
        <v>1818.24</v>
      </c>
      <c r="Q49" s="37">
        <v>1823.078</v>
      </c>
      <c r="R49" s="37">
        <v>1824.7059999999999</v>
      </c>
      <c r="S49" s="37">
        <v>1806.3779999999999</v>
      </c>
      <c r="T49" s="37">
        <v>1801.75</v>
      </c>
      <c r="U49" s="38">
        <v>1702.7550000000001</v>
      </c>
      <c r="V49" s="40">
        <f t="shared" si="32"/>
        <v>1.1763926486787479E-3</v>
      </c>
      <c r="W49" s="40">
        <f>((Q49/B49)^(1/15))-1</f>
        <v>6.0594229726356197E-3</v>
      </c>
      <c r="X49" s="40">
        <f t="shared" si="27"/>
        <v>-1.6924826746028354E-2</v>
      </c>
      <c r="Y49" s="47">
        <f t="shared" si="28"/>
        <v>-5.8468375949977114E-3</v>
      </c>
      <c r="Z49" s="47">
        <f t="shared" si="29"/>
        <v>1.1203877073028723E-2</v>
      </c>
      <c r="AA49" s="47">
        <f t="shared" si="30"/>
        <v>1.7765150980739719E-3</v>
      </c>
      <c r="AB49" s="47">
        <f t="shared" si="31"/>
        <v>-1.0044357830795714E-2</v>
      </c>
      <c r="AC49" s="47">
        <f t="shared" si="31"/>
        <v>-2.5620329742722658E-3</v>
      </c>
      <c r="AD49" s="48">
        <f t="shared" si="33"/>
        <v>-5.4943804634383177E-2</v>
      </c>
      <c r="AE49" s="40"/>
    </row>
    <row r="50" spans="1:36" x14ac:dyDescent="0.2">
      <c r="A50" s="36" t="s">
        <v>59</v>
      </c>
      <c r="B50" s="37">
        <f>SUM(B43:B48)</f>
        <v>1663.1719999999998</v>
      </c>
      <c r="C50" s="37">
        <f t="shared" ref="C50:S50" si="34">SUM(C43:C48)</f>
        <v>1665.2059999999999</v>
      </c>
      <c r="D50" s="37">
        <f t="shared" si="34"/>
        <v>1629.7919999999997</v>
      </c>
      <c r="E50" s="37">
        <f t="shared" si="34"/>
        <v>1628.9380000000001</v>
      </c>
      <c r="F50" s="37">
        <f t="shared" si="34"/>
        <v>1624.2459999999999</v>
      </c>
      <c r="G50" s="37">
        <f t="shared" si="34"/>
        <v>1665.48</v>
      </c>
      <c r="H50" s="37">
        <f t="shared" si="34"/>
        <v>1722.3869999999999</v>
      </c>
      <c r="I50" s="37">
        <f t="shared" si="34"/>
        <v>1706.8129999999999</v>
      </c>
      <c r="J50" s="37">
        <f t="shared" si="34"/>
        <v>1718.8030000000001</v>
      </c>
      <c r="K50" s="37">
        <f t="shared" si="34"/>
        <v>1707.0189999999998</v>
      </c>
      <c r="L50" s="37">
        <f t="shared" si="34"/>
        <v>1721.1009999999997</v>
      </c>
      <c r="M50" s="37">
        <f t="shared" si="34"/>
        <v>1759.248</v>
      </c>
      <c r="N50" s="37">
        <f t="shared" si="34"/>
        <v>1753.9790000000003</v>
      </c>
      <c r="O50" s="37">
        <f t="shared" si="34"/>
        <v>1794.68</v>
      </c>
      <c r="P50" s="37">
        <f t="shared" si="34"/>
        <v>1813.5550000000003</v>
      </c>
      <c r="Q50" s="37">
        <f t="shared" si="34"/>
        <v>1817.9090000000001</v>
      </c>
      <c r="R50" s="37">
        <f t="shared" si="34"/>
        <v>1819.1670000000001</v>
      </c>
      <c r="S50" s="37">
        <f t="shared" si="34"/>
        <v>1799.338</v>
      </c>
      <c r="T50" s="37">
        <f>SUM(T43:T48)</f>
        <v>1794.4840000000002</v>
      </c>
      <c r="U50" s="38">
        <f>SUM(U43:U48)</f>
        <v>1695.6419999999998</v>
      </c>
      <c r="Z50" s="24"/>
      <c r="AB50" s="49"/>
      <c r="AD50" s="18"/>
      <c r="AE50" s="18"/>
      <c r="AF50" s="18"/>
    </row>
    <row r="51" spans="1:36" x14ac:dyDescent="0.2">
      <c r="A51" s="36" t="s">
        <v>60</v>
      </c>
      <c r="B51" s="50">
        <f>B49/B50-1</f>
        <v>1.1832811038186009E-3</v>
      </c>
      <c r="C51" s="50">
        <f t="shared" ref="C51:U51" si="35">C49/C50-1</f>
        <v>1.2316794438647083E-3</v>
      </c>
      <c r="D51" s="50">
        <f t="shared" si="35"/>
        <v>1.2983251850544608E-3</v>
      </c>
      <c r="E51" s="50">
        <f t="shared" si="35"/>
        <v>1.3616233398692223E-3</v>
      </c>
      <c r="F51" s="50">
        <f t="shared" si="35"/>
        <v>1.4105006261366793E-3</v>
      </c>
      <c r="G51" s="50">
        <f t="shared" si="35"/>
        <v>1.5551072363522156E-3</v>
      </c>
      <c r="H51" s="50">
        <f t="shared" si="35"/>
        <v>1.6407462434400166E-3</v>
      </c>
      <c r="I51" s="50">
        <f t="shared" si="35"/>
        <v>1.7611771178214219E-3</v>
      </c>
      <c r="J51" s="50">
        <f t="shared" si="35"/>
        <v>1.8408159632021803E-3</v>
      </c>
      <c r="K51" s="50">
        <f t="shared" si="35"/>
        <v>2.0480146969661384E-3</v>
      </c>
      <c r="L51" s="50">
        <f t="shared" si="35"/>
        <v>2.114925271672119E-3</v>
      </c>
      <c r="M51" s="50">
        <f t="shared" si="35"/>
        <v>2.2151510190717705E-3</v>
      </c>
      <c r="N51" s="50">
        <f t="shared" si="35"/>
        <v>2.2691263692438124E-3</v>
      </c>
      <c r="O51" s="50">
        <f t="shared" si="35"/>
        <v>2.43887489691752E-3</v>
      </c>
      <c r="P51" s="50">
        <f t="shared" si="35"/>
        <v>2.5833239135288899E-3</v>
      </c>
      <c r="Q51" s="50">
        <f t="shared" si="35"/>
        <v>2.8433766486659628E-3</v>
      </c>
      <c r="R51" s="50">
        <f t="shared" si="35"/>
        <v>3.0448001750249531E-3</v>
      </c>
      <c r="S51" s="50">
        <f t="shared" si="35"/>
        <v>3.9125500600776242E-3</v>
      </c>
      <c r="T51" s="50">
        <f t="shared" si="35"/>
        <v>4.0490748315391567E-3</v>
      </c>
      <c r="U51" s="50">
        <f t="shared" si="35"/>
        <v>4.1948713230741674E-3</v>
      </c>
      <c r="Z51" s="24"/>
      <c r="AE51" s="24"/>
      <c r="AF51" s="24"/>
      <c r="AG51" s="24"/>
      <c r="AH51" s="24"/>
      <c r="AI51" s="24"/>
    </row>
    <row r="52" spans="1:36" s="54" customFormat="1" x14ac:dyDescent="0.2">
      <c r="A52" s="51" t="s">
        <v>61</v>
      </c>
      <c r="B52" s="52"/>
      <c r="C52" s="53">
        <f>C49/B49-1</f>
        <v>1.2713645699460319E-3</v>
      </c>
      <c r="D52" s="53">
        <f t="shared" ref="D52:T52" si="36">D49/C49-1</f>
        <v>-2.1201890290459269E-2</v>
      </c>
      <c r="E52" s="53">
        <f t="shared" si="36"/>
        <v>-4.6081029077615909E-4</v>
      </c>
      <c r="F52" s="53">
        <f t="shared" si="36"/>
        <v>-2.8317340585449768E-3</v>
      </c>
      <c r="G52" s="53">
        <f t="shared" si="36"/>
        <v>2.5534617411100857E-2</v>
      </c>
      <c r="H52" s="53">
        <f t="shared" si="36"/>
        <v>3.4256955643348297E-2</v>
      </c>
      <c r="I52" s="53">
        <f t="shared" si="36"/>
        <v>-8.9229561799035739E-3</v>
      </c>
      <c r="J52" s="53">
        <f t="shared" si="36"/>
        <v>7.1048456006161942E-3</v>
      </c>
      <c r="K52" s="53">
        <f t="shared" si="36"/>
        <v>-6.6505339533219354E-3</v>
      </c>
      <c r="L52" s="53">
        <f t="shared" si="36"/>
        <v>8.3167934803261012E-3</v>
      </c>
      <c r="M52" s="53">
        <f t="shared" si="36"/>
        <v>2.2266531612572527E-2</v>
      </c>
      <c r="N52" s="53">
        <f t="shared" si="36"/>
        <v>-2.9413349440913228E-3</v>
      </c>
      <c r="O52" s="53">
        <f t="shared" si="36"/>
        <v>2.3378247160485532E-2</v>
      </c>
      <c r="P52" s="53">
        <f t="shared" si="36"/>
        <v>1.0662808349040542E-2</v>
      </c>
      <c r="Q52" s="53">
        <f t="shared" si="36"/>
        <v>2.6608148539246645E-3</v>
      </c>
      <c r="R52" s="53">
        <f t="shared" si="36"/>
        <v>8.9299525308295102E-4</v>
      </c>
      <c r="S52" s="53">
        <f t="shared" si="36"/>
        <v>-1.0044357830795714E-2</v>
      </c>
      <c r="T52" s="53">
        <f t="shared" si="36"/>
        <v>-2.5620329742722658E-3</v>
      </c>
      <c r="U52" s="53">
        <f>U49/T49-1</f>
        <v>-5.4943804634383198E-2</v>
      </c>
    </row>
    <row r="53" spans="1:36" s="56" customFormat="1" ht="13.5" thickBot="1" x14ac:dyDescent="0.25">
      <c r="A53" s="17" t="s">
        <v>62</v>
      </c>
      <c r="B53" s="55">
        <f>B43+B44+B45</f>
        <v>1382.182</v>
      </c>
      <c r="C53" s="55">
        <f t="shared" ref="C53:U53" si="37">C43+C44+C45</f>
        <v>1377.4279999999999</v>
      </c>
      <c r="D53" s="55">
        <f t="shared" si="37"/>
        <v>1337.1209999999999</v>
      </c>
      <c r="E53" s="55">
        <f t="shared" si="37"/>
        <v>1322.7930000000001</v>
      </c>
      <c r="F53" s="55">
        <f t="shared" si="37"/>
        <v>1317.893</v>
      </c>
      <c r="G53" s="55">
        <f t="shared" si="37"/>
        <v>1350.76</v>
      </c>
      <c r="H53" s="55">
        <f t="shared" si="37"/>
        <v>1394.4279999999999</v>
      </c>
      <c r="I53" s="55">
        <f t="shared" si="37"/>
        <v>1371.7639999999999</v>
      </c>
      <c r="J53" s="55">
        <f t="shared" si="37"/>
        <v>1382.7620000000002</v>
      </c>
      <c r="K53" s="55">
        <f t="shared" si="37"/>
        <v>1367.1529999999998</v>
      </c>
      <c r="L53" s="55">
        <f t="shared" si="37"/>
        <v>1375.6889999999999</v>
      </c>
      <c r="M53" s="55">
        <f t="shared" si="37"/>
        <v>1402.607</v>
      </c>
      <c r="N53" s="55">
        <f t="shared" si="37"/>
        <v>1396.1020000000001</v>
      </c>
      <c r="O53" s="55">
        <f t="shared" si="37"/>
        <v>1430.5940000000001</v>
      </c>
      <c r="P53" s="55">
        <f t="shared" si="37"/>
        <v>1439.152</v>
      </c>
      <c r="Q53" s="55">
        <f t="shared" si="37"/>
        <v>1441.413</v>
      </c>
      <c r="R53" s="55">
        <f t="shared" si="37"/>
        <v>1437.5260000000001</v>
      </c>
      <c r="S53" s="55">
        <f t="shared" si="37"/>
        <v>1420.0829999999999</v>
      </c>
      <c r="T53" s="55">
        <f t="shared" si="37"/>
        <v>1404.7159999999999</v>
      </c>
      <c r="U53" s="55">
        <f t="shared" si="37"/>
        <v>1307.5639999999999</v>
      </c>
      <c r="V53" s="40">
        <f>((U53/B53)^(1/19))-1</f>
        <v>-2.9166617134491757E-3</v>
      </c>
      <c r="W53" s="40">
        <f>((Q53/B53)^(1/15))-1</f>
        <v>2.8012811161826079E-3</v>
      </c>
      <c r="X53" s="40">
        <f>((U53/Q53)^(1/4))-1</f>
        <v>-2.4070086011780067E-2</v>
      </c>
      <c r="Z53" s="24"/>
      <c r="AA53" s="57"/>
    </row>
    <row r="54" spans="1:36" s="1" customFormat="1" x14ac:dyDescent="0.2">
      <c r="A54" s="17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V54" s="49"/>
      <c r="X54"/>
      <c r="AE54" s="59"/>
      <c r="AF54" s="59"/>
    </row>
    <row r="55" spans="1:36" s="1" customFormat="1" x14ac:dyDescent="0.2">
      <c r="A55" s="60" t="s">
        <v>63</v>
      </c>
      <c r="B55" s="17">
        <v>1990</v>
      </c>
      <c r="C55" s="17">
        <v>1991</v>
      </c>
      <c r="D55" s="17">
        <v>1992</v>
      </c>
      <c r="E55" s="17">
        <v>1993</v>
      </c>
      <c r="F55" s="17">
        <v>1994</v>
      </c>
      <c r="G55" s="17">
        <v>1995</v>
      </c>
      <c r="H55" s="17">
        <v>1996</v>
      </c>
      <c r="I55" s="17">
        <v>1997</v>
      </c>
      <c r="J55" s="17">
        <v>1998</v>
      </c>
      <c r="K55" s="17">
        <v>1999</v>
      </c>
      <c r="L55" s="17">
        <v>2000</v>
      </c>
      <c r="M55" s="17">
        <v>2001</v>
      </c>
      <c r="N55" s="17">
        <v>2002</v>
      </c>
      <c r="O55" s="17">
        <v>2003</v>
      </c>
      <c r="P55" s="17">
        <v>2004</v>
      </c>
      <c r="Q55" s="17">
        <v>2005</v>
      </c>
      <c r="R55" s="17">
        <v>2006</v>
      </c>
      <c r="S55" s="17">
        <v>2007</v>
      </c>
      <c r="T55" s="17">
        <v>2008</v>
      </c>
      <c r="U55" s="17">
        <v>2009</v>
      </c>
      <c r="V55" s="49"/>
      <c r="AE55" s="61"/>
      <c r="AF55" s="61"/>
    </row>
    <row r="56" spans="1:36" x14ac:dyDescent="0.2">
      <c r="A56" s="36" t="s">
        <v>2</v>
      </c>
      <c r="B56" s="62">
        <f>B43/B$50</f>
        <v>0.27255990360588084</v>
      </c>
      <c r="C56" s="62">
        <f t="shared" ref="C56:U61" si="38">C43/C$50</f>
        <v>0.25965436108205231</v>
      </c>
      <c r="D56" s="62">
        <f t="shared" si="38"/>
        <v>0.247754314661012</v>
      </c>
      <c r="E56" s="62">
        <f t="shared" si="38"/>
        <v>0.23267490843727628</v>
      </c>
      <c r="F56" s="62">
        <f t="shared" si="38"/>
        <v>0.2276299279788899</v>
      </c>
      <c r="G56" s="62">
        <f t="shared" si="38"/>
        <v>0.21898131469606361</v>
      </c>
      <c r="H56" s="62">
        <f t="shared" si="38"/>
        <v>0.21014615182302235</v>
      </c>
      <c r="I56" s="62">
        <f t="shared" si="38"/>
        <v>0.2044207537674016</v>
      </c>
      <c r="J56" s="62">
        <f t="shared" si="38"/>
        <v>0.19371097211256905</v>
      </c>
      <c r="K56" s="62">
        <f t="shared" si="38"/>
        <v>0.18344025461931007</v>
      </c>
      <c r="L56" s="62">
        <f t="shared" si="38"/>
        <v>0.18638185673008154</v>
      </c>
      <c r="M56" s="62">
        <f t="shared" si="38"/>
        <v>0.18334424708739189</v>
      </c>
      <c r="N56" s="62">
        <f t="shared" si="38"/>
        <v>0.18222339035986174</v>
      </c>
      <c r="O56" s="62">
        <f t="shared" si="38"/>
        <v>0.18390799474000935</v>
      </c>
      <c r="P56" s="62">
        <f t="shared" si="38"/>
        <v>0.18036122422534745</v>
      </c>
      <c r="Q56" s="62">
        <f t="shared" si="38"/>
        <v>0.17451918660394991</v>
      </c>
      <c r="R56" s="62">
        <f t="shared" si="38"/>
        <v>0.17879501991845717</v>
      </c>
      <c r="S56" s="62">
        <f t="shared" si="38"/>
        <v>0.18263272381286896</v>
      </c>
      <c r="T56" s="62">
        <f t="shared" si="38"/>
        <v>0.17018541263115189</v>
      </c>
      <c r="U56" s="62">
        <f t="shared" si="38"/>
        <v>0.15800151211163679</v>
      </c>
      <c r="V56" s="49"/>
    </row>
    <row r="57" spans="1:36" x14ac:dyDescent="0.2">
      <c r="A57" s="36" t="s">
        <v>3</v>
      </c>
      <c r="B57" s="63">
        <f t="shared" ref="B57:T61" si="39">B44/B$50</f>
        <v>0.38055835475825717</v>
      </c>
      <c r="C57" s="62">
        <f t="shared" si="39"/>
        <v>0.38411643964770731</v>
      </c>
      <c r="D57" s="62">
        <f t="shared" si="39"/>
        <v>0.39070875301879021</v>
      </c>
      <c r="E57" s="62">
        <f t="shared" si="39"/>
        <v>0.39040712415082707</v>
      </c>
      <c r="F57" s="62">
        <f t="shared" si="39"/>
        <v>0.39438607206051307</v>
      </c>
      <c r="G57" s="62">
        <f t="shared" si="39"/>
        <v>0.39142469438240024</v>
      </c>
      <c r="H57" s="62">
        <f t="shared" si="39"/>
        <v>0.38596610401727371</v>
      </c>
      <c r="I57" s="62">
        <f t="shared" si="39"/>
        <v>0.38845263072170177</v>
      </c>
      <c r="J57" s="62">
        <f t="shared" si="39"/>
        <v>0.39469793804176512</v>
      </c>
      <c r="K57" s="62">
        <f t="shared" si="39"/>
        <v>0.39321354946840081</v>
      </c>
      <c r="L57" s="62">
        <f t="shared" si="39"/>
        <v>0.38404021611747369</v>
      </c>
      <c r="M57" s="62">
        <f t="shared" si="39"/>
        <v>0.38426191190781511</v>
      </c>
      <c r="N57" s="62">
        <f t="shared" si="39"/>
        <v>0.38250058866155179</v>
      </c>
      <c r="O57" s="62">
        <f t="shared" si="39"/>
        <v>0.3760843158668955</v>
      </c>
      <c r="P57" s="62">
        <f t="shared" si="39"/>
        <v>0.3732034595035717</v>
      </c>
      <c r="Q57" s="62">
        <f t="shared" si="39"/>
        <v>0.37302747277228948</v>
      </c>
      <c r="R57" s="62">
        <f t="shared" si="39"/>
        <v>0.37059434345499886</v>
      </c>
      <c r="S57" s="62">
        <f t="shared" si="39"/>
        <v>0.3661713363470343</v>
      </c>
      <c r="T57" s="62">
        <f t="shared" si="39"/>
        <v>0.36695061087198322</v>
      </c>
      <c r="U57" s="63">
        <f t="shared" si="38"/>
        <v>0.36732871679281359</v>
      </c>
    </row>
    <row r="58" spans="1:36" x14ac:dyDescent="0.2">
      <c r="A58" s="36" t="s">
        <v>4</v>
      </c>
      <c r="B58" s="63">
        <f t="shared" si="39"/>
        <v>0.17793349094381103</v>
      </c>
      <c r="C58" s="62">
        <f t="shared" si="39"/>
        <v>0.18341094134899827</v>
      </c>
      <c r="D58" s="62">
        <f t="shared" si="39"/>
        <v>0.18196125640572544</v>
      </c>
      <c r="E58" s="62">
        <f t="shared" si="39"/>
        <v>0.18897649879860376</v>
      </c>
      <c r="F58" s="62">
        <f t="shared" si="39"/>
        <v>0.18937156071186265</v>
      </c>
      <c r="G58" s="62">
        <f t="shared" si="39"/>
        <v>0.20062744674208038</v>
      </c>
      <c r="H58" s="62">
        <f t="shared" si="39"/>
        <v>0.21347815560614428</v>
      </c>
      <c r="I58" s="62">
        <f t="shared" si="39"/>
        <v>0.21082567334558619</v>
      </c>
      <c r="J58" s="62">
        <f t="shared" si="39"/>
        <v>0.21608235498774436</v>
      </c>
      <c r="K58" s="62">
        <f t="shared" si="39"/>
        <v>0.2242470646196674</v>
      </c>
      <c r="L58" s="62">
        <f t="shared" si="39"/>
        <v>0.2288854634330002</v>
      </c>
      <c r="M58" s="62">
        <f t="shared" si="39"/>
        <v>0.22967029094249361</v>
      </c>
      <c r="N58" s="62">
        <f t="shared" si="39"/>
        <v>0.23123880046454373</v>
      </c>
      <c r="O58" s="62">
        <f t="shared" si="39"/>
        <v>0.23713809704236966</v>
      </c>
      <c r="P58" s="62">
        <f t="shared" si="39"/>
        <v>0.23998831025251507</v>
      </c>
      <c r="Q58" s="62">
        <f t="shared" si="39"/>
        <v>0.24534946468717631</v>
      </c>
      <c r="R58" s="62">
        <f t="shared" si="39"/>
        <v>0.24082176072894901</v>
      </c>
      <c r="S58" s="62">
        <f t="shared" si="39"/>
        <v>0.24042119935220621</v>
      </c>
      <c r="T58" s="62">
        <f t="shared" si="39"/>
        <v>0.24566059101112073</v>
      </c>
      <c r="U58" s="63">
        <f t="shared" si="38"/>
        <v>0.24580188506772066</v>
      </c>
      <c r="AE58" s="18"/>
      <c r="AF58" s="18"/>
    </row>
    <row r="59" spans="1:36" x14ac:dyDescent="0.2">
      <c r="A59" s="36" t="s">
        <v>5</v>
      </c>
      <c r="B59" s="63">
        <f t="shared" si="39"/>
        <v>0.12338170676274014</v>
      </c>
      <c r="C59" s="62">
        <f t="shared" si="39"/>
        <v>0.12703533376651296</v>
      </c>
      <c r="D59" s="62">
        <f t="shared" si="39"/>
        <v>0.1309946299895938</v>
      </c>
      <c r="E59" s="62">
        <f t="shared" si="39"/>
        <v>0.13658162557445402</v>
      </c>
      <c r="F59" s="62">
        <f t="shared" si="39"/>
        <v>0.13642699443310929</v>
      </c>
      <c r="G59" s="62">
        <f t="shared" si="39"/>
        <v>0.13647777217378773</v>
      </c>
      <c r="H59" s="62">
        <f t="shared" si="39"/>
        <v>0.13873421013976533</v>
      </c>
      <c r="I59" s="62">
        <f t="shared" si="39"/>
        <v>0.14176479790111748</v>
      </c>
      <c r="J59" s="62">
        <f t="shared" si="39"/>
        <v>0.1400486268641607</v>
      </c>
      <c r="K59" s="62">
        <f t="shared" si="39"/>
        <v>0.14260591124058961</v>
      </c>
      <c r="L59" s="62">
        <f t="shared" si="39"/>
        <v>0.14167733328840088</v>
      </c>
      <c r="M59" s="62">
        <f t="shared" si="39"/>
        <v>0.1436210244377143</v>
      </c>
      <c r="N59" s="63">
        <f t="shared" si="39"/>
        <v>0.14570071819559982</v>
      </c>
      <c r="O59" s="62">
        <f t="shared" si="39"/>
        <v>0.14321048877794371</v>
      </c>
      <c r="P59" s="62">
        <f t="shared" si="39"/>
        <v>0.14352252895555964</v>
      </c>
      <c r="Q59" s="62">
        <f t="shared" si="39"/>
        <v>0.14165505534105394</v>
      </c>
      <c r="R59" s="62">
        <f t="shared" si="39"/>
        <v>0.14044834806260226</v>
      </c>
      <c r="S59" s="62">
        <f t="shared" si="39"/>
        <v>0.13416600994365704</v>
      </c>
      <c r="T59" s="62">
        <f t="shared" si="39"/>
        <v>0.13480699744327615</v>
      </c>
      <c r="U59" s="63">
        <f t="shared" si="38"/>
        <v>0.13609417553941222</v>
      </c>
      <c r="AG59" s="64"/>
      <c r="AH59" s="24"/>
      <c r="AI59" s="24"/>
      <c r="AJ59" s="24"/>
    </row>
    <row r="60" spans="1:36" x14ac:dyDescent="0.2">
      <c r="A60" s="36" t="s">
        <v>6</v>
      </c>
      <c r="B60" s="63">
        <f t="shared" si="39"/>
        <v>4.2506728107495804E-2</v>
      </c>
      <c r="C60" s="62">
        <f t="shared" si="39"/>
        <v>4.3906879989622907E-2</v>
      </c>
      <c r="D60" s="62">
        <f t="shared" si="39"/>
        <v>4.6165400247393538E-2</v>
      </c>
      <c r="E60" s="62">
        <f t="shared" si="39"/>
        <v>4.8950297678610227E-2</v>
      </c>
      <c r="F60" s="62">
        <f t="shared" si="39"/>
        <v>4.9721532329462415E-2</v>
      </c>
      <c r="G60" s="62">
        <f t="shared" si="39"/>
        <v>4.9764031990777433E-2</v>
      </c>
      <c r="H60" s="62">
        <f t="shared" si="39"/>
        <v>5.0141460658957603E-2</v>
      </c>
      <c r="I60" s="62">
        <f t="shared" si="39"/>
        <v>5.2702903012808083E-2</v>
      </c>
      <c r="J60" s="62">
        <f t="shared" si="39"/>
        <v>5.3816522312330146E-2</v>
      </c>
      <c r="K60" s="62">
        <f t="shared" si="39"/>
        <v>5.4339172557540373E-2</v>
      </c>
      <c r="L60" s="62">
        <f t="shared" si="39"/>
        <v>5.6326735037629992E-2</v>
      </c>
      <c r="M60" s="62">
        <f t="shared" si="39"/>
        <v>5.6781079188380483E-2</v>
      </c>
      <c r="N60" s="62">
        <f t="shared" si="39"/>
        <v>5.5673414561975935E-2</v>
      </c>
      <c r="O60" s="62">
        <f t="shared" si="39"/>
        <v>5.7868812267367994E-2</v>
      </c>
      <c r="P60" s="62">
        <f t="shared" si="39"/>
        <v>6.1484763351538817E-2</v>
      </c>
      <c r="Q60" s="62">
        <f t="shared" si="39"/>
        <v>6.3828827515568703E-2</v>
      </c>
      <c r="R60" s="62">
        <f t="shared" si="39"/>
        <v>6.80718152868868E-2</v>
      </c>
      <c r="S60" s="62">
        <f t="shared" si="39"/>
        <v>7.4756382625165485E-2</v>
      </c>
      <c r="T60" s="62">
        <f t="shared" si="39"/>
        <v>8.0377980522534601E-2</v>
      </c>
      <c r="U60" s="63">
        <f t="shared" si="38"/>
        <v>8.9993642525957734E-2</v>
      </c>
      <c r="W60" s="65">
        <f>U60-Q60</f>
        <v>2.6164815010389031E-2</v>
      </c>
      <c r="Y60" s="64">
        <f>U60-B60</f>
        <v>4.748691441846193E-2</v>
      </c>
    </row>
    <row r="61" spans="1:36" x14ac:dyDescent="0.2">
      <c r="A61" s="36" t="s">
        <v>57</v>
      </c>
      <c r="B61" s="62">
        <f>B48/B$50</f>
        <v>3.0598158218151828E-3</v>
      </c>
      <c r="C61" s="62">
        <f t="shared" si="39"/>
        <v>1.8760441651062994E-3</v>
      </c>
      <c r="D61" s="62">
        <f t="shared" si="39"/>
        <v>2.4156456774852256E-3</v>
      </c>
      <c r="E61" s="62">
        <f t="shared" si="39"/>
        <v>2.4095453602285656E-3</v>
      </c>
      <c r="F61" s="62">
        <f t="shared" si="39"/>
        <v>2.4639124861628105E-3</v>
      </c>
      <c r="G61" s="62">
        <f t="shared" si="39"/>
        <v>2.7247400148906024E-3</v>
      </c>
      <c r="H61" s="62">
        <f t="shared" si="39"/>
        <v>1.5339177548367468E-3</v>
      </c>
      <c r="I61" s="62">
        <f t="shared" si="39"/>
        <v>1.8332412513848912E-3</v>
      </c>
      <c r="J61" s="62">
        <f t="shared" si="39"/>
        <v>1.6435856814306234E-3</v>
      </c>
      <c r="K61" s="62">
        <f t="shared" si="39"/>
        <v>2.1540474944918603E-3</v>
      </c>
      <c r="L61" s="62">
        <f t="shared" si="39"/>
        <v>2.6883953934138676E-3</v>
      </c>
      <c r="M61" s="62">
        <f t="shared" si="39"/>
        <v>2.3214464362045599E-3</v>
      </c>
      <c r="N61" s="62">
        <f t="shared" si="39"/>
        <v>2.6630877564668672E-3</v>
      </c>
      <c r="O61" s="62">
        <f t="shared" si="39"/>
        <v>1.7902913054137785E-3</v>
      </c>
      <c r="P61" s="62">
        <f t="shared" si="39"/>
        <v>1.4397137114672562E-3</v>
      </c>
      <c r="Q61" s="62">
        <f t="shared" si="39"/>
        <v>1.6199930799616481E-3</v>
      </c>
      <c r="R61" s="62">
        <f>R48/R$50</f>
        <v>1.2687125481058088E-3</v>
      </c>
      <c r="S61" s="62">
        <f t="shared" si="39"/>
        <v>1.8523479190680129E-3</v>
      </c>
      <c r="T61" s="62">
        <f t="shared" si="39"/>
        <v>2.0184075199333063E-3</v>
      </c>
      <c r="U61" s="62">
        <f t="shared" si="38"/>
        <v>2.7800679624590575E-3</v>
      </c>
      <c r="W61" s="64">
        <f>U60-N60</f>
        <v>3.4320227963981799E-2</v>
      </c>
    </row>
    <row r="62" spans="1:36" x14ac:dyDescent="0.2">
      <c r="A62" s="36" t="s">
        <v>64</v>
      </c>
      <c r="B62" s="66">
        <f t="shared" ref="B62:S62" si="40">SUM(B56:B61)</f>
        <v>1.0000000000000002</v>
      </c>
      <c r="C62" s="66">
        <f t="shared" si="40"/>
        <v>1</v>
      </c>
      <c r="D62" s="66">
        <f t="shared" si="40"/>
        <v>1.0000000000000002</v>
      </c>
      <c r="E62" s="66">
        <f t="shared" si="40"/>
        <v>0.99999999999999989</v>
      </c>
      <c r="F62" s="66">
        <f t="shared" si="40"/>
        <v>1</v>
      </c>
      <c r="G62" s="66">
        <f t="shared" si="40"/>
        <v>1</v>
      </c>
      <c r="H62" s="66">
        <f t="shared" si="40"/>
        <v>1</v>
      </c>
      <c r="I62" s="66">
        <f t="shared" si="40"/>
        <v>1.0000000000000002</v>
      </c>
      <c r="J62" s="66">
        <f t="shared" si="40"/>
        <v>1</v>
      </c>
      <c r="K62" s="66">
        <f t="shared" si="40"/>
        <v>1.0000000000000002</v>
      </c>
      <c r="L62" s="66">
        <f t="shared" si="40"/>
        <v>1</v>
      </c>
      <c r="M62" s="66">
        <f t="shared" si="40"/>
        <v>1</v>
      </c>
      <c r="N62" s="66">
        <f t="shared" si="40"/>
        <v>0.99999999999999989</v>
      </c>
      <c r="O62" s="66">
        <f t="shared" si="40"/>
        <v>1</v>
      </c>
      <c r="P62" s="66">
        <f t="shared" si="40"/>
        <v>1</v>
      </c>
      <c r="Q62" s="66">
        <f t="shared" si="40"/>
        <v>1</v>
      </c>
      <c r="R62" s="66">
        <f t="shared" si="40"/>
        <v>0.99999999999999978</v>
      </c>
      <c r="S62" s="66">
        <f t="shared" si="40"/>
        <v>0.99999999999999989</v>
      </c>
      <c r="T62" s="66">
        <f>SUM(T56:T61)</f>
        <v>0.99999999999999989</v>
      </c>
      <c r="U62" s="62">
        <f>SUM(U56:U61)</f>
        <v>1</v>
      </c>
      <c r="AF62" s="18"/>
    </row>
    <row r="63" spans="1:36" x14ac:dyDescent="0.2">
      <c r="A63" s="17" t="s">
        <v>62</v>
      </c>
      <c r="B63" s="65">
        <f>B56+B57+B58</f>
        <v>0.83105174930794901</v>
      </c>
      <c r="C63" s="64">
        <f t="shared" ref="C63:T63" si="41">C56+C57+C58</f>
        <v>0.82718174207875783</v>
      </c>
      <c r="D63" s="64">
        <f t="shared" si="41"/>
        <v>0.82042432408552768</v>
      </c>
      <c r="E63" s="64">
        <f t="shared" si="41"/>
        <v>0.81205853138670714</v>
      </c>
      <c r="F63" s="64">
        <f t="shared" si="41"/>
        <v>0.81138756075126561</v>
      </c>
      <c r="G63" s="64">
        <f t="shared" si="41"/>
        <v>0.81103345582054431</v>
      </c>
      <c r="H63" s="64">
        <f t="shared" si="41"/>
        <v>0.80959041144644028</v>
      </c>
      <c r="I63" s="64">
        <f t="shared" si="41"/>
        <v>0.80369905783468965</v>
      </c>
      <c r="J63" s="64">
        <f t="shared" si="41"/>
        <v>0.80449126514207858</v>
      </c>
      <c r="K63" s="64">
        <f t="shared" si="41"/>
        <v>0.80090086870737831</v>
      </c>
      <c r="L63" s="64">
        <f t="shared" si="41"/>
        <v>0.7993075362805554</v>
      </c>
      <c r="M63" s="64">
        <f t="shared" si="41"/>
        <v>0.79727644993770064</v>
      </c>
      <c r="N63" s="64">
        <f t="shared" si="41"/>
        <v>0.79596277948595728</v>
      </c>
      <c r="O63" s="64">
        <f t="shared" si="41"/>
        <v>0.79713040764927456</v>
      </c>
      <c r="P63" s="64">
        <f t="shared" si="41"/>
        <v>0.79355299398143431</v>
      </c>
      <c r="Q63" s="64">
        <f t="shared" si="41"/>
        <v>0.7928961240634157</v>
      </c>
      <c r="R63" s="64">
        <f t="shared" si="41"/>
        <v>0.79021112410240502</v>
      </c>
      <c r="S63" s="64">
        <f t="shared" si="41"/>
        <v>0.78922525951210942</v>
      </c>
      <c r="T63" s="64">
        <f t="shared" si="41"/>
        <v>0.78279661451425575</v>
      </c>
      <c r="U63" s="65">
        <f>U56+U57+U58</f>
        <v>0.77113211397217096</v>
      </c>
      <c r="W63" s="64"/>
      <c r="AG63" s="24"/>
      <c r="AH63" s="24"/>
      <c r="AI63" s="24"/>
      <c r="AJ63" s="24"/>
    </row>
    <row r="65" spans="1:25" ht="38.25" x14ac:dyDescent="0.2">
      <c r="A65" s="67" t="s">
        <v>65</v>
      </c>
      <c r="B65" s="68" t="s">
        <v>2</v>
      </c>
      <c r="C65" s="68" t="s">
        <v>3</v>
      </c>
      <c r="D65" s="68" t="s">
        <v>4</v>
      </c>
      <c r="E65" s="68" t="s">
        <v>5</v>
      </c>
      <c r="F65" s="68" t="s">
        <v>6</v>
      </c>
      <c r="G65" s="68" t="s">
        <v>7</v>
      </c>
      <c r="H65" s="68" t="s">
        <v>8</v>
      </c>
      <c r="I65" s="68" t="s">
        <v>66</v>
      </c>
      <c r="J65" s="68" t="s">
        <v>67</v>
      </c>
      <c r="K65" s="68" t="s">
        <v>68</v>
      </c>
      <c r="L65" s="17"/>
      <c r="M65" s="69" t="s">
        <v>2</v>
      </c>
      <c r="N65" s="69" t="s">
        <v>3</v>
      </c>
      <c r="O65" s="69" t="s">
        <v>4</v>
      </c>
      <c r="P65" s="69" t="s">
        <v>5</v>
      </c>
      <c r="Q65" s="69" t="s">
        <v>6</v>
      </c>
      <c r="R65" s="69" t="s">
        <v>7</v>
      </c>
      <c r="S65" s="69" t="s">
        <v>8</v>
      </c>
      <c r="T65" s="70"/>
      <c r="Y65" s="24"/>
    </row>
    <row r="66" spans="1:25" x14ac:dyDescent="0.2">
      <c r="A66" s="71" t="s">
        <v>69</v>
      </c>
      <c r="B66" s="72">
        <v>267.91399999999999</v>
      </c>
      <c r="C66" s="72">
        <v>622.85799999999995</v>
      </c>
      <c r="D66" s="72">
        <v>416.79199999999997</v>
      </c>
      <c r="E66" s="72">
        <v>230.767</v>
      </c>
      <c r="F66" s="72">
        <v>152.59700000000001</v>
      </c>
      <c r="G66" s="72">
        <v>3.415</v>
      </c>
      <c r="H66" s="72">
        <v>1.2989999999999999</v>
      </c>
      <c r="I66" s="72">
        <v>1702.7550000000001</v>
      </c>
      <c r="J66" s="73">
        <f>SUM(B66:H66)</f>
        <v>1695.6419999999998</v>
      </c>
      <c r="K66" s="74">
        <f>I66-J66</f>
        <v>7.1130000000002838</v>
      </c>
      <c r="L66" s="71" t="s">
        <v>69</v>
      </c>
      <c r="M66" s="75">
        <f>B66*100/$J66</f>
        <v>15.800151211163678</v>
      </c>
      <c r="N66" s="75">
        <f>C66*100/$J66</f>
        <v>36.732871679281359</v>
      </c>
      <c r="O66" s="75">
        <f>D66*100/$J66</f>
        <v>24.580188506772068</v>
      </c>
      <c r="P66" s="75">
        <f>E66*100/$J66</f>
        <v>13.609417553941222</v>
      </c>
      <c r="Q66" s="75">
        <f>F66*100/$J66</f>
        <v>8.9993642525957736</v>
      </c>
      <c r="R66" s="75">
        <f>(G66)*100/$J66</f>
        <v>0.20139864428930165</v>
      </c>
      <c r="S66" s="75">
        <f>(H66)*100/$J66</f>
        <v>7.6608151956604059E-2</v>
      </c>
      <c r="T66" s="70"/>
    </row>
    <row r="67" spans="1:25" x14ac:dyDescent="0.2">
      <c r="A67" s="71" t="s">
        <v>70</v>
      </c>
      <c r="B67" s="76">
        <v>3.0190000000000001</v>
      </c>
      <c r="C67" s="76">
        <v>25.123999999999999</v>
      </c>
      <c r="D67" s="76">
        <v>15.112</v>
      </c>
      <c r="E67" s="76">
        <v>12.180999999999999</v>
      </c>
      <c r="F67" s="76">
        <v>2.242</v>
      </c>
      <c r="G67" s="76">
        <v>0.32400000000000001</v>
      </c>
      <c r="H67" s="76">
        <v>-0.158</v>
      </c>
      <c r="I67" s="72">
        <v>58.231000000000002</v>
      </c>
      <c r="J67" s="73">
        <f t="shared" ref="J67:J99" si="42">SUM(B67:H67)</f>
        <v>57.843999999999994</v>
      </c>
      <c r="K67" s="74">
        <f t="shared" ref="K67:K98" si="43">I67-J67</f>
        <v>0.38700000000000756</v>
      </c>
      <c r="L67" s="71" t="s">
        <v>70</v>
      </c>
      <c r="M67" s="75">
        <f t="shared" ref="M67:Q98" si="44">B67*100/$J67</f>
        <v>5.219210289744832</v>
      </c>
      <c r="N67" s="75">
        <f t="shared" si="44"/>
        <v>43.434064034299155</v>
      </c>
      <c r="O67" s="75">
        <f t="shared" si="44"/>
        <v>26.125440840882376</v>
      </c>
      <c r="P67" s="75">
        <f t="shared" si="44"/>
        <v>21.058363875250674</v>
      </c>
      <c r="Q67" s="75">
        <f t="shared" si="44"/>
        <v>3.8759421893368371</v>
      </c>
      <c r="R67" s="75">
        <f t="shared" ref="R67:R99" si="45">(G67+H67)*100/$J67</f>
        <v>0.28697877048613518</v>
      </c>
      <c r="S67" s="75">
        <f t="shared" ref="S67:S99" si="46">(H67)*100/$J67</f>
        <v>-0.27314846829403228</v>
      </c>
      <c r="T67" s="70"/>
    </row>
    <row r="68" spans="1:25" x14ac:dyDescent="0.2">
      <c r="A68" s="77" t="s">
        <v>71</v>
      </c>
      <c r="B68" s="76">
        <v>6.4009999999999998</v>
      </c>
      <c r="C68" s="76">
        <v>4.3849999999999998</v>
      </c>
      <c r="D68" s="76">
        <v>2.161</v>
      </c>
      <c r="E68" s="76">
        <v>3.9580000000000002</v>
      </c>
      <c r="F68" s="76">
        <v>1.087</v>
      </c>
      <c r="G68" s="76">
        <v>1.4999999999999999E-2</v>
      </c>
      <c r="H68" s="76">
        <v>-0.436</v>
      </c>
      <c r="I68" s="72">
        <v>17.57</v>
      </c>
      <c r="J68" s="73">
        <f t="shared" si="42"/>
        <v>17.571000000000002</v>
      </c>
      <c r="K68" s="74">
        <f t="shared" si="43"/>
        <v>-1.0000000000012221E-3</v>
      </c>
      <c r="L68" s="77" t="s">
        <v>71</v>
      </c>
      <c r="M68" s="75">
        <f t="shared" si="44"/>
        <v>36.429343805133456</v>
      </c>
      <c r="N68" s="75">
        <f t="shared" si="44"/>
        <v>24.955893233168286</v>
      </c>
      <c r="O68" s="75">
        <f t="shared" si="44"/>
        <v>12.298673951397188</v>
      </c>
      <c r="P68" s="75">
        <f t="shared" si="44"/>
        <v>22.525752660633998</v>
      </c>
      <c r="Q68" s="75">
        <f t="shared" si="44"/>
        <v>6.1863297478800297</v>
      </c>
      <c r="R68" s="75">
        <f t="shared" si="45"/>
        <v>-2.3959933982129642</v>
      </c>
      <c r="S68" s="75">
        <f t="shared" si="46"/>
        <v>-2.4813613340162766</v>
      </c>
      <c r="T68" s="70"/>
    </row>
    <row r="69" spans="1:25" x14ac:dyDescent="0.2">
      <c r="A69" s="77" t="s">
        <v>72</v>
      </c>
      <c r="B69" s="76">
        <v>17.521000000000001</v>
      </c>
      <c r="C69" s="76">
        <v>9.5540000000000003</v>
      </c>
      <c r="D69" s="76">
        <v>6.726</v>
      </c>
      <c r="E69" s="76">
        <v>7.0419999999999998</v>
      </c>
      <c r="F69" s="76">
        <v>2.4249999999999998</v>
      </c>
      <c r="G69" s="76">
        <v>0.157</v>
      </c>
      <c r="H69" s="76">
        <v>-1.173</v>
      </c>
      <c r="I69" s="72">
        <v>42.287999999999997</v>
      </c>
      <c r="J69" s="73">
        <f t="shared" si="42"/>
        <v>42.251999999999995</v>
      </c>
      <c r="K69" s="74">
        <f t="shared" si="43"/>
        <v>3.6000000000001364E-2</v>
      </c>
      <c r="L69" s="77" t="s">
        <v>72</v>
      </c>
      <c r="M69" s="75">
        <f t="shared" si="44"/>
        <v>41.467859509609021</v>
      </c>
      <c r="N69" s="75">
        <f t="shared" si="44"/>
        <v>22.611947363438418</v>
      </c>
      <c r="O69" s="75">
        <f t="shared" si="44"/>
        <v>15.918773075830732</v>
      </c>
      <c r="P69" s="75">
        <f t="shared" si="44"/>
        <v>16.666666666666668</v>
      </c>
      <c r="Q69" s="75">
        <f t="shared" si="44"/>
        <v>5.7393732841048948</v>
      </c>
      <c r="R69" s="75">
        <f t="shared" si="45"/>
        <v>-2.4046198996497208</v>
      </c>
      <c r="S69" s="75">
        <f t="shared" si="46"/>
        <v>-2.7761999431979558</v>
      </c>
      <c r="T69" s="70"/>
    </row>
    <row r="70" spans="1:25" x14ac:dyDescent="0.2">
      <c r="A70" s="77" t="s">
        <v>73</v>
      </c>
      <c r="B70" s="76">
        <v>4.01</v>
      </c>
      <c r="C70" s="76">
        <v>7.8280000000000003</v>
      </c>
      <c r="D70" s="76">
        <v>3.9159999999999999</v>
      </c>
      <c r="E70" s="76">
        <v>0</v>
      </c>
      <c r="F70" s="76">
        <v>3.242</v>
      </c>
      <c r="G70" s="76">
        <v>0</v>
      </c>
      <c r="H70" s="76">
        <v>3.3000000000000002E-2</v>
      </c>
      <c r="I70" s="72">
        <v>19.407</v>
      </c>
      <c r="J70" s="73">
        <f t="shared" si="42"/>
        <v>19.029000000000003</v>
      </c>
      <c r="K70" s="74">
        <f t="shared" si="43"/>
        <v>0.37799999999999656</v>
      </c>
      <c r="L70" s="77" t="s">
        <v>73</v>
      </c>
      <c r="M70" s="75">
        <f t="shared" si="44"/>
        <v>21.073098954227753</v>
      </c>
      <c r="N70" s="75">
        <f t="shared" si="44"/>
        <v>41.137211624362813</v>
      </c>
      <c r="O70" s="75">
        <f t="shared" si="44"/>
        <v>20.579116085974036</v>
      </c>
      <c r="P70" s="75">
        <f t="shared" si="44"/>
        <v>0</v>
      </c>
      <c r="Q70" s="75">
        <f t="shared" si="44"/>
        <v>17.03715381785695</v>
      </c>
      <c r="R70" s="75">
        <f t="shared" si="45"/>
        <v>0.17341951757843291</v>
      </c>
      <c r="S70" s="75">
        <f t="shared" si="46"/>
        <v>0.17341951757843291</v>
      </c>
      <c r="T70" s="70"/>
    </row>
    <row r="71" spans="1:25" x14ac:dyDescent="0.2">
      <c r="A71" s="77" t="s">
        <v>74</v>
      </c>
      <c r="B71" s="76">
        <v>71.635000000000005</v>
      </c>
      <c r="C71" s="76">
        <v>113.399</v>
      </c>
      <c r="D71" s="76">
        <v>76.578999999999994</v>
      </c>
      <c r="E71" s="76">
        <v>34.805999999999997</v>
      </c>
      <c r="F71" s="76">
        <v>27.693000000000001</v>
      </c>
      <c r="G71" s="76">
        <v>1.5009999999999999</v>
      </c>
      <c r="H71" s="76">
        <v>-1.0609999999999999</v>
      </c>
      <c r="I71" s="72">
        <v>326.59800000000001</v>
      </c>
      <c r="J71" s="73">
        <f t="shared" si="42"/>
        <v>324.55199999999996</v>
      </c>
      <c r="K71" s="74">
        <f t="shared" si="43"/>
        <v>2.0460000000000491</v>
      </c>
      <c r="L71" s="77" t="s">
        <v>74</v>
      </c>
      <c r="M71" s="75">
        <f t="shared" si="44"/>
        <v>22.071963814735394</v>
      </c>
      <c r="N71" s="75">
        <f t="shared" si="44"/>
        <v>34.940163671769085</v>
      </c>
      <c r="O71" s="75">
        <f t="shared" si="44"/>
        <v>23.595294436638813</v>
      </c>
      <c r="P71" s="75">
        <f t="shared" si="44"/>
        <v>10.724321526288547</v>
      </c>
      <c r="Q71" s="75">
        <f t="shared" si="44"/>
        <v>8.5326850550913278</v>
      </c>
      <c r="R71" s="75">
        <f t="shared" si="45"/>
        <v>0.13557149547684191</v>
      </c>
      <c r="S71" s="75">
        <f t="shared" si="46"/>
        <v>-0.32691217432029385</v>
      </c>
      <c r="T71" s="70"/>
    </row>
    <row r="72" spans="1:25" x14ac:dyDescent="0.2">
      <c r="A72" s="77" t="s">
        <v>75</v>
      </c>
      <c r="B72" s="76">
        <v>3.052</v>
      </c>
      <c r="C72" s="76">
        <v>0.99199999999999999</v>
      </c>
      <c r="D72" s="76">
        <v>0.52500000000000002</v>
      </c>
      <c r="E72" s="76">
        <v>0</v>
      </c>
      <c r="F72" s="76">
        <v>0.71699999999999997</v>
      </c>
      <c r="G72" s="76">
        <v>0</v>
      </c>
      <c r="H72" s="76">
        <v>7.0000000000000001E-3</v>
      </c>
      <c r="I72" s="72">
        <v>5.2919999999999998</v>
      </c>
      <c r="J72" s="73">
        <f t="shared" si="42"/>
        <v>5.2930000000000001</v>
      </c>
      <c r="K72" s="74">
        <f t="shared" si="43"/>
        <v>-1.000000000000334E-3</v>
      </c>
      <c r="L72" s="77" t="s">
        <v>75</v>
      </c>
      <c r="M72" s="75">
        <f t="shared" si="44"/>
        <v>57.661061779709044</v>
      </c>
      <c r="N72" s="75">
        <f t="shared" si="44"/>
        <v>18.741734366143962</v>
      </c>
      <c r="O72" s="75">
        <f t="shared" si="44"/>
        <v>9.9187606272435289</v>
      </c>
      <c r="P72" s="75">
        <f t="shared" si="44"/>
        <v>0</v>
      </c>
      <c r="Q72" s="75">
        <f t="shared" si="44"/>
        <v>13.546193085206877</v>
      </c>
      <c r="R72" s="75">
        <f t="shared" si="45"/>
        <v>0.13225014169658039</v>
      </c>
      <c r="S72" s="75">
        <f t="shared" si="46"/>
        <v>0.13225014169658039</v>
      </c>
      <c r="T72" s="70"/>
    </row>
    <row r="73" spans="1:25" x14ac:dyDescent="0.2">
      <c r="A73" s="77" t="s">
        <v>76</v>
      </c>
      <c r="B73" s="76">
        <v>2.161</v>
      </c>
      <c r="C73" s="76">
        <v>7.69</v>
      </c>
      <c r="D73" s="76">
        <v>4.2839999999999998</v>
      </c>
      <c r="E73" s="76">
        <v>0</v>
      </c>
      <c r="F73" s="76">
        <v>0.64100000000000001</v>
      </c>
      <c r="G73" s="76">
        <v>0</v>
      </c>
      <c r="H73" s="76">
        <v>6.6000000000000003E-2</v>
      </c>
      <c r="I73" s="72">
        <v>14.853999999999999</v>
      </c>
      <c r="J73" s="73">
        <f t="shared" si="42"/>
        <v>14.842000000000002</v>
      </c>
      <c r="K73" s="74">
        <f t="shared" si="43"/>
        <v>1.1999999999996902E-2</v>
      </c>
      <c r="L73" s="77" t="s">
        <v>76</v>
      </c>
      <c r="M73" s="75">
        <f t="shared" si="44"/>
        <v>14.560032340654896</v>
      </c>
      <c r="N73" s="75">
        <f t="shared" si="44"/>
        <v>51.812424201590076</v>
      </c>
      <c r="O73" s="75">
        <f t="shared" si="44"/>
        <v>28.864034496698551</v>
      </c>
      <c r="P73" s="75">
        <f t="shared" si="44"/>
        <v>0</v>
      </c>
      <c r="Q73" s="75">
        <f t="shared" si="44"/>
        <v>4.3188249562053622</v>
      </c>
      <c r="R73" s="75">
        <f t="shared" si="45"/>
        <v>0.44468400485109821</v>
      </c>
      <c r="S73" s="75">
        <f t="shared" si="46"/>
        <v>0.44468400485109821</v>
      </c>
      <c r="T73" s="70"/>
    </row>
    <row r="74" spans="1:25" x14ac:dyDescent="0.2">
      <c r="A74" s="77" t="s">
        <v>77</v>
      </c>
      <c r="B74" s="76">
        <v>8.4260000000000002</v>
      </c>
      <c r="C74" s="76">
        <v>16.992000000000001</v>
      </c>
      <c r="D74" s="76">
        <v>2.9710000000000001</v>
      </c>
      <c r="E74" s="76">
        <v>0</v>
      </c>
      <c r="F74" s="76">
        <v>1.861</v>
      </c>
      <c r="G74" s="76">
        <v>4.0000000000000001E-3</v>
      </c>
      <c r="H74" s="76">
        <v>0.375</v>
      </c>
      <c r="I74" s="72">
        <v>30.629000000000001</v>
      </c>
      <c r="J74" s="73">
        <f t="shared" si="42"/>
        <v>30.629000000000001</v>
      </c>
      <c r="K74" s="74">
        <f t="shared" si="43"/>
        <v>0</v>
      </c>
      <c r="L74" s="77" t="s">
        <v>77</v>
      </c>
      <c r="M74" s="75">
        <f t="shared" si="44"/>
        <v>27.50987626105978</v>
      </c>
      <c r="N74" s="75">
        <f t="shared" si="44"/>
        <v>55.476835678605241</v>
      </c>
      <c r="O74" s="75">
        <f t="shared" si="44"/>
        <v>9.6999575565640406</v>
      </c>
      <c r="P74" s="75">
        <f t="shared" si="44"/>
        <v>0</v>
      </c>
      <c r="Q74" s="75">
        <f t="shared" si="44"/>
        <v>6.0759411015704066</v>
      </c>
      <c r="R74" s="75">
        <f t="shared" si="45"/>
        <v>1.2373894022005287</v>
      </c>
      <c r="S74" s="75">
        <f t="shared" si="46"/>
        <v>1.224329883443795</v>
      </c>
      <c r="T74" s="70"/>
    </row>
    <row r="75" spans="1:25" x14ac:dyDescent="0.2">
      <c r="A75" s="77" t="s">
        <v>78</v>
      </c>
      <c r="B75" s="76">
        <v>10.544</v>
      </c>
      <c r="C75" s="76">
        <v>63.012999999999998</v>
      </c>
      <c r="D75" s="76">
        <v>31.308</v>
      </c>
      <c r="E75" s="76">
        <v>13.61</v>
      </c>
      <c r="F75" s="76">
        <v>12.090999999999999</v>
      </c>
      <c r="G75" s="76">
        <v>0</v>
      </c>
      <c r="H75" s="76">
        <v>-0.69699999999999995</v>
      </c>
      <c r="I75" s="72">
        <v>130.18799999999999</v>
      </c>
      <c r="J75" s="73">
        <f t="shared" si="42"/>
        <v>129.869</v>
      </c>
      <c r="K75" s="74">
        <f t="shared" si="43"/>
        <v>0.3189999999999884</v>
      </c>
      <c r="L75" s="77" t="s">
        <v>78</v>
      </c>
      <c r="M75" s="75">
        <f t="shared" si="44"/>
        <v>8.118950634870524</v>
      </c>
      <c r="N75" s="75">
        <f t="shared" si="44"/>
        <v>48.520432127759513</v>
      </c>
      <c r="O75" s="75">
        <f t="shared" si="44"/>
        <v>24.107369734116688</v>
      </c>
      <c r="P75" s="75">
        <f t="shared" si="44"/>
        <v>10.479791174183216</v>
      </c>
      <c r="Q75" s="75">
        <f t="shared" si="44"/>
        <v>9.3101509983136843</v>
      </c>
      <c r="R75" s="75">
        <f t="shared" si="45"/>
        <v>-0.5366946692436223</v>
      </c>
      <c r="S75" s="75">
        <f t="shared" si="46"/>
        <v>-0.5366946692436223</v>
      </c>
      <c r="T75" s="70"/>
    </row>
    <row r="76" spans="1:25" x14ac:dyDescent="0.2">
      <c r="A76" s="77" t="s">
        <v>79</v>
      </c>
      <c r="B76" s="76">
        <v>11.225</v>
      </c>
      <c r="C76" s="76">
        <v>88.519000000000005</v>
      </c>
      <c r="D76" s="76">
        <v>38.462000000000003</v>
      </c>
      <c r="E76" s="76">
        <v>105.693</v>
      </c>
      <c r="F76" s="76">
        <v>19.811</v>
      </c>
      <c r="G76" s="76">
        <v>0</v>
      </c>
      <c r="H76" s="76">
        <v>-2.23</v>
      </c>
      <c r="I76" s="72">
        <v>262.68700000000001</v>
      </c>
      <c r="J76" s="73">
        <f t="shared" si="42"/>
        <v>261.47999999999996</v>
      </c>
      <c r="K76" s="74">
        <f t="shared" si="43"/>
        <v>1.2070000000000505</v>
      </c>
      <c r="L76" s="77" t="s">
        <v>79</v>
      </c>
      <c r="M76" s="75">
        <f t="shared" si="44"/>
        <v>4.2928713477130191</v>
      </c>
      <c r="N76" s="75">
        <f t="shared" si="44"/>
        <v>33.853067156187862</v>
      </c>
      <c r="O76" s="75">
        <f t="shared" si="44"/>
        <v>14.709346795165981</v>
      </c>
      <c r="P76" s="75">
        <f t="shared" si="44"/>
        <v>40.421064708581923</v>
      </c>
      <c r="Q76" s="75">
        <f t="shared" si="44"/>
        <v>7.576487685482638</v>
      </c>
      <c r="R76" s="75">
        <f t="shared" si="45"/>
        <v>-0.852837693131406</v>
      </c>
      <c r="S76" s="75">
        <f t="shared" si="46"/>
        <v>-0.852837693131406</v>
      </c>
      <c r="T76" s="70"/>
    </row>
    <row r="77" spans="1:25" x14ac:dyDescent="0.2">
      <c r="A77" s="77" t="s">
        <v>80</v>
      </c>
      <c r="B77" s="76">
        <v>12.752000000000001</v>
      </c>
      <c r="C77" s="76">
        <v>71.63</v>
      </c>
      <c r="D77" s="76">
        <v>63.902000000000001</v>
      </c>
      <c r="E77" s="76">
        <v>0</v>
      </c>
      <c r="F77" s="76">
        <v>16.026</v>
      </c>
      <c r="G77" s="76">
        <v>5.3999999999999999E-2</v>
      </c>
      <c r="H77" s="76">
        <v>3.8660000000000001</v>
      </c>
      <c r="I77" s="72">
        <v>168.916</v>
      </c>
      <c r="J77" s="73">
        <f t="shared" si="42"/>
        <v>168.23000000000002</v>
      </c>
      <c r="K77" s="74">
        <f t="shared" si="43"/>
        <v>0.68599999999997863</v>
      </c>
      <c r="L77" s="77" t="s">
        <v>80</v>
      </c>
      <c r="M77" s="75">
        <f t="shared" si="44"/>
        <v>7.5800986744338106</v>
      </c>
      <c r="N77" s="75">
        <f t="shared" si="44"/>
        <v>42.578612613683646</v>
      </c>
      <c r="O77" s="75">
        <f t="shared" si="44"/>
        <v>37.984901622778331</v>
      </c>
      <c r="P77" s="75">
        <f t="shared" si="44"/>
        <v>0</v>
      </c>
      <c r="Q77" s="75">
        <f t="shared" si="44"/>
        <v>9.5262438328478858</v>
      </c>
      <c r="R77" s="75">
        <f t="shared" si="45"/>
        <v>2.3301432562563154</v>
      </c>
      <c r="S77" s="75">
        <f t="shared" si="46"/>
        <v>2.2980443440527849</v>
      </c>
      <c r="T77" s="70"/>
    </row>
    <row r="78" spans="1:25" x14ac:dyDescent="0.2">
      <c r="A78" s="77" t="s">
        <v>81</v>
      </c>
      <c r="B78" s="76">
        <v>1.4999999999999999E-2</v>
      </c>
      <c r="C78" s="76">
        <v>2.669</v>
      </c>
      <c r="D78" s="76">
        <v>0</v>
      </c>
      <c r="E78" s="76">
        <v>0</v>
      </c>
      <c r="F78" s="76">
        <v>9.8000000000000004E-2</v>
      </c>
      <c r="G78" s="76">
        <v>7.0000000000000001E-3</v>
      </c>
      <c r="H78" s="76">
        <v>0</v>
      </c>
      <c r="I78" s="72">
        <v>2.7879999999999998</v>
      </c>
      <c r="J78" s="73">
        <f t="shared" si="42"/>
        <v>2.7890000000000001</v>
      </c>
      <c r="K78" s="74">
        <f t="shared" si="43"/>
        <v>-1.000000000000334E-3</v>
      </c>
      <c r="L78" s="77" t="s">
        <v>81</v>
      </c>
      <c r="M78" s="75">
        <f t="shared" si="44"/>
        <v>0.53782717820007164</v>
      </c>
      <c r="N78" s="75">
        <f t="shared" si="44"/>
        <v>95.697382574399413</v>
      </c>
      <c r="O78" s="75">
        <f t="shared" si="44"/>
        <v>0</v>
      </c>
      <c r="P78" s="75">
        <f t="shared" si="44"/>
        <v>0</v>
      </c>
      <c r="Q78" s="75">
        <f t="shared" si="44"/>
        <v>3.5138042309071351</v>
      </c>
      <c r="R78" s="75">
        <f t="shared" si="45"/>
        <v>0.25098601649336683</v>
      </c>
      <c r="S78" s="75">
        <f t="shared" si="46"/>
        <v>0</v>
      </c>
      <c r="T78" s="70"/>
    </row>
    <row r="79" spans="1:25" x14ac:dyDescent="0.2">
      <c r="A79" s="77" t="s">
        <v>82</v>
      </c>
      <c r="B79" s="76">
        <v>8.5999999999999993E-2</v>
      </c>
      <c r="C79" s="76">
        <v>1.3049999999999999</v>
      </c>
      <c r="D79" s="76">
        <v>1.2270000000000001</v>
      </c>
      <c r="E79" s="76">
        <v>0</v>
      </c>
      <c r="F79" s="76">
        <v>1.5669999999999999</v>
      </c>
      <c r="G79" s="76">
        <v>1E-3</v>
      </c>
      <c r="H79" s="76">
        <v>0.14199999999999999</v>
      </c>
      <c r="I79" s="72">
        <v>4.3289999999999997</v>
      </c>
      <c r="J79" s="73">
        <f t="shared" si="42"/>
        <v>4.3280000000000012</v>
      </c>
      <c r="K79" s="74">
        <f t="shared" si="43"/>
        <v>9.999999999985576E-4</v>
      </c>
      <c r="L79" s="77" t="s">
        <v>82</v>
      </c>
      <c r="M79" s="75">
        <f t="shared" si="44"/>
        <v>1.9870609981515706</v>
      </c>
      <c r="N79" s="75">
        <f t="shared" si="44"/>
        <v>30.152495378927902</v>
      </c>
      <c r="O79" s="75">
        <f t="shared" si="44"/>
        <v>28.350277264325317</v>
      </c>
      <c r="P79" s="75">
        <f t="shared" si="44"/>
        <v>0</v>
      </c>
      <c r="Q79" s="75">
        <f t="shared" si="44"/>
        <v>36.206099815157103</v>
      </c>
      <c r="R79" s="75">
        <f t="shared" si="45"/>
        <v>3.3040665434380765</v>
      </c>
      <c r="S79" s="75">
        <f t="shared" si="46"/>
        <v>3.2809611829944538</v>
      </c>
      <c r="T79" s="70"/>
    </row>
    <row r="80" spans="1:25" x14ac:dyDescent="0.2">
      <c r="A80" s="77" t="s">
        <v>83</v>
      </c>
      <c r="B80" s="76">
        <v>0.16500000000000001</v>
      </c>
      <c r="C80" s="76">
        <v>2.5350000000000001</v>
      </c>
      <c r="D80" s="76">
        <v>2.181</v>
      </c>
      <c r="E80" s="76">
        <v>2.8460000000000001</v>
      </c>
      <c r="F80" s="76">
        <v>0.874</v>
      </c>
      <c r="G80" s="76">
        <v>0</v>
      </c>
      <c r="H80" s="76">
        <v>-0.252</v>
      </c>
      <c r="I80" s="72">
        <v>8.3490000000000002</v>
      </c>
      <c r="J80" s="73">
        <f t="shared" si="42"/>
        <v>8.3490000000000002</v>
      </c>
      <c r="K80" s="74">
        <f t="shared" si="43"/>
        <v>0</v>
      </c>
      <c r="L80" s="77" t="s">
        <v>83</v>
      </c>
      <c r="M80" s="75">
        <f t="shared" si="44"/>
        <v>1.9762845849802371</v>
      </c>
      <c r="N80" s="75">
        <f t="shared" si="44"/>
        <v>30.362917714696369</v>
      </c>
      <c r="O80" s="75">
        <f t="shared" si="44"/>
        <v>26.122888968738771</v>
      </c>
      <c r="P80" s="75">
        <f t="shared" si="44"/>
        <v>34.087914720325792</v>
      </c>
      <c r="Q80" s="75">
        <f t="shared" si="44"/>
        <v>10.46831955922865</v>
      </c>
      <c r="R80" s="75">
        <f t="shared" si="45"/>
        <v>-3.0183255479698166</v>
      </c>
      <c r="S80" s="75">
        <f t="shared" si="46"/>
        <v>-3.0183255479698166</v>
      </c>
      <c r="T80" s="70"/>
    </row>
    <row r="81" spans="1:21" x14ac:dyDescent="0.2">
      <c r="A81" s="77" t="s">
        <v>84</v>
      </c>
      <c r="B81" s="76">
        <v>6.6000000000000003E-2</v>
      </c>
      <c r="C81" s="76">
        <v>2.7429999999999999</v>
      </c>
      <c r="D81" s="76">
        <v>1.1120000000000001</v>
      </c>
      <c r="E81" s="76">
        <v>0</v>
      </c>
      <c r="F81" s="76">
        <v>0.121</v>
      </c>
      <c r="G81" s="76">
        <v>0</v>
      </c>
      <c r="H81" s="76">
        <v>0.29399999999999998</v>
      </c>
      <c r="I81" s="72">
        <v>4.3630000000000004</v>
      </c>
      <c r="J81" s="73">
        <f t="shared" si="42"/>
        <v>4.3359999999999994</v>
      </c>
      <c r="K81" s="74">
        <f t="shared" si="43"/>
        <v>2.7000000000001023E-2</v>
      </c>
      <c r="L81" s="77" t="s">
        <v>84</v>
      </c>
      <c r="M81" s="75">
        <f t="shared" si="44"/>
        <v>1.5221402214022144</v>
      </c>
      <c r="N81" s="75">
        <f t="shared" si="44"/>
        <v>63.26107011070112</v>
      </c>
      <c r="O81" s="75">
        <f t="shared" si="44"/>
        <v>25.645756457564584</v>
      </c>
      <c r="P81" s="75">
        <f t="shared" si="44"/>
        <v>0</v>
      </c>
      <c r="Q81" s="75">
        <f t="shared" si="44"/>
        <v>2.7905904059040592</v>
      </c>
      <c r="R81" s="75">
        <f t="shared" si="45"/>
        <v>6.7804428044280449</v>
      </c>
      <c r="S81" s="75">
        <f t="shared" si="46"/>
        <v>6.7804428044280449</v>
      </c>
      <c r="T81" s="70"/>
    </row>
    <row r="82" spans="1:21" x14ac:dyDescent="0.2">
      <c r="A82" s="77" t="s">
        <v>85</v>
      </c>
      <c r="B82" s="76">
        <v>2.5659999999999998</v>
      </c>
      <c r="C82" s="76">
        <v>7.1980000000000004</v>
      </c>
      <c r="D82" s="76">
        <v>9.1519999999999992</v>
      </c>
      <c r="E82" s="76">
        <v>3.9910000000000001</v>
      </c>
      <c r="F82" s="76">
        <v>1.8540000000000001</v>
      </c>
      <c r="G82" s="76">
        <v>2.7E-2</v>
      </c>
      <c r="H82" s="76">
        <v>0.47399999999999998</v>
      </c>
      <c r="I82" s="72">
        <v>25.308</v>
      </c>
      <c r="J82" s="73">
        <f t="shared" si="42"/>
        <v>25.261999999999997</v>
      </c>
      <c r="K82" s="74">
        <f t="shared" si="43"/>
        <v>4.6000000000002927E-2</v>
      </c>
      <c r="L82" s="77" t="s">
        <v>85</v>
      </c>
      <c r="M82" s="75">
        <f t="shared" si="44"/>
        <v>10.157548887657351</v>
      </c>
      <c r="N82" s="75">
        <f t="shared" si="44"/>
        <v>28.493389280342022</v>
      </c>
      <c r="O82" s="75">
        <f t="shared" si="44"/>
        <v>36.228327131660201</v>
      </c>
      <c r="P82" s="75">
        <f t="shared" si="44"/>
        <v>15.79843242815296</v>
      </c>
      <c r="Q82" s="75">
        <f t="shared" si="44"/>
        <v>7.3390863747921795</v>
      </c>
      <c r="R82" s="75">
        <f t="shared" si="45"/>
        <v>1.9832158973952976</v>
      </c>
      <c r="S82" s="75">
        <f t="shared" si="46"/>
        <v>1.8763359987332755</v>
      </c>
      <c r="T82" s="70"/>
    </row>
    <row r="83" spans="1:21" x14ac:dyDescent="0.2">
      <c r="A83" s="77" t="s">
        <v>86</v>
      </c>
      <c r="B83" s="76">
        <v>0</v>
      </c>
      <c r="C83" s="76">
        <v>0.82099999999999995</v>
      </c>
      <c r="D83" s="76">
        <v>0</v>
      </c>
      <c r="E83" s="76">
        <v>0</v>
      </c>
      <c r="F83" s="76">
        <v>0</v>
      </c>
      <c r="G83" s="76">
        <v>0</v>
      </c>
      <c r="H83" s="76">
        <v>0</v>
      </c>
      <c r="I83" s="72">
        <v>0.82099999999999995</v>
      </c>
      <c r="J83" s="73">
        <f t="shared" si="42"/>
        <v>0.82099999999999995</v>
      </c>
      <c r="K83" s="74">
        <f t="shared" si="43"/>
        <v>0</v>
      </c>
      <c r="L83" s="77" t="s">
        <v>86</v>
      </c>
      <c r="M83" s="75">
        <f t="shared" si="44"/>
        <v>0</v>
      </c>
      <c r="N83" s="75">
        <f t="shared" si="44"/>
        <v>100</v>
      </c>
      <c r="O83" s="75">
        <f t="shared" si="44"/>
        <v>0</v>
      </c>
      <c r="P83" s="75">
        <f t="shared" si="44"/>
        <v>0</v>
      </c>
      <c r="Q83" s="75">
        <f t="shared" si="44"/>
        <v>0</v>
      </c>
      <c r="R83" s="75">
        <f t="shared" si="45"/>
        <v>0</v>
      </c>
      <c r="S83" s="75">
        <f t="shared" si="46"/>
        <v>0</v>
      </c>
      <c r="T83" s="70"/>
    </row>
    <row r="84" spans="1:21" x14ac:dyDescent="0.2">
      <c r="A84" s="78" t="s">
        <v>87</v>
      </c>
      <c r="B84" s="76">
        <v>7.4610000000000003</v>
      </c>
      <c r="C84" s="76">
        <v>33.646999999999998</v>
      </c>
      <c r="D84" s="76">
        <v>35.088000000000001</v>
      </c>
      <c r="E84" s="76">
        <v>1.091</v>
      </c>
      <c r="F84" s="76">
        <v>3.1480000000000001</v>
      </c>
      <c r="G84" s="76">
        <v>0</v>
      </c>
      <c r="H84" s="76">
        <v>0.42099999999999999</v>
      </c>
      <c r="I84" s="72">
        <v>81.599000000000004</v>
      </c>
      <c r="J84" s="73">
        <f t="shared" si="42"/>
        <v>80.855999999999995</v>
      </c>
      <c r="K84" s="74">
        <f t="shared" si="43"/>
        <v>0.74300000000000921</v>
      </c>
      <c r="L84" s="78" t="s">
        <v>87</v>
      </c>
      <c r="M84" s="75">
        <f t="shared" si="44"/>
        <v>9.2275155832591285</v>
      </c>
      <c r="N84" s="75">
        <f t="shared" si="44"/>
        <v>41.613485702978132</v>
      </c>
      <c r="O84" s="75">
        <f t="shared" si="44"/>
        <v>43.395666369842687</v>
      </c>
      <c r="P84" s="75">
        <f t="shared" si="44"/>
        <v>1.3493123577718413</v>
      </c>
      <c r="Q84" s="75">
        <f t="shared" si="44"/>
        <v>3.8933412486395573</v>
      </c>
      <c r="R84" s="75">
        <f t="shared" si="45"/>
        <v>0.52067873750865745</v>
      </c>
      <c r="S84" s="75">
        <f t="shared" si="46"/>
        <v>0.52067873750865745</v>
      </c>
      <c r="T84" s="70"/>
    </row>
    <row r="85" spans="1:21" x14ac:dyDescent="0.2">
      <c r="A85" s="79" t="s">
        <v>88</v>
      </c>
      <c r="B85" s="76">
        <v>2.8929999999999998</v>
      </c>
      <c r="C85" s="76">
        <v>12.797000000000001</v>
      </c>
      <c r="D85" s="76">
        <v>7.1660000000000004</v>
      </c>
      <c r="E85" s="76">
        <v>0</v>
      </c>
      <c r="F85" s="76">
        <v>8.81</v>
      </c>
      <c r="G85" s="76">
        <v>0.41199999999999998</v>
      </c>
      <c r="H85" s="76">
        <v>6.7000000000000004E-2</v>
      </c>
      <c r="I85" s="72">
        <v>32.289000000000001</v>
      </c>
      <c r="J85" s="73">
        <f t="shared" si="42"/>
        <v>32.145000000000003</v>
      </c>
      <c r="K85" s="74">
        <f t="shared" si="43"/>
        <v>0.14399999999999835</v>
      </c>
      <c r="L85" s="79" t="s">
        <v>88</v>
      </c>
      <c r="M85" s="75">
        <f t="shared" si="44"/>
        <v>8.9998444548141219</v>
      </c>
      <c r="N85" s="75">
        <f t="shared" si="44"/>
        <v>39.810234873230669</v>
      </c>
      <c r="O85" s="75">
        <f t="shared" si="44"/>
        <v>22.292736039819566</v>
      </c>
      <c r="P85" s="75">
        <f t="shared" si="44"/>
        <v>0</v>
      </c>
      <c r="Q85" s="75">
        <f t="shared" si="44"/>
        <v>27.407061751438789</v>
      </c>
      <c r="R85" s="75">
        <f t="shared" si="45"/>
        <v>1.4901228806968423</v>
      </c>
      <c r="S85" s="75">
        <f t="shared" si="46"/>
        <v>0.20843054907450612</v>
      </c>
      <c r="T85" s="70"/>
    </row>
    <row r="86" spans="1:21" x14ac:dyDescent="0.2">
      <c r="A86" s="79" t="s">
        <v>89</v>
      </c>
      <c r="B86" s="76">
        <v>51.488999999999997</v>
      </c>
      <c r="C86" s="76">
        <v>25.033999999999999</v>
      </c>
      <c r="D86" s="76">
        <v>12.006</v>
      </c>
      <c r="E86" s="76">
        <v>0</v>
      </c>
      <c r="F86" s="76">
        <v>6.2649999999999997</v>
      </c>
      <c r="G86" s="76">
        <v>0.58899999999999997</v>
      </c>
      <c r="H86" s="76">
        <v>-0.188</v>
      </c>
      <c r="I86" s="72">
        <v>95.308999999999997</v>
      </c>
      <c r="J86" s="73">
        <f t="shared" si="42"/>
        <v>95.194999999999993</v>
      </c>
      <c r="K86" s="74">
        <f t="shared" si="43"/>
        <v>0.11400000000000432</v>
      </c>
      <c r="L86" s="79" t="s">
        <v>89</v>
      </c>
      <c r="M86" s="75">
        <f t="shared" si="44"/>
        <v>54.087924785965647</v>
      </c>
      <c r="N86" s="75">
        <f t="shared" si="44"/>
        <v>26.297599663847894</v>
      </c>
      <c r="O86" s="75">
        <f t="shared" si="44"/>
        <v>12.612006933137245</v>
      </c>
      <c r="P86" s="75">
        <f t="shared" si="44"/>
        <v>0</v>
      </c>
      <c r="Q86" s="75">
        <f t="shared" si="44"/>
        <v>6.5812280056725676</v>
      </c>
      <c r="R86" s="75">
        <f t="shared" si="45"/>
        <v>0.42124061137664792</v>
      </c>
      <c r="S86" s="75">
        <f t="shared" si="46"/>
        <v>-0.19748936393718158</v>
      </c>
      <c r="T86" s="70"/>
    </row>
    <row r="87" spans="1:21" x14ac:dyDescent="0.2">
      <c r="A87" s="79" t="s">
        <v>90</v>
      </c>
      <c r="B87" s="76">
        <v>2.8620000000000001</v>
      </c>
      <c r="C87" s="76">
        <v>12.606</v>
      </c>
      <c r="D87" s="76">
        <v>4.2169999999999996</v>
      </c>
      <c r="E87" s="76">
        <v>0</v>
      </c>
      <c r="F87" s="76">
        <v>4.734</v>
      </c>
      <c r="G87" s="76">
        <v>4.1000000000000002E-2</v>
      </c>
      <c r="H87" s="76">
        <v>0.41099999999999998</v>
      </c>
      <c r="I87" s="72">
        <v>24.969000000000001</v>
      </c>
      <c r="J87" s="73">
        <f t="shared" si="42"/>
        <v>24.870999999999999</v>
      </c>
      <c r="K87" s="74">
        <f t="shared" si="43"/>
        <v>9.800000000000253E-2</v>
      </c>
      <c r="L87" s="79" t="s">
        <v>90</v>
      </c>
      <c r="M87" s="75">
        <f t="shared" si="44"/>
        <v>11.507378070845563</v>
      </c>
      <c r="N87" s="75">
        <f t="shared" si="44"/>
        <v>50.685537372843875</v>
      </c>
      <c r="O87" s="75">
        <f t="shared" si="44"/>
        <v>16.955490330103334</v>
      </c>
      <c r="P87" s="75">
        <f t="shared" si="44"/>
        <v>0</v>
      </c>
      <c r="Q87" s="75">
        <f t="shared" si="44"/>
        <v>19.034216557436373</v>
      </c>
      <c r="R87" s="75">
        <f t="shared" si="45"/>
        <v>1.8173776687708576</v>
      </c>
      <c r="S87" s="75">
        <f t="shared" si="46"/>
        <v>1.6525270395239433</v>
      </c>
      <c r="T87" s="70"/>
    </row>
    <row r="88" spans="1:21" x14ac:dyDescent="0.2">
      <c r="A88" s="79" t="s">
        <v>91</v>
      </c>
      <c r="B88" s="76">
        <v>7.5549999999999997</v>
      </c>
      <c r="C88" s="76">
        <v>9.1470000000000002</v>
      </c>
      <c r="D88" s="76">
        <v>10.599</v>
      </c>
      <c r="E88" s="76">
        <v>3.0310000000000001</v>
      </c>
      <c r="F88" s="76">
        <v>5.27</v>
      </c>
      <c r="G88" s="76">
        <v>2.1000000000000001E-2</v>
      </c>
      <c r="H88" s="76">
        <v>-0.19700000000000001</v>
      </c>
      <c r="I88" s="72">
        <v>35.427</v>
      </c>
      <c r="J88" s="73">
        <f t="shared" si="42"/>
        <v>35.425999999999995</v>
      </c>
      <c r="K88" s="74">
        <f t="shared" si="43"/>
        <v>1.0000000000047748E-3</v>
      </c>
      <c r="L88" s="79" t="s">
        <v>91</v>
      </c>
      <c r="M88" s="75">
        <f t="shared" si="44"/>
        <v>21.326144639530291</v>
      </c>
      <c r="N88" s="75">
        <f t="shared" si="44"/>
        <v>25.820019194941572</v>
      </c>
      <c r="O88" s="75">
        <f t="shared" si="44"/>
        <v>29.918703776887039</v>
      </c>
      <c r="P88" s="75">
        <f t="shared" si="44"/>
        <v>8.5558629255349192</v>
      </c>
      <c r="Q88" s="75">
        <f t="shared" si="44"/>
        <v>14.876079715463222</v>
      </c>
      <c r="R88" s="75">
        <f t="shared" si="45"/>
        <v>-0.49681025235702603</v>
      </c>
      <c r="S88" s="75">
        <f t="shared" si="46"/>
        <v>-0.55608874837689837</v>
      </c>
      <c r="T88" s="70"/>
    </row>
    <row r="89" spans="1:21" x14ac:dyDescent="0.2">
      <c r="A89" s="79" t="s">
        <v>92</v>
      </c>
      <c r="B89" s="76">
        <v>1.425</v>
      </c>
      <c r="C89" s="76">
        <v>2.6059999999999999</v>
      </c>
      <c r="D89" s="76">
        <v>0.83199999999999996</v>
      </c>
      <c r="E89" s="76">
        <v>1.48</v>
      </c>
      <c r="F89" s="76">
        <v>0.88700000000000001</v>
      </c>
      <c r="G89" s="76">
        <v>0.02</v>
      </c>
      <c r="H89" s="76">
        <v>-0.26400000000000001</v>
      </c>
      <c r="I89" s="72">
        <v>6.9859999999999998</v>
      </c>
      <c r="J89" s="73">
        <f t="shared" si="42"/>
        <v>6.9859999999999998</v>
      </c>
      <c r="K89" s="74">
        <f t="shared" si="43"/>
        <v>0</v>
      </c>
      <c r="L89" s="79" t="s">
        <v>92</v>
      </c>
      <c r="M89" s="75">
        <f t="shared" si="44"/>
        <v>20.397938734612083</v>
      </c>
      <c r="N89" s="75">
        <f t="shared" si="44"/>
        <v>37.303177784139706</v>
      </c>
      <c r="O89" s="75">
        <f t="shared" si="44"/>
        <v>11.909533352419125</v>
      </c>
      <c r="P89" s="75">
        <f t="shared" si="44"/>
        <v>21.185227598053249</v>
      </c>
      <c r="Q89" s="75">
        <f t="shared" si="44"/>
        <v>12.696822215860292</v>
      </c>
      <c r="R89" s="75">
        <f t="shared" si="45"/>
        <v>-3.4926996850844549</v>
      </c>
      <c r="S89" s="75">
        <f t="shared" si="46"/>
        <v>-3.7789865445176072</v>
      </c>
      <c r="T89" s="70"/>
    </row>
    <row r="90" spans="1:21" x14ac:dyDescent="0.2">
      <c r="A90" s="79" t="s">
        <v>93</v>
      </c>
      <c r="B90" s="76">
        <v>3.8759999999999999</v>
      </c>
      <c r="C90" s="76">
        <v>3.4449999999999998</v>
      </c>
      <c r="D90" s="76">
        <v>4.4240000000000004</v>
      </c>
      <c r="E90" s="76">
        <v>3.6859999999999999</v>
      </c>
      <c r="F90" s="76">
        <v>1.214</v>
      </c>
      <c r="G90" s="76">
        <v>2.9000000000000001E-2</v>
      </c>
      <c r="H90" s="76">
        <v>0.113</v>
      </c>
      <c r="I90" s="72">
        <v>16.806999999999999</v>
      </c>
      <c r="J90" s="73">
        <f t="shared" si="42"/>
        <v>16.786999999999999</v>
      </c>
      <c r="K90" s="74">
        <f t="shared" si="43"/>
        <v>1.9999999999999574E-2</v>
      </c>
      <c r="L90" s="79" t="s">
        <v>93</v>
      </c>
      <c r="M90" s="75">
        <f t="shared" si="44"/>
        <v>23.089295288020491</v>
      </c>
      <c r="N90" s="75">
        <f t="shared" si="44"/>
        <v>20.521832370286532</v>
      </c>
      <c r="O90" s="75">
        <f t="shared" si="44"/>
        <v>26.353726097575507</v>
      </c>
      <c r="P90" s="75">
        <f t="shared" si="44"/>
        <v>21.957467087627332</v>
      </c>
      <c r="Q90" s="75">
        <f t="shared" si="44"/>
        <v>7.2317865014594629</v>
      </c>
      <c r="R90" s="75">
        <f t="shared" si="45"/>
        <v>0.84589265503067856</v>
      </c>
      <c r="S90" s="75">
        <f t="shared" si="46"/>
        <v>0.6731399297075118</v>
      </c>
      <c r="T90" s="70"/>
    </row>
    <row r="91" spans="1:21" x14ac:dyDescent="0.2">
      <c r="A91" s="79" t="s">
        <v>94</v>
      </c>
      <c r="B91" s="76">
        <v>5.2149999999999999</v>
      </c>
      <c r="C91" s="76">
        <v>10.172000000000001</v>
      </c>
      <c r="D91" s="76">
        <v>3.484</v>
      </c>
      <c r="E91" s="76">
        <v>6.069</v>
      </c>
      <c r="F91" s="76">
        <v>7.8869999999999996</v>
      </c>
      <c r="G91" s="76">
        <v>4.3999999999999997E-2</v>
      </c>
      <c r="H91" s="76">
        <v>1.0389999999999999</v>
      </c>
      <c r="I91" s="72">
        <v>34.009</v>
      </c>
      <c r="J91" s="73">
        <f t="shared" si="42"/>
        <v>33.909999999999997</v>
      </c>
      <c r="K91" s="74">
        <f t="shared" si="43"/>
        <v>9.9000000000003752E-2</v>
      </c>
      <c r="L91" s="79" t="s">
        <v>94</v>
      </c>
      <c r="M91" s="75">
        <f t="shared" si="44"/>
        <v>15.378944264228842</v>
      </c>
      <c r="N91" s="75">
        <f t="shared" si="44"/>
        <v>29.997051017399002</v>
      </c>
      <c r="O91" s="75">
        <f t="shared" si="44"/>
        <v>10.274255381893248</v>
      </c>
      <c r="P91" s="75">
        <f t="shared" si="44"/>
        <v>17.897375405485107</v>
      </c>
      <c r="Q91" s="75">
        <f t="shared" si="44"/>
        <v>23.258625774107934</v>
      </c>
      <c r="R91" s="75">
        <f t="shared" si="45"/>
        <v>3.1937481568858748</v>
      </c>
      <c r="S91" s="75">
        <f t="shared" si="46"/>
        <v>3.0639929224417575</v>
      </c>
      <c r="T91" s="70"/>
    </row>
    <row r="92" spans="1:21" x14ac:dyDescent="0.2">
      <c r="A92" s="79" t="s">
        <v>95</v>
      </c>
      <c r="B92" s="76">
        <v>1.9259999999999999</v>
      </c>
      <c r="C92" s="76">
        <v>12.635999999999999</v>
      </c>
      <c r="D92" s="76">
        <v>1.2370000000000001</v>
      </c>
      <c r="E92" s="76">
        <v>13.458</v>
      </c>
      <c r="F92" s="76">
        <v>15.819000000000001</v>
      </c>
      <c r="G92" s="76">
        <v>1.9E-2</v>
      </c>
      <c r="H92" s="76">
        <v>0.40300000000000002</v>
      </c>
      <c r="I92" s="72">
        <v>45.929000000000002</v>
      </c>
      <c r="J92" s="73">
        <f t="shared" si="42"/>
        <v>45.497999999999998</v>
      </c>
      <c r="K92" s="74">
        <f t="shared" si="43"/>
        <v>0.43100000000000449</v>
      </c>
      <c r="L92" s="79" t="s">
        <v>95</v>
      </c>
      <c r="M92" s="75">
        <f t="shared" si="44"/>
        <v>4.2331531056310165</v>
      </c>
      <c r="N92" s="75">
        <f t="shared" si="44"/>
        <v>27.772649347224053</v>
      </c>
      <c r="O92" s="75">
        <f t="shared" si="44"/>
        <v>2.7188008264099528</v>
      </c>
      <c r="P92" s="75">
        <f t="shared" si="44"/>
        <v>29.579322168007387</v>
      </c>
      <c r="Q92" s="75">
        <f t="shared" si="44"/>
        <v>34.768561255439806</v>
      </c>
      <c r="R92" s="75">
        <f t="shared" si="45"/>
        <v>0.92751329728779297</v>
      </c>
      <c r="S92" s="75">
        <f t="shared" si="46"/>
        <v>0.88575321992175493</v>
      </c>
      <c r="T92" s="70"/>
    </row>
    <row r="93" spans="1:21" x14ac:dyDescent="0.2">
      <c r="A93" s="79" t="s">
        <v>96</v>
      </c>
      <c r="B93" s="76">
        <v>29.57</v>
      </c>
      <c r="C93" s="76">
        <v>74.370999999999995</v>
      </c>
      <c r="D93" s="76">
        <v>78.12</v>
      </c>
      <c r="E93" s="76">
        <v>17.824000000000002</v>
      </c>
      <c r="F93" s="76">
        <v>6.2140000000000004</v>
      </c>
      <c r="G93" s="76">
        <v>0.153</v>
      </c>
      <c r="H93" s="76">
        <v>0.246</v>
      </c>
      <c r="I93" s="72">
        <v>206.809</v>
      </c>
      <c r="J93" s="73">
        <f t="shared" si="42"/>
        <v>206.49800000000002</v>
      </c>
      <c r="K93" s="74">
        <f t="shared" si="43"/>
        <v>0.31099999999997863</v>
      </c>
      <c r="L93" s="79" t="s">
        <v>96</v>
      </c>
      <c r="M93" s="75">
        <f t="shared" si="44"/>
        <v>14.319751280884075</v>
      </c>
      <c r="N93" s="75">
        <f t="shared" si="44"/>
        <v>36.015360923592475</v>
      </c>
      <c r="O93" s="75">
        <f t="shared" si="44"/>
        <v>37.830874875301454</v>
      </c>
      <c r="P93" s="75">
        <f t="shared" si="44"/>
        <v>8.6315605962285353</v>
      </c>
      <c r="Q93" s="75">
        <f t="shared" si="44"/>
        <v>3.0092301136088486</v>
      </c>
      <c r="R93" s="75">
        <f t="shared" si="45"/>
        <v>0.19322221038460421</v>
      </c>
      <c r="S93" s="75">
        <f t="shared" si="46"/>
        <v>0.11912948309426726</v>
      </c>
      <c r="T93" s="70"/>
    </row>
    <row r="94" spans="1:21" x14ac:dyDescent="0.2">
      <c r="A94" s="79" t="s">
        <v>97</v>
      </c>
      <c r="B94" s="76">
        <v>30.248999999999999</v>
      </c>
      <c r="C94" s="76">
        <v>30.988</v>
      </c>
      <c r="D94" s="76">
        <v>28.916</v>
      </c>
      <c r="E94" s="76">
        <v>0</v>
      </c>
      <c r="F94" s="76">
        <v>9.9090000000000007</v>
      </c>
      <c r="G94" s="76">
        <v>2.5000000000000001E-2</v>
      </c>
      <c r="H94" s="76">
        <v>-6.3E-2</v>
      </c>
      <c r="I94" s="72">
        <v>100.02500000000001</v>
      </c>
      <c r="J94" s="73">
        <f t="shared" si="42"/>
        <v>100.024</v>
      </c>
      <c r="K94" s="74">
        <f t="shared" si="43"/>
        <v>1.0000000000047748E-3</v>
      </c>
      <c r="L94" s="79" t="s">
        <v>97</v>
      </c>
      <c r="M94" s="75">
        <f t="shared" si="44"/>
        <v>30.241741981924338</v>
      </c>
      <c r="N94" s="75">
        <f t="shared" si="44"/>
        <v>30.980564664480525</v>
      </c>
      <c r="O94" s="75">
        <f t="shared" si="44"/>
        <v>28.90906182516196</v>
      </c>
      <c r="P94" s="75">
        <f t="shared" si="44"/>
        <v>0</v>
      </c>
      <c r="Q94" s="75">
        <f t="shared" si="44"/>
        <v>9.906622410621452</v>
      </c>
      <c r="R94" s="75">
        <f t="shared" si="45"/>
        <v>-3.7990882188274809E-2</v>
      </c>
      <c r="S94" s="75">
        <f t="shared" si="46"/>
        <v>-6.2984883627929297E-2</v>
      </c>
      <c r="T94" s="70"/>
    </row>
    <row r="95" spans="1:21" x14ac:dyDescent="0.2">
      <c r="A95" s="80" t="s">
        <v>42</v>
      </c>
      <c r="B95" s="76">
        <v>0.10100000000000001</v>
      </c>
      <c r="C95" s="76">
        <v>0.98899999999999999</v>
      </c>
      <c r="D95" s="76">
        <v>0</v>
      </c>
      <c r="E95" s="76">
        <v>0</v>
      </c>
      <c r="F95" s="76">
        <v>3.2589999999999999</v>
      </c>
      <c r="G95" s="76">
        <v>0</v>
      </c>
      <c r="H95" s="76">
        <v>0</v>
      </c>
      <c r="I95" s="72">
        <v>4.3490000000000002</v>
      </c>
      <c r="J95" s="73">
        <f t="shared" si="42"/>
        <v>4.3490000000000002</v>
      </c>
      <c r="K95" s="74">
        <f>I95-J95</f>
        <v>0</v>
      </c>
      <c r="L95" s="80" t="s">
        <v>42</v>
      </c>
      <c r="M95" s="75">
        <f t="shared" si="44"/>
        <v>2.322372959300989</v>
      </c>
      <c r="N95" s="75">
        <f t="shared" si="44"/>
        <v>22.740859967808692</v>
      </c>
      <c r="O95" s="75">
        <f t="shared" si="44"/>
        <v>0</v>
      </c>
      <c r="P95" s="75">
        <f t="shared" si="44"/>
        <v>0</v>
      </c>
      <c r="Q95" s="75">
        <f t="shared" si="44"/>
        <v>74.936767072890305</v>
      </c>
      <c r="R95" s="75">
        <f t="shared" si="45"/>
        <v>0</v>
      </c>
      <c r="S95" s="75">
        <f t="shared" si="46"/>
        <v>0</v>
      </c>
      <c r="T95" s="70"/>
      <c r="U95" s="81"/>
    </row>
    <row r="96" spans="1:21" x14ac:dyDescent="0.2">
      <c r="A96" s="79" t="s">
        <v>98</v>
      </c>
      <c r="B96" s="76">
        <v>0.56100000000000005</v>
      </c>
      <c r="C96" s="76">
        <v>11.221</v>
      </c>
      <c r="D96" s="76">
        <v>5.492</v>
      </c>
      <c r="E96" s="76">
        <v>0</v>
      </c>
      <c r="F96" s="76">
        <v>12.237</v>
      </c>
      <c r="G96" s="76">
        <v>1.6E-2</v>
      </c>
      <c r="H96" s="76">
        <v>-0.77200000000000002</v>
      </c>
      <c r="I96" s="72">
        <v>28.869</v>
      </c>
      <c r="J96" s="73">
        <f t="shared" si="42"/>
        <v>28.755000000000003</v>
      </c>
      <c r="K96" s="74">
        <f t="shared" si="43"/>
        <v>0.11399999999999721</v>
      </c>
      <c r="L96" s="79" t="s">
        <v>98</v>
      </c>
      <c r="M96" s="75">
        <f t="shared" si="44"/>
        <v>1.9509650495565989</v>
      </c>
      <c r="N96" s="75">
        <f t="shared" si="44"/>
        <v>39.022778647191785</v>
      </c>
      <c r="O96" s="75">
        <f t="shared" si="44"/>
        <v>19.099287080507736</v>
      </c>
      <c r="P96" s="75">
        <f t="shared" si="44"/>
        <v>0</v>
      </c>
      <c r="Q96" s="75">
        <f t="shared" si="44"/>
        <v>42.556077203964527</v>
      </c>
      <c r="R96" s="75">
        <f t="shared" si="45"/>
        <v>-2.629107981220657</v>
      </c>
      <c r="S96" s="75">
        <f t="shared" si="46"/>
        <v>-2.6847504781777083</v>
      </c>
      <c r="T96" s="70"/>
    </row>
    <row r="97" spans="1:20" x14ac:dyDescent="0.2">
      <c r="A97" s="79" t="s">
        <v>99</v>
      </c>
      <c r="B97" s="76">
        <v>0.151</v>
      </c>
      <c r="C97" s="76">
        <v>12.856999999999999</v>
      </c>
      <c r="D97" s="76">
        <v>2.694</v>
      </c>
      <c r="E97" s="76">
        <v>7.173</v>
      </c>
      <c r="F97" s="76">
        <v>4.7779999999999996</v>
      </c>
      <c r="G97" s="76">
        <v>0.254</v>
      </c>
      <c r="H97" s="76">
        <v>-0.185</v>
      </c>
      <c r="I97" s="72">
        <v>28.222999999999999</v>
      </c>
      <c r="J97" s="73">
        <f t="shared" si="42"/>
        <v>27.722000000000001</v>
      </c>
      <c r="K97" s="74">
        <f t="shared" si="43"/>
        <v>0.50099999999999767</v>
      </c>
      <c r="L97" s="79" t="s">
        <v>99</v>
      </c>
      <c r="M97" s="75">
        <f t="shared" si="44"/>
        <v>0.54469374504004031</v>
      </c>
      <c r="N97" s="75">
        <f t="shared" si="44"/>
        <v>46.378327681985418</v>
      </c>
      <c r="O97" s="75">
        <f t="shared" si="44"/>
        <v>9.7179135704494612</v>
      </c>
      <c r="P97" s="75">
        <f t="shared" si="44"/>
        <v>25.874756511074235</v>
      </c>
      <c r="Q97" s="75">
        <f t="shared" si="44"/>
        <v>17.235408700670945</v>
      </c>
      <c r="R97" s="75">
        <f t="shared" si="45"/>
        <v>0.248899790779886</v>
      </c>
      <c r="S97" s="75">
        <f t="shared" si="46"/>
        <v>-0.66734001875766535</v>
      </c>
      <c r="T97" s="70"/>
    </row>
    <row r="98" spans="1:20" x14ac:dyDescent="0.2">
      <c r="A98" s="79" t="s">
        <v>100</v>
      </c>
      <c r="B98" s="76">
        <v>298.96260022515503</v>
      </c>
      <c r="C98" s="76">
        <v>678.84236217448233</v>
      </c>
      <c r="D98" s="76">
        <v>453.89299999999997</v>
      </c>
      <c r="E98" s="76">
        <v>237.93899999999999</v>
      </c>
      <c r="F98" s="76">
        <v>183.42478234128703</v>
      </c>
      <c r="G98" s="76">
        <v>3.7130000000000001</v>
      </c>
      <c r="H98" s="76">
        <v>0.27799999999999997</v>
      </c>
      <c r="I98" s="72">
        <v>1863.9633478584472</v>
      </c>
      <c r="J98" s="73">
        <f t="shared" si="42"/>
        <v>1857.0527447409245</v>
      </c>
      <c r="K98" s="74">
        <f t="shared" si="43"/>
        <v>6.910603117522669</v>
      </c>
      <c r="L98" s="79" t="s">
        <v>100</v>
      </c>
      <c r="M98" s="75">
        <f t="shared" si="44"/>
        <v>16.098767311364817</v>
      </c>
      <c r="N98" s="75">
        <f t="shared" si="44"/>
        <v>36.554823986390694</v>
      </c>
      <c r="O98" s="75">
        <f t="shared" si="44"/>
        <v>24.441578263482338</v>
      </c>
      <c r="P98" s="75">
        <f t="shared" si="44"/>
        <v>12.81272169968412</v>
      </c>
      <c r="Q98" s="75">
        <f t="shared" si="44"/>
        <v>9.877198311180786</v>
      </c>
      <c r="R98" s="75">
        <f t="shared" si="45"/>
        <v>0.21491042789723136</v>
      </c>
      <c r="S98" s="75">
        <f t="shared" si="46"/>
        <v>1.4969957142428039E-2</v>
      </c>
      <c r="T98" s="70"/>
    </row>
    <row r="99" spans="1:20" x14ac:dyDescent="0.2">
      <c r="A99" s="82" t="s">
        <v>101</v>
      </c>
      <c r="B99" s="76">
        <v>31.07518465639378</v>
      </c>
      <c r="C99" s="76">
        <v>56.04033176491636</v>
      </c>
      <c r="D99" s="76">
        <v>37.101999999999997</v>
      </c>
      <c r="E99" s="76">
        <v>7.1760000000000002</v>
      </c>
      <c r="F99" s="76">
        <v>30.289241850118891</v>
      </c>
      <c r="G99" s="76">
        <v>0</v>
      </c>
      <c r="H99" s="76">
        <v>-1.02</v>
      </c>
      <c r="I99" s="72">
        <v>161.66165047588009</v>
      </c>
      <c r="J99" s="73">
        <f t="shared" si="42"/>
        <v>160.662758271429</v>
      </c>
      <c r="K99" s="74">
        <f>I99-J99</f>
        <v>0.99889220445109572</v>
      </c>
      <c r="L99" s="83" t="s">
        <v>101</v>
      </c>
      <c r="M99" s="75">
        <f>B99*100/$J99</f>
        <v>19.341871750946993</v>
      </c>
      <c r="N99" s="75">
        <f t="shared" ref="N99:Q131" si="47">C99*100/$J99</f>
        <v>34.88072305483513</v>
      </c>
      <c r="O99" s="75">
        <f t="shared" si="47"/>
        <v>23.093092885482925</v>
      </c>
      <c r="P99" s="75">
        <f t="shared" si="47"/>
        <v>4.4664986940387443</v>
      </c>
      <c r="Q99" s="75">
        <f t="shared" si="47"/>
        <v>18.852683830404082</v>
      </c>
      <c r="R99" s="75">
        <f t="shared" si="45"/>
        <v>-0.63487021570784818</v>
      </c>
      <c r="S99" s="75">
        <f t="shared" si="46"/>
        <v>-0.63487021570784818</v>
      </c>
      <c r="T99" s="70"/>
    </row>
    <row r="101" spans="1:20" x14ac:dyDescent="0.2">
      <c r="N101" s="19">
        <f>M99+N99+O99</f>
        <v>77.315687691265055</v>
      </c>
      <c r="Q101" s="19">
        <f>N101+P99+Q99</f>
        <v>100.63487021570788</v>
      </c>
    </row>
    <row r="102" spans="1:20" x14ac:dyDescent="0.2">
      <c r="B102" t="s">
        <v>45</v>
      </c>
      <c r="C102">
        <v>1990</v>
      </c>
      <c r="D102">
        <v>2009</v>
      </c>
    </row>
    <row r="103" spans="1:20" x14ac:dyDescent="0.2">
      <c r="A103" t="s">
        <v>101</v>
      </c>
      <c r="B103" t="s">
        <v>2</v>
      </c>
      <c r="C103" s="84">
        <v>18.155000000000001</v>
      </c>
      <c r="D103" s="84">
        <v>31.07518465639378</v>
      </c>
      <c r="F103" s="85">
        <f>(D103/C103)-1</f>
        <v>0.7116598543868784</v>
      </c>
    </row>
    <row r="104" spans="1:20" x14ac:dyDescent="0.2">
      <c r="B104" t="s">
        <v>3</v>
      </c>
      <c r="C104" s="76">
        <v>45.621000000000002</v>
      </c>
      <c r="D104" s="84">
        <v>56.04033176491636</v>
      </c>
      <c r="F104" s="86">
        <f t="shared" ref="F104:F109" si="48">(D104/C104)-1</f>
        <v>0.22838893853524378</v>
      </c>
    </row>
    <row r="105" spans="1:20" x14ac:dyDescent="0.2">
      <c r="B105" t="s">
        <v>4</v>
      </c>
      <c r="C105" s="76">
        <v>6.4630000000000001</v>
      </c>
      <c r="D105" s="76">
        <v>37.101999999999997</v>
      </c>
      <c r="F105" s="86">
        <f>(D105/C105)-1</f>
        <v>4.7406777038526995</v>
      </c>
    </row>
    <row r="106" spans="1:20" x14ac:dyDescent="0.2">
      <c r="B106" t="s">
        <v>5</v>
      </c>
      <c r="C106" s="76">
        <v>6.1180000000000003</v>
      </c>
      <c r="D106" s="76">
        <v>7.173</v>
      </c>
      <c r="F106" s="86">
        <f t="shared" si="48"/>
        <v>0.17244197450147092</v>
      </c>
    </row>
    <row r="107" spans="1:20" x14ac:dyDescent="0.2">
      <c r="B107" t="s">
        <v>6</v>
      </c>
      <c r="C107" s="76">
        <v>25.952999999999999</v>
      </c>
      <c r="D107" s="76">
        <v>30.289241850118891</v>
      </c>
      <c r="F107" s="86">
        <f t="shared" si="48"/>
        <v>0.16708056294528162</v>
      </c>
    </row>
    <row r="108" spans="1:20" x14ac:dyDescent="0.2">
      <c r="B108" t="s">
        <v>7</v>
      </c>
      <c r="C108" s="76">
        <v>0</v>
      </c>
      <c r="D108" s="76">
        <v>0</v>
      </c>
      <c r="F108" s="86"/>
    </row>
    <row r="109" spans="1:20" x14ac:dyDescent="0.2">
      <c r="B109" s="87" t="s">
        <v>8</v>
      </c>
      <c r="C109" s="88">
        <v>-1.6120000000000001</v>
      </c>
      <c r="D109" s="88">
        <v>-1.02</v>
      </c>
      <c r="F109" s="86">
        <f t="shared" si="48"/>
        <v>-0.36724565756823824</v>
      </c>
    </row>
    <row r="110" spans="1:20" x14ac:dyDescent="0.2">
      <c r="C110" s="76">
        <f>SUM(C103:C109)</f>
        <v>100.69800000000001</v>
      </c>
      <c r="D110" s="76">
        <f>SUM(D103:D109)</f>
        <v>160.65975827142901</v>
      </c>
      <c r="F110" s="85">
        <f>(D110/C110)-1</f>
        <v>0.59546126309786684</v>
      </c>
      <c r="G110" s="44">
        <f>((D110/C110)^(1/19))-1</f>
        <v>2.489228616454997E-2</v>
      </c>
    </row>
    <row r="112" spans="1:20" x14ac:dyDescent="0.2">
      <c r="A112" t="s">
        <v>102</v>
      </c>
      <c r="C112">
        <v>1990</v>
      </c>
      <c r="D112">
        <v>2009</v>
      </c>
    </row>
    <row r="113" spans="2:4" x14ac:dyDescent="0.2">
      <c r="B113" t="s">
        <v>2</v>
      </c>
      <c r="C113" s="89">
        <f>C103/$C$110</f>
        <v>0.18029156487715745</v>
      </c>
      <c r="D113" s="89">
        <f t="shared" ref="D113:D120" si="49">D103/$D$110</f>
        <v>0.19342232921758384</v>
      </c>
    </row>
    <row r="114" spans="2:4" x14ac:dyDescent="0.2">
      <c r="B114" t="s">
        <v>3</v>
      </c>
      <c r="C114" s="89">
        <f t="shared" ref="C114:C120" si="50">C104/$C$110</f>
        <v>0.45304772686647199</v>
      </c>
      <c r="D114" s="89">
        <f t="shared" si="49"/>
        <v>0.34881374382649194</v>
      </c>
    </row>
    <row r="115" spans="2:4" x14ac:dyDescent="0.2">
      <c r="B115" t="s">
        <v>4</v>
      </c>
      <c r="C115" s="89">
        <f>C105/$C$110</f>
        <v>6.4182009573179211E-2</v>
      </c>
      <c r="D115" s="89">
        <f t="shared" si="49"/>
        <v>0.23093524102854351</v>
      </c>
    </row>
    <row r="116" spans="2:4" x14ac:dyDescent="0.2">
      <c r="B116" t="s">
        <v>5</v>
      </c>
      <c r="C116" s="89">
        <f t="shared" si="50"/>
        <v>6.0755923652902735E-2</v>
      </c>
      <c r="D116" s="89">
        <f t="shared" si="49"/>
        <v>4.46471479677037E-2</v>
      </c>
    </row>
    <row r="117" spans="2:4" x14ac:dyDescent="0.2">
      <c r="B117" t="s">
        <v>6</v>
      </c>
      <c r="C117" s="89">
        <f t="shared" si="50"/>
        <v>0.25773103735923253</v>
      </c>
      <c r="D117" s="89">
        <f t="shared" si="49"/>
        <v>0.18853035866608414</v>
      </c>
    </row>
    <row r="118" spans="2:4" x14ac:dyDescent="0.2">
      <c r="B118" t="s">
        <v>7</v>
      </c>
      <c r="C118" s="90">
        <f t="shared" si="50"/>
        <v>0</v>
      </c>
      <c r="D118" s="90">
        <f t="shared" si="49"/>
        <v>0</v>
      </c>
    </row>
    <row r="119" spans="2:4" x14ac:dyDescent="0.2">
      <c r="B119" s="87" t="s">
        <v>8</v>
      </c>
      <c r="C119" s="91">
        <f t="shared" si="50"/>
        <v>-1.6008262328943972E-2</v>
      </c>
      <c r="D119" s="91">
        <f t="shared" si="49"/>
        <v>-6.3488207064070507E-3</v>
      </c>
    </row>
    <row r="120" spans="2:4" x14ac:dyDescent="0.2">
      <c r="C120" s="92">
        <f t="shared" si="50"/>
        <v>1</v>
      </c>
      <c r="D120" s="92">
        <f t="shared" si="49"/>
        <v>1</v>
      </c>
    </row>
    <row r="122" spans="2:4" x14ac:dyDescent="0.2">
      <c r="C122" s="93"/>
      <c r="D122" s="93"/>
    </row>
  </sheetData>
  <mergeCells count="1">
    <mergeCell ref="B2:I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graph1 primary cons by fuel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2012-03-01T12:39:37Z</dcterms:created>
  <dcterms:modified xsi:type="dcterms:W3CDTF">2012-03-01T12:40:10Z</dcterms:modified>
</cp:coreProperties>
</file>