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5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20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22.xml" ContentType="application/vnd.openxmlformats-officedocument.spreadsheetml.comments+xml"/>
  <Override PartName="/xl/worksheets/sheet18.xml" ContentType="application/vnd.openxmlformats-officedocument.spreadsheetml.worksheet+xml"/>
  <Override PartName="/xl/comments23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7815" tabRatio="842" firstSheet="10" activeTab="13"/>
  </bookViews>
  <sheets>
    <sheet name="readme" sheetId="1" r:id="rId1"/>
    <sheet name="data_factsheet" sheetId="2" r:id="rId2"/>
    <sheet name="charges rail" sheetId="3" r:id="rId3"/>
    <sheet name="Blad3" sheetId="4" r:id="rId4"/>
    <sheet name="graph charges_road" sheetId="5" r:id="rId5"/>
    <sheet name="data graph charges road" sheetId="6" r:id="rId6"/>
    <sheet name="graph_fuel_charge_gcar" sheetId="7" r:id="rId7"/>
    <sheet name="graph_fuel_chare_dcar" sheetId="8" r:id="rId8"/>
    <sheet name="data_graph fuel charge pcar" sheetId="9" r:id="rId9"/>
    <sheet name="Graph_fuel_infr_charge" sheetId="10" r:id="rId10"/>
    <sheet name="data_fuel_infra_charge" sheetId="11" r:id="rId11"/>
    <sheet name="Fuel+infra_charge per_km" sheetId="12" r:id="rId12"/>
    <sheet name="Manip_Fuel_charge_per_mode" sheetId="13" r:id="rId13"/>
    <sheet name="Road infra charges" sheetId="14" r:id="rId14"/>
    <sheet name="basedata _road_fuel_charge" sheetId="15" r:id="rId15"/>
    <sheet name="basedata_fuelcharge_inl_sh" sheetId="16" r:id="rId16"/>
    <sheet name="manip_infra_charges_per_mode" sheetId="17" r:id="rId17"/>
    <sheet name="rail" sheetId="18" r:id="rId18"/>
    <sheet name="basedata_fuelcharge_rail" sheetId="19" r:id="rId19"/>
    <sheet name="basedata_rail_infra_charges" sheetId="20" r:id="rId20"/>
    <sheet name="CPI indices" sheetId="21" r:id="rId21"/>
    <sheet name="basedata_fuel_efficiency_modes" sheetId="22" r:id="rId22"/>
    <sheet name="transport demand " sheetId="23" r:id="rId23"/>
    <sheet name="Manip_taxes_vkm" sheetId="24" r:id="rId24"/>
    <sheet name="basedata_taxes_p.c." sheetId="25" r:id="rId25"/>
    <sheet name="data_fuel_efficiency p.c." sheetId="26" r:id="rId26"/>
  </sheets>
  <externalReferences>
    <externalReference r:id="rId29"/>
    <externalReference r:id="rId30"/>
  </externalReferences>
  <definedNames/>
  <calcPr fullCalcOnLoad="1"/>
</workbook>
</file>

<file path=xl/comments14.xml><?xml version="1.0" encoding="utf-8"?>
<comments xmlns="http://schemas.openxmlformats.org/spreadsheetml/2006/main">
  <authors>
    <author>Bart Boon</author>
  </authors>
  <commentList>
    <comment ref="M7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eco points not included</t>
        </r>
      </text>
    </comment>
    <comment ref="V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Does exist a vignette-like rate 
</t>
        </r>
      </text>
    </comment>
    <comment ref="M17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eco points not included</t>
        </r>
      </text>
    </comment>
    <comment ref="V6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Does exist a vignette-like rate 
</t>
        </r>
      </text>
    </comment>
    <comment ref="V17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0.012 euro per tkm for euro 0, 0,011 for euro1, 0.008 for euro2 and euro3</t>
        </r>
      </text>
    </comment>
    <comment ref="R1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road tax and highway vignette do exist</t>
        </r>
      </text>
    </comment>
    <comment ref="H3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Partial tipp refund, euro / liter
</t>
        </r>
      </text>
    </comment>
    <comment ref="H35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Partial tipp refund, euro / liter
</t>
        </r>
      </text>
    </comment>
    <comment ref="J32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3-30% refund possible, here 5% as equal to toll incidence on cost / km
</t>
        </r>
      </text>
    </comment>
    <comment ref="J34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3-30% refund possible, here 5% as equal to toll incidence on cost / km
</t>
        </r>
      </text>
    </comment>
    <comment ref="J35" authorId="0">
      <text>
        <r>
          <rPr>
            <b/>
            <sz val="8"/>
            <rFont val="Tahoma"/>
            <family val="0"/>
          </rPr>
          <t>Bart Boon:</t>
        </r>
        <r>
          <rPr>
            <sz val="8"/>
            <rFont val="Tahoma"/>
            <family val="0"/>
          </rPr>
          <t xml:space="preserve">
3-30% refund possible, here 5% as equal to toll incidence on cost / km
</t>
        </r>
      </text>
    </comment>
  </commentList>
</comments>
</file>

<file path=xl/comments15.xml><?xml version="1.0" encoding="utf-8"?>
<comments xmlns="http://schemas.openxmlformats.org/spreadsheetml/2006/main">
  <authors>
    <author>EdB</author>
  </authors>
  <commentList>
    <comment ref="A4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taken from CE's fual taxes database nominal taxes of 15 July</t>
        </r>
      </text>
    </comment>
  </commentList>
</comments>
</file>

<file path=xl/comments20.xml><?xml version="1.0" encoding="utf-8"?>
<comments xmlns="http://schemas.openxmlformats.org/spreadsheetml/2006/main">
  <authors>
    <author>EdB</author>
  </authors>
  <commentList>
    <comment ref="D3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there is a charge, but the altitude in unknown</t>
        </r>
      </text>
    </comment>
  </commentList>
</comments>
</file>

<file path=xl/comments22.xml><?xml version="1.0" encoding="utf-8"?>
<comments xmlns="http://schemas.openxmlformats.org/spreadsheetml/2006/main">
  <authors>
    <author>Wouter de Ridder</author>
  </authors>
  <commentList>
    <comment ref="B55" authorId="0">
      <text>
        <r>
          <rPr>
            <b/>
            <sz val="8"/>
            <rFont val="Tahoma"/>
            <family val="0"/>
          </rPr>
          <t xml:space="preserve">1991-1999
</t>
        </r>
      </text>
    </comment>
    <comment ref="E55" authorId="0">
      <text>
        <r>
          <rPr>
            <b/>
            <sz val="8"/>
            <rFont val="Tahoma"/>
            <family val="0"/>
          </rPr>
          <t xml:space="preserve">1991-1999
</t>
        </r>
      </text>
    </comment>
    <comment ref="F55" authorId="0">
      <text>
        <r>
          <rPr>
            <b/>
            <sz val="8"/>
            <rFont val="Tahoma"/>
            <family val="0"/>
          </rPr>
          <t xml:space="preserve">1990-1996
</t>
        </r>
      </text>
    </comment>
    <comment ref="G55" authorId="0">
      <text>
        <r>
          <rPr>
            <b/>
            <sz val="8"/>
            <rFont val="Tahoma"/>
            <family val="0"/>
          </rPr>
          <t>1990-1995</t>
        </r>
      </text>
    </comment>
    <comment ref="L55" authorId="0">
      <text>
        <r>
          <rPr>
            <b/>
            <sz val="8"/>
            <rFont val="Tahoma"/>
            <family val="0"/>
          </rPr>
          <t>1990-1996</t>
        </r>
      </text>
    </comment>
    <comment ref="O55" authorId="0">
      <text>
        <r>
          <rPr>
            <b/>
            <sz val="8"/>
            <rFont val="Tahoma"/>
            <family val="0"/>
          </rPr>
          <t>1993-1999</t>
        </r>
      </text>
    </comment>
  </commentList>
</comments>
</file>

<file path=xl/comments23.xml><?xml version="1.0" encoding="utf-8"?>
<comments xmlns="http://schemas.openxmlformats.org/spreadsheetml/2006/main">
  <authors>
    <author>EdB</author>
  </authors>
  <commentList>
    <comment ref="J30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estimate</t>
        </r>
      </text>
    </comment>
  </commentList>
</comments>
</file>

<file path=xl/comments26.xml><?xml version="1.0" encoding="utf-8"?>
<comments xmlns="http://schemas.openxmlformats.org/spreadsheetml/2006/main">
  <authors>
    <author>EdB</author>
  </authors>
  <commentList>
    <comment ref="F9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estimate by EdB
</t>
        </r>
      </text>
    </comment>
    <comment ref="Q16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originally 5.0, but this is probably a wrong number, changed by 7.0</t>
        </r>
      </text>
    </comment>
    <comment ref="M15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originally 10.7, but this is asumed as too high for this serie</t>
        </r>
      </text>
    </comment>
    <comment ref="F18" authorId="0">
      <text>
        <r>
          <rPr>
            <b/>
            <sz val="8"/>
            <rFont val="Tahoma"/>
            <family val="0"/>
          </rPr>
          <t>EdB:</t>
        </r>
        <r>
          <rPr>
            <sz val="8"/>
            <rFont val="Tahoma"/>
            <family val="0"/>
          </rPr>
          <t xml:space="preserve">
estimate EdB
</t>
        </r>
      </text>
    </comment>
  </commentList>
</comments>
</file>

<file path=xl/sharedStrings.xml><?xml version="1.0" encoding="utf-8"?>
<sst xmlns="http://schemas.openxmlformats.org/spreadsheetml/2006/main" count="906" uniqueCount="169">
  <si>
    <t>light lorry, other roads</t>
  </si>
  <si>
    <t>heavy lorry, other roads</t>
  </si>
  <si>
    <t>EL</t>
  </si>
  <si>
    <t>Specific fuel consumption of passenger cars</t>
  </si>
  <si>
    <t>(litres per 100 km)</t>
  </si>
  <si>
    <t xml:space="preserve">B </t>
  </si>
  <si>
    <t xml:space="preserve">DK </t>
  </si>
  <si>
    <t xml:space="preserve">D </t>
  </si>
  <si>
    <t xml:space="preserve">E </t>
  </si>
  <si>
    <t xml:space="preserve">F </t>
  </si>
  <si>
    <t xml:space="preserve">IRL </t>
  </si>
  <si>
    <t xml:space="preserve">I </t>
  </si>
  <si>
    <t xml:space="preserve">L </t>
  </si>
  <si>
    <t xml:space="preserve">NL </t>
  </si>
  <si>
    <t xml:space="preserve">A </t>
  </si>
  <si>
    <t xml:space="preserve">P </t>
  </si>
  <si>
    <t xml:space="preserve">FIN </t>
  </si>
  <si>
    <t xml:space="preserve">S </t>
  </si>
  <si>
    <t xml:space="preserve">UK </t>
  </si>
  <si>
    <t>fuel efficiency transport modes</t>
  </si>
  <si>
    <t>Source: CE, To shift or not to shift</t>
  </si>
  <si>
    <t>MJ/l</t>
  </si>
  <si>
    <t>EU-15</t>
  </si>
  <si>
    <t>Road</t>
  </si>
  <si>
    <t>Rail</t>
  </si>
  <si>
    <t>Inland shipping</t>
  </si>
  <si>
    <t>MJ/vkm</t>
  </si>
  <si>
    <t>All vehicles are expected to carry average load.</t>
  </si>
  <si>
    <t>light lorry (10 tonnes load)</t>
  </si>
  <si>
    <t>heavy lorry (27 tonnes load)</t>
  </si>
  <si>
    <t>light lorry (10 tonnes load), motorway</t>
  </si>
  <si>
    <t>heavy lorry (27 tonnes load), motorway</t>
  </si>
  <si>
    <t>note: vehicles on other roads are expected to consume 5 % more energy than averag and vehicles on motorways are expected to consume 5% less than average.</t>
  </si>
  <si>
    <t>litres/100 vkm</t>
  </si>
  <si>
    <t>Sources:</t>
  </si>
  <si>
    <t>File</t>
  </si>
  <si>
    <t>Remarks</t>
  </si>
  <si>
    <t>CE, 2003 To shift or not to shift, that is the question -The environmental performance of the principal modes of freight and passenger transport in the policy making</t>
  </si>
  <si>
    <t>sea-borne shipping (ca.70-100.000 ton)</t>
  </si>
  <si>
    <t>air freight (80 tonnes)</t>
  </si>
  <si>
    <t>freight train, electric, average of bulk and non-bulk (350 tonnes</t>
  </si>
  <si>
    <t>freight train, diesel, average of bulk and non-bulk, 350 tonnes</t>
  </si>
  <si>
    <t>inland shipping (650 - 1000 ton)</t>
  </si>
  <si>
    <t>sea borne shipping</t>
  </si>
  <si>
    <t>air freight transport</t>
  </si>
  <si>
    <t>Rail diesel</t>
  </si>
  <si>
    <t>Rail electric</t>
  </si>
  <si>
    <t>CH</t>
  </si>
  <si>
    <t>CHF/km</t>
  </si>
  <si>
    <t>SLOVAKIA</t>
  </si>
  <si>
    <t>NERA, 1998, Current approaches to infrastructure charging</t>
  </si>
  <si>
    <t>per tonne</t>
  </si>
  <si>
    <t>gross tkm</t>
  </si>
  <si>
    <t>net tkm</t>
  </si>
  <si>
    <t>vkm</t>
  </si>
  <si>
    <t>fixed annual charge/km</t>
  </si>
  <si>
    <t>charge per km for a 1000 tonnes train</t>
  </si>
  <si>
    <t>trains expected to pass by per year</t>
  </si>
  <si>
    <t>received from a swiss spokesman by e-mail, see EEA folder, numbers are calculated for a 1000 tonnes train</t>
  </si>
  <si>
    <t>from the NERA report</t>
  </si>
  <si>
    <t>??</t>
  </si>
  <si>
    <t>tonnes</t>
  </si>
  <si>
    <t>weight of train without load</t>
  </si>
  <si>
    <t>from informaiton fro the Dutch minestries</t>
  </si>
  <si>
    <t xml:space="preserve">In finland, a fixed not distance dependent related charge has to be paid, 0.13 Euro per tonne, </t>
  </si>
  <si>
    <t>it is mentioned that this charge accounts for 10-15 % of the track acces charge</t>
  </si>
  <si>
    <t>Source:ECMT 2000 Report on Efficient Transport Taxes and Charges</t>
  </si>
  <si>
    <t>ECMT, 2000  Report on Efficient Transport Taxes and Charges</t>
  </si>
  <si>
    <t>rail fuel charges</t>
  </si>
  <si>
    <t>Source: Recordit, deliverable 5: Identification and calculation of taxes, charges and subsidies</t>
  </si>
  <si>
    <t>Inland shipping fuel charges</t>
  </si>
  <si>
    <t>Source: recordit</t>
  </si>
  <si>
    <t>Infrastructure charges by mode (Euro/ vehiclekm)</t>
  </si>
  <si>
    <t>infrastructure</t>
  </si>
  <si>
    <t>fuel</t>
  </si>
  <si>
    <t>total</t>
  </si>
  <si>
    <t>toll charges on roads</t>
  </si>
  <si>
    <t>user charges</t>
  </si>
  <si>
    <t>czech</t>
  </si>
  <si>
    <t>part of toll refundable</t>
  </si>
  <si>
    <t>part of roads with toll</t>
  </si>
  <si>
    <t>belgie</t>
  </si>
  <si>
    <t>denemarken</t>
  </si>
  <si>
    <t>duitsland</t>
  </si>
  <si>
    <t>spanje</t>
  </si>
  <si>
    <t>oostenrijk</t>
  </si>
  <si>
    <t>zwitserland</t>
  </si>
  <si>
    <t>tsjechie</t>
  </si>
  <si>
    <t>frankrijk</t>
  </si>
  <si>
    <t>finland</t>
  </si>
  <si>
    <t>hongarije</t>
  </si>
  <si>
    <t>italie</t>
  </si>
  <si>
    <t>nederland</t>
  </si>
  <si>
    <t>noorwegen</t>
  </si>
  <si>
    <t>portugal</t>
  </si>
  <si>
    <t>polen</t>
  </si>
  <si>
    <t>zweden</t>
  </si>
  <si>
    <t>Fuel efficiency:</t>
  </si>
  <si>
    <t xml:space="preserve">liters per </t>
  </si>
  <si>
    <t>km</t>
  </si>
  <si>
    <t>groot britannie</t>
  </si>
  <si>
    <t>griekenland</t>
  </si>
  <si>
    <t>ierland</t>
  </si>
  <si>
    <t>luxemburg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</si>
  <si>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</si>
  <si>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</si>
  <si>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</si>
  <si>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</si>
  <si>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</si>
  <si>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</si>
  <si>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</si>
  <si>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</si>
  <si>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</si>
  <si>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</si>
  <si>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</si>
  <si>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</si>
  <si>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</si>
  <si>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</si>
  <si>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</si>
  <si>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Fuel+infra charges for road heavy road transport in selected copuntries</t>
  </si>
  <si>
    <t>charges per vkm: motorway vs other roads</t>
  </si>
  <si>
    <t xml:space="preserve"> Euro area - HICP - Overall index, Monthly Index, Eurostat, Neither seasonally or working day adjusted</t>
  </si>
  <si>
    <t xml:space="preserve">source: </t>
  </si>
  <si>
    <t>www.ecb.int</t>
  </si>
  <si>
    <t>1996=100</t>
  </si>
  <si>
    <t>2001=100</t>
  </si>
  <si>
    <t>Road Freight, heavy lorry</t>
  </si>
  <si>
    <t>total charges per vkm (corrected for inflation, 2001 prices)</t>
  </si>
  <si>
    <t>real fuel charges by mode (EUR/litre)</t>
  </si>
  <si>
    <t>diesel tax refunds</t>
  </si>
  <si>
    <t>Road fuel charges per 1000 litres</t>
  </si>
  <si>
    <t>gross charges</t>
  </si>
  <si>
    <t>effective charges</t>
  </si>
  <si>
    <t>Note: no ifra charges are included for Potugal and Ireland</t>
  </si>
  <si>
    <t>IS</t>
  </si>
  <si>
    <t>NO</t>
  </si>
  <si>
    <t>the Netherlands</t>
  </si>
  <si>
    <t>n.a.</t>
  </si>
  <si>
    <t>Norway</t>
  </si>
  <si>
    <t>European Union</t>
  </si>
  <si>
    <t>SERIE :</t>
  </si>
  <si>
    <t>Specific consumption of diesel cars</t>
  </si>
  <si>
    <t>gasoline cars</t>
  </si>
  <si>
    <t>diesel cars</t>
  </si>
  <si>
    <t>Source: ODYSSEE database, data received by mail from contact person</t>
  </si>
  <si>
    <t>Source: taken from CE's fual taxes database nominal taxes of 15 July</t>
  </si>
  <si>
    <t xml:space="preserve">gasoline </t>
  </si>
  <si>
    <t>diesel</t>
  </si>
  <si>
    <t>Fuel taxes for automotive fuels in EUR/1000 litre</t>
  </si>
  <si>
    <t>Diesel</t>
  </si>
  <si>
    <t>Real taxes per in Euros per 10 vechicle-km.</t>
  </si>
  <si>
    <t>transport demand road freight transport</t>
  </si>
  <si>
    <t>this file is linked to TERM 2003 13 EU Freight transport demand</t>
  </si>
  <si>
    <t>this file is linked to TERM 2003 12 EU Passenger transport demand</t>
  </si>
  <si>
    <t>transport demand passenger-km by private car</t>
  </si>
  <si>
    <t>EU-10</t>
  </si>
  <si>
    <t>the United Kingdom</t>
  </si>
  <si>
    <t>fuel charge passengercar per vkm, by type of fuel</t>
  </si>
  <si>
    <t>diesel and petrol consumption</t>
  </si>
  <si>
    <t>Note: an EU-average can not be calculated since there is not data available on the contribution of diesel and gasoline for a weighted aveage.</t>
  </si>
  <si>
    <t>Source: TERM X Size of the vehicle fleet</t>
  </si>
  <si>
    <t>gasoline consumption</t>
  </si>
  <si>
    <t>Source: DGTREN</t>
  </si>
  <si>
    <t>contribution to weghted average</t>
  </si>
  <si>
    <t xml:space="preserve">A diesel car drives </t>
  </si>
  <si>
    <t>times as much as a passenger car</t>
  </si>
  <si>
    <t>infra</t>
  </si>
  <si>
    <t>FUEL and infra chargesin 2001 for a HGV (27 tonnes loaded)</t>
  </si>
  <si>
    <t>[mailto:B.Lapillonne@enerdata.fr]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</si>
</sst>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"/>
    <numFmt numFmtId="176" formatCode="0.0%"/>
    <numFmt numFmtId="177" formatCode="0.0"/>
    <numFmt numFmtId="178" formatCode="0.0000"/>
    <numFmt numFmtId="179" formatCode="#,##0.000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sz val="16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13.25"/>
      <name val="Arial"/>
      <family val="2"/>
    </font>
    <font>
      <sz val="13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5.5"/>
      <name val="Arial"/>
      <family val="2"/>
    </font>
    <font>
      <sz val="14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1" applyNumberFormat="0" applyFon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9" fontId="1" fillId="0" borderId="0" xfId="24" applyFont="1" applyAlignment="1">
      <alignment/>
    </xf>
    <xf numFmtId="9" fontId="4" fillId="0" borderId="0" xfId="24" applyFont="1" applyAlignment="1">
      <alignment/>
    </xf>
    <xf numFmtId="9" fontId="5" fillId="0" borderId="0" xfId="24" applyFont="1" applyAlignment="1">
      <alignment/>
    </xf>
    <xf numFmtId="175" fontId="1" fillId="0" borderId="0" xfId="0" applyNumberFormat="1" applyFont="1" applyAlignment="1">
      <alignment/>
    </xf>
    <xf numFmtId="176" fontId="6" fillId="0" borderId="0" xfId="24" applyNumberFormat="1" applyFont="1" applyAlignment="1">
      <alignment/>
    </xf>
    <xf numFmtId="176" fontId="3" fillId="0" borderId="0" xfId="24" applyNumberFormat="1" applyFont="1" applyAlignment="1">
      <alignment/>
    </xf>
    <xf numFmtId="176" fontId="7" fillId="0" borderId="0" xfId="24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 quotePrefix="1">
      <alignment/>
    </xf>
    <xf numFmtId="17" fontId="1" fillId="0" borderId="0" xfId="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4" fillId="0" borderId="0" xfId="17" applyFont="1" applyFill="1" applyBorder="1" applyAlignment="1">
      <alignment/>
    </xf>
    <xf numFmtId="177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25" applyNumberFormat="1" applyFont="1" applyFill="1">
      <alignment/>
      <protection/>
    </xf>
    <xf numFmtId="4" fontId="1" fillId="0" borderId="0" xfId="0" applyNumberFormat="1" applyFont="1" applyAlignment="1">
      <alignment/>
    </xf>
    <xf numFmtId="177" fontId="1" fillId="2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6" fontId="1" fillId="0" borderId="0" xfId="24" applyNumberFormat="1" applyFont="1" applyBorder="1" applyAlignment="1">
      <alignment horizontal="right"/>
    </xf>
    <xf numFmtId="0" fontId="1" fillId="0" borderId="0" xfId="24" applyNumberFormat="1" applyFont="1" applyBorder="1" applyAlignment="1">
      <alignment horizontal="right"/>
    </xf>
    <xf numFmtId="176" fontId="1" fillId="0" borderId="0" xfId="24" applyNumberFormat="1" applyFont="1" applyBorder="1" applyAlignment="1">
      <alignment horizontal="left"/>
    </xf>
    <xf numFmtId="9" fontId="1" fillId="0" borderId="0" xfId="24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9" fontId="1" fillId="0" borderId="0" xfId="24" applyFont="1" applyAlignment="1">
      <alignment/>
    </xf>
    <xf numFmtId="9" fontId="1" fillId="0" borderId="0" xfId="24" applyFont="1" applyBorder="1" applyAlignment="1">
      <alignment horizontal="right"/>
    </xf>
    <xf numFmtId="10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20" fillId="0" borderId="2" xfId="23" applyNumberFormat="1" applyFont="1" applyFill="1" applyBorder="1" applyAlignment="1">
      <alignment horizontal="right" wrapText="1"/>
      <protection/>
    </xf>
    <xf numFmtId="0" fontId="20" fillId="0" borderId="2" xfId="23" applyFont="1" applyFill="1" applyBorder="1" applyAlignment="1">
      <alignment horizontal="right" wrapText="1"/>
      <protection/>
    </xf>
    <xf numFmtId="0" fontId="20" fillId="0" borderId="2" xfId="23" applyFont="1" applyFill="1" applyBorder="1" applyAlignment="1">
      <alignment horizontal="left" wrapText="1"/>
      <protection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177" fontId="1" fillId="0" borderId="0" xfId="24" applyNumberFormat="1" applyFont="1" applyAlignment="1">
      <alignment/>
    </xf>
    <xf numFmtId="175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</cellXfs>
  <cellStyles count="17">
    <cellStyle name="Normal" xfId="0"/>
    <cellStyle name="Datum" xfId="15"/>
    <cellStyle name="Followed Hyperlink" xfId="16"/>
    <cellStyle name="Hyperlink" xfId="17"/>
    <cellStyle name="Comma" xfId="18"/>
    <cellStyle name="Comma [0]" xfId="19"/>
    <cellStyle name="Komma0" xfId="20"/>
    <cellStyle name="Koptekst 1" xfId="21"/>
    <cellStyle name="Koptekst 2" xfId="22"/>
    <cellStyle name="Normal_Sheet1" xfId="23"/>
    <cellStyle name="Percent" xfId="24"/>
    <cellStyle name="Standaard_basedata_taxes_p.c." xfId="25"/>
    <cellStyle name="Totaal" xfId="26"/>
    <cellStyle name="Currency" xfId="27"/>
    <cellStyle name="Currency [0]" xfId="28"/>
    <cellStyle name="Valuta0" xfId="29"/>
    <cellStyle name="Vas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worksheet" Target="worksheets/sheet20.xml" /><Relationship Id="rId26" Type="http://schemas.openxmlformats.org/officeDocument/2006/relationships/worksheet" Target="worksheets/sheet21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1625"/>
          <c:w val="0.867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tx>
            <c:v>infastructure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(rail!$F$1,rail!$M$1)</c:f>
              <c:strCache>
                <c:ptCount val="2"/>
                <c:pt idx="0">
                  <c:v>Germany</c:v>
                </c:pt>
                <c:pt idx="1">
                  <c:v>the Netherlands</c:v>
                </c:pt>
              </c:strCache>
            </c:strRef>
          </c:cat>
          <c:val>
            <c:numRef>
              <c:f>(rail!$F$2,rail!$M$2)</c:f>
              <c:numCache>
                <c:ptCount val="2"/>
                <c:pt idx="0">
                  <c:v>4.06</c:v>
                </c:pt>
                <c:pt idx="1">
                  <c:v>0.35</c:v>
                </c:pt>
              </c:numCache>
            </c:numRef>
          </c:val>
        </c:ser>
        <c:ser>
          <c:idx val="1"/>
          <c:order val="1"/>
          <c:tx>
            <c:v>fuel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(rail!$F$1,rail!$M$1)</c:f>
              <c:strCache>
                <c:ptCount val="2"/>
                <c:pt idx="0">
                  <c:v>Germany</c:v>
                </c:pt>
                <c:pt idx="1">
                  <c:v>the Netherlands</c:v>
                </c:pt>
              </c:strCache>
            </c:strRef>
          </c:cat>
          <c:val>
            <c:numRef>
              <c:f>(rail!$F$3,rail!$M$3)</c:f>
              <c:numCache>
                <c:ptCount val="2"/>
                <c:pt idx="0">
                  <c:v>0.47</c:v>
                </c:pt>
                <c:pt idx="1">
                  <c:v>0.05</c:v>
                </c:pt>
              </c:numCache>
            </c:numRef>
          </c:val>
        </c:ser>
        <c:overlap val="100"/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noMultiLvlLbl val="0"/>
      </c:catAx>
      <c:val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 charges (Euro/trainkm)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44268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134"/>
          <c:w val="0.2445"/>
          <c:h val="0.1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65"/>
          <c:w val="0.82575"/>
          <c:h val="0.930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 graph charges road'!$E$3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graph charges road'!$B$4:$B$19</c:f>
              <c:strCache>
                <c:ptCount val="16"/>
                <c:pt idx="0">
                  <c:v>United Kingdom</c:v>
                </c:pt>
                <c:pt idx="1">
                  <c:v>France</c:v>
                </c:pt>
                <c:pt idx="2">
                  <c:v>Austria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Denmark</c:v>
                </c:pt>
                <c:pt idx="7">
                  <c:v>Netherlands</c:v>
                </c:pt>
                <c:pt idx="8">
                  <c:v>Sweden</c:v>
                </c:pt>
                <c:pt idx="9">
                  <c:v>Finland</c:v>
                </c:pt>
                <c:pt idx="10">
                  <c:v>Belgium</c:v>
                </c:pt>
                <c:pt idx="11">
                  <c:v>Portugal</c:v>
                </c:pt>
                <c:pt idx="12">
                  <c:v>Luxembourg</c:v>
                </c:pt>
                <c:pt idx="13">
                  <c:v>Ireland</c:v>
                </c:pt>
                <c:pt idx="14">
                  <c:v>Greece</c:v>
                </c:pt>
                <c:pt idx="15">
                  <c:v>EU-15</c:v>
                </c:pt>
              </c:strCache>
            </c:strRef>
          </c:cat>
          <c:val>
            <c:numRef>
              <c:f>'data graph charges road'!$E$4:$E$19</c:f>
              <c:numCache>
                <c:ptCount val="16"/>
                <c:pt idx="0">
                  <c:v>0.2452862527777777</c:v>
                </c:pt>
                <c:pt idx="1">
                  <c:v>0.19323384858959247</c:v>
                </c:pt>
                <c:pt idx="2">
                  <c:v>0.16545725277777779</c:v>
                </c:pt>
                <c:pt idx="3">
                  <c:v>0.15526188299035573</c:v>
                </c:pt>
                <c:pt idx="4">
                  <c:v>0.15046816482803702</c:v>
                </c:pt>
                <c:pt idx="5">
                  <c:v>0.13168493611111107</c:v>
                </c:pt>
                <c:pt idx="6">
                  <c:v>0.11894237499999998</c:v>
                </c:pt>
                <c:pt idx="7">
                  <c:v>0.10357918611111107</c:v>
                </c:pt>
                <c:pt idx="8">
                  <c:v>0.10230428611111106</c:v>
                </c:pt>
                <c:pt idx="9">
                  <c:v>0.09808681388888886</c:v>
                </c:pt>
                <c:pt idx="10">
                  <c:v>0.09337676666666665</c:v>
                </c:pt>
                <c:pt idx="11">
                  <c:v>0.08759464444444441</c:v>
                </c:pt>
                <c:pt idx="12">
                  <c:v>0.08140365277777777</c:v>
                </c:pt>
                <c:pt idx="13">
                  <c:v>0.08018026388888888</c:v>
                </c:pt>
                <c:pt idx="14">
                  <c:v>0.07841922777777777</c:v>
                </c:pt>
                <c:pt idx="15">
                  <c:v>0.15968022022053807</c:v>
                </c:pt>
              </c:numCache>
            </c:numRef>
          </c:val>
        </c:ser>
        <c:ser>
          <c:idx val="1"/>
          <c:order val="1"/>
          <c:tx>
            <c:strRef>
              <c:f>'data graph charges road'!$D$3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graph charges road'!$B$4:$B$19</c:f>
              <c:strCache>
                <c:ptCount val="16"/>
                <c:pt idx="0">
                  <c:v>United Kingdom</c:v>
                </c:pt>
                <c:pt idx="1">
                  <c:v>France</c:v>
                </c:pt>
                <c:pt idx="2">
                  <c:v>Austria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Denmark</c:v>
                </c:pt>
                <c:pt idx="7">
                  <c:v>Netherlands</c:v>
                </c:pt>
                <c:pt idx="8">
                  <c:v>Sweden</c:v>
                </c:pt>
                <c:pt idx="9">
                  <c:v>Finland</c:v>
                </c:pt>
                <c:pt idx="10">
                  <c:v>Belgium</c:v>
                </c:pt>
                <c:pt idx="11">
                  <c:v>Portugal</c:v>
                </c:pt>
                <c:pt idx="12">
                  <c:v>Luxembourg</c:v>
                </c:pt>
                <c:pt idx="13">
                  <c:v>Ireland</c:v>
                </c:pt>
                <c:pt idx="14">
                  <c:v>Greece</c:v>
                </c:pt>
                <c:pt idx="15">
                  <c:v>EU-15</c:v>
                </c:pt>
              </c:strCache>
            </c:strRef>
          </c:cat>
          <c:val>
            <c:numRef>
              <c:f>'data graph charges road'!$D$4:$D$19</c:f>
              <c:numCache>
                <c:ptCount val="16"/>
                <c:pt idx="0">
                  <c:v>0.25665230186429233</c:v>
                </c:pt>
                <c:pt idx="1">
                  <c:v>0.18332167305130698</c:v>
                </c:pt>
                <c:pt idx="2">
                  <c:v>0.1694916846301532</c:v>
                </c:pt>
                <c:pt idx="3">
                  <c:v>0.15947133274837788</c:v>
                </c:pt>
                <c:pt idx="4">
                  <c:v>0.13989889655869955</c:v>
                </c:pt>
                <c:pt idx="5">
                  <c:v>0.12492140712477565</c:v>
                </c:pt>
                <c:pt idx="6">
                  <c:v>0.1136767979222955</c:v>
                </c:pt>
                <c:pt idx="7">
                  <c:v>0.1083003803700064</c:v>
                </c:pt>
                <c:pt idx="8">
                  <c:v>0.10127288352707087</c:v>
                </c:pt>
                <c:pt idx="9">
                  <c:v>0.10058414158550631</c:v>
                </c:pt>
                <c:pt idx="10">
                  <c:v>0.09575495421077365</c:v>
                </c:pt>
                <c:pt idx="11">
                  <c:v>0.08118403568960099</c:v>
                </c:pt>
                <c:pt idx="12">
                  <c:v>0.08346155166714472</c:v>
                </c:pt>
                <c:pt idx="13">
                  <c:v>0.1089704822323137</c:v>
                </c:pt>
                <c:pt idx="14">
                  <c:v>0.08260530425796647</c:v>
                </c:pt>
                <c:pt idx="15">
                  <c:v>0.16530489921383096</c:v>
                </c:pt>
              </c:numCache>
            </c:numRef>
          </c:val>
        </c:ser>
        <c:ser>
          <c:idx val="0"/>
          <c:order val="2"/>
          <c:tx>
            <c:strRef>
              <c:f>'data graph charges road'!$C$3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graph charges road'!$B$4:$B$19</c:f>
              <c:strCache>
                <c:ptCount val="16"/>
                <c:pt idx="0">
                  <c:v>United Kingdom</c:v>
                </c:pt>
                <c:pt idx="1">
                  <c:v>France</c:v>
                </c:pt>
                <c:pt idx="2">
                  <c:v>Austria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Denmark</c:v>
                </c:pt>
                <c:pt idx="7">
                  <c:v>Netherlands</c:v>
                </c:pt>
                <c:pt idx="8">
                  <c:v>Sweden</c:v>
                </c:pt>
                <c:pt idx="9">
                  <c:v>Finland</c:v>
                </c:pt>
                <c:pt idx="10">
                  <c:v>Belgium</c:v>
                </c:pt>
                <c:pt idx="11">
                  <c:v>Portugal</c:v>
                </c:pt>
                <c:pt idx="12">
                  <c:v>Luxembourg</c:v>
                </c:pt>
                <c:pt idx="13">
                  <c:v>Ireland</c:v>
                </c:pt>
                <c:pt idx="14">
                  <c:v>Greece</c:v>
                </c:pt>
                <c:pt idx="15">
                  <c:v>EU-15</c:v>
                </c:pt>
              </c:strCache>
            </c:strRef>
          </c:cat>
          <c:val>
            <c:numRef>
              <c:f>'data graph charges road'!$C$4:$C$19</c:f>
              <c:numCache>
                <c:ptCount val="16"/>
                <c:pt idx="0">
                  <c:v>0.22916414098748578</c:v>
                </c:pt>
                <c:pt idx="1">
                  <c:v>0.21440493570960262</c:v>
                </c:pt>
                <c:pt idx="2">
                  <c:v>0.17378446935176184</c:v>
                </c:pt>
                <c:pt idx="3">
                  <c:v>0.1625125720206791</c:v>
                </c:pt>
                <c:pt idx="4">
                  <c:v>0.1782638297608507</c:v>
                </c:pt>
                <c:pt idx="5">
                  <c:v>0.10697014729175738</c:v>
                </c:pt>
                <c:pt idx="6">
                  <c:v>0.1036938189828312</c:v>
                </c:pt>
                <c:pt idx="7">
                  <c:v>0.10634114692085544</c:v>
                </c:pt>
                <c:pt idx="8">
                  <c:v>0.09658074025699165</c:v>
                </c:pt>
                <c:pt idx="9">
                  <c:v>0.10284040980455669</c:v>
                </c:pt>
                <c:pt idx="10">
                  <c:v>0.09789741669937287</c:v>
                </c:pt>
                <c:pt idx="11">
                  <c:v>0.09325197470727808</c:v>
                </c:pt>
                <c:pt idx="12">
                  <c:v>0.08533495166171366</c:v>
                </c:pt>
                <c:pt idx="13">
                  <c:v>0.1128393731037738</c:v>
                </c:pt>
                <c:pt idx="14">
                  <c:v>0.08047412273594935</c:v>
                </c:pt>
                <c:pt idx="15">
                  <c:v>0.17160968275128372</c:v>
                </c:pt>
              </c:numCache>
            </c:numRef>
          </c:val>
        </c:ser>
        <c:axId val="40550965"/>
        <c:axId val="29414366"/>
      </c:barChart>
      <c:catAx>
        <c:axId val="40550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9414366"/>
        <c:crossesAt val="0"/>
        <c:auto val="1"/>
        <c:lblOffset val="100"/>
        <c:noMultiLvlLbl val="0"/>
      </c:catAx>
      <c:valAx>
        <c:axId val="29414366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Total variable charges for a HGV (Euro/vkm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05509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525"/>
          <c:w val="0.1715"/>
          <c:h val="0.12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81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'data_graph fuel charge pcar'!$A$5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pcar'!$B$5:$L$5</c:f>
              <c:numCache>
                <c:ptCount val="11"/>
                <c:pt idx="0">
                  <c:v>4.80466461893512</c:v>
                </c:pt>
                <c:pt idx="1">
                  <c:v>3.0799754717349983</c:v>
                </c:pt>
                <c:pt idx="2">
                  <c:v>3.118775905725343</c:v>
                </c:pt>
                <c:pt idx="3">
                  <c:v>3.1831195335459097</c:v>
                </c:pt>
                <c:pt idx="4">
                  <c:v>3.2958586503262985</c:v>
                </c:pt>
                <c:pt idx="5">
                  <c:v>3.700516515531337</c:v>
                </c:pt>
                <c:pt idx="6">
                  <c:v>4.153367271091113</c:v>
                </c:pt>
                <c:pt idx="7">
                  <c:v>4.705630279663317</c:v>
                </c:pt>
                <c:pt idx="8">
                  <c:v>5.025931699925568</c:v>
                </c:pt>
                <c:pt idx="9">
                  <c:v>5.0547906061316805</c:v>
                </c:pt>
                <c:pt idx="10">
                  <c:v>5.926893442787736</c:v>
                </c:pt>
              </c:numCache>
            </c:numRef>
          </c:val>
        </c:ser>
        <c:ser>
          <c:idx val="1"/>
          <c:order val="1"/>
          <c:tx>
            <c:strRef>
              <c:f>'data_graph fuel charge pcar'!$A$6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pcar'!$B$6:$L$6</c:f>
              <c:numCache>
                <c:ptCount val="11"/>
                <c:pt idx="0">
                  <c:v>4.832477053263885</c:v>
                </c:pt>
                <c:pt idx="1">
                  <c:v>3.0884535097349284</c:v>
                </c:pt>
                <c:pt idx="2">
                  <c:v>2.630790648679811</c:v>
                </c:pt>
                <c:pt idx="3">
                  <c:v>2.9355890931579247</c:v>
                </c:pt>
                <c:pt idx="4">
                  <c:v>3.3171308530244663</c:v>
                </c:pt>
                <c:pt idx="5">
                  <c:v>3.6246448421207895</c:v>
                </c:pt>
                <c:pt idx="6">
                  <c:v>4.0228556459993525</c:v>
                </c:pt>
                <c:pt idx="7">
                  <c:v>4.676384314198587</c:v>
                </c:pt>
                <c:pt idx="8">
                  <c:v>5.111490085154403</c:v>
                </c:pt>
                <c:pt idx="9">
                  <c:v>5.000327958480658</c:v>
                </c:pt>
                <c:pt idx="10">
                  <c:v>6.264488843123875</c:v>
                </c:pt>
              </c:numCache>
            </c:numRef>
          </c:val>
        </c:ser>
        <c:ser>
          <c:idx val="2"/>
          <c:order val="2"/>
          <c:tx>
            <c:strRef>
              <c:f>'data_graph fuel charge pcar'!$A$7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pcar'!$B$7:$L$7</c:f>
              <c:numCache>
                <c:ptCount val="11"/>
                <c:pt idx="0">
                  <c:v>5.08055956027057</c:v>
                </c:pt>
                <c:pt idx="1">
                  <c:v>3.1263537867374</c:v>
                </c:pt>
                <c:pt idx="2">
                  <c:v>2.3789375155149934</c:v>
                </c:pt>
                <c:pt idx="3">
                  <c:v>2.812880581818182</c:v>
                </c:pt>
                <c:pt idx="4">
                  <c:v>3.6619452236078773</c:v>
                </c:pt>
                <c:pt idx="5">
                  <c:v>3.6011375507405123</c:v>
                </c:pt>
                <c:pt idx="6">
                  <c:v>4.104017390769231</c:v>
                </c:pt>
                <c:pt idx="7">
                  <c:v>4.927218875755967</c:v>
                </c:pt>
                <c:pt idx="8">
                  <c:v>5.087915608878683</c:v>
                </c:pt>
                <c:pt idx="9">
                  <c:v>5.0962715076923075</c:v>
                </c:pt>
                <c:pt idx="10">
                  <c:v>6.82602563666121</c:v>
                </c:pt>
              </c:numCache>
            </c:numRef>
          </c:val>
        </c:ser>
        <c:ser>
          <c:idx val="3"/>
          <c:order val="3"/>
          <c:tx>
            <c:strRef>
              <c:f>'data_graph fuel charge pcar'!$A$8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pcar'!$B$4:$L$4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Greece</c:v>
                </c:pt>
                <c:pt idx="3">
                  <c:v>Ireland</c:v>
                </c:pt>
                <c:pt idx="4">
                  <c:v>Denmark</c:v>
                </c:pt>
                <c:pt idx="5">
                  <c:v>Austria</c:v>
                </c:pt>
                <c:pt idx="6">
                  <c:v>Italy</c:v>
                </c:pt>
                <c:pt idx="7">
                  <c:v>Germany</c:v>
                </c:pt>
                <c:pt idx="8">
                  <c:v>France</c:v>
                </c:pt>
                <c:pt idx="9">
                  <c:v>the Netherlands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pcar'!$B$8:$L$8</c:f>
              <c:numCache>
                <c:ptCount val="11"/>
                <c:pt idx="0">
                  <c:v>5.244146180153083</c:v>
                </c:pt>
                <c:pt idx="1">
                  <c:v>3.052995039526797</c:v>
                </c:pt>
                <c:pt idx="2">
                  <c:v>2.1512196394191605</c:v>
                </c:pt>
                <c:pt idx="3">
                  <c:v>2.8076835430040274</c:v>
                </c:pt>
                <c:pt idx="4">
                  <c:v>3.614255844433313</c:v>
                </c:pt>
                <c:pt idx="5">
                  <c:v>3.500575342498021</c:v>
                </c:pt>
                <c:pt idx="6">
                  <c:v>3.8630307186930573</c:v>
                </c:pt>
                <c:pt idx="7">
                  <c:v>5.075250377977836</c:v>
                </c:pt>
                <c:pt idx="8">
                  <c:v>4.876488669602414</c:v>
                </c:pt>
                <c:pt idx="9">
                  <c:v>5.079957199430487</c:v>
                </c:pt>
                <c:pt idx="10">
                  <c:v>7.653198005895681</c:v>
                </c:pt>
              </c:numCache>
            </c:numRef>
          </c:val>
        </c:ser>
        <c:axId val="63402703"/>
        <c:axId val="33753416"/>
      </c:barChart>
      <c:catAx>
        <c:axId val="63402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Fuel charges (Eurocts per  vkm)</a:t>
                </a:r>
              </a:p>
            </c:rich>
          </c:tx>
          <c:layout>
            <c:manualLayout>
              <c:xMode val="factor"/>
              <c:yMode val="factor"/>
              <c:x val="0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3402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175"/>
          <c:w val="0.95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1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'data_graph fuel charge pcar'!$A$21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pcar'!$B$21:$L$21</c:f>
              <c:numCache>
                <c:ptCount val="11"/>
                <c:pt idx="0">
                  <c:v>2.756672749686838</c:v>
                </c:pt>
                <c:pt idx="1">
                  <c:v>2.276675120779393</c:v>
                </c:pt>
                <c:pt idx="2">
                  <c:v>2.082402015748031</c:v>
                </c:pt>
                <c:pt idx="3">
                  <c:v>2.050613095845778</c:v>
                </c:pt>
                <c:pt idx="4">
                  <c:v>2.5842939306305714</c:v>
                </c:pt>
                <c:pt idx="5">
                  <c:v>2.4760367565756405</c:v>
                </c:pt>
                <c:pt idx="6">
                  <c:v>2.6624339797525303</c:v>
                </c:pt>
                <c:pt idx="7">
                  <c:v>2.5277047821679</c:v>
                </c:pt>
                <c:pt idx="8">
                  <c:v>2.508541306543578</c:v>
                </c:pt>
                <c:pt idx="9">
                  <c:v>3.5072130838714957</c:v>
                </c:pt>
                <c:pt idx="10">
                  <c:v>4.609616217121795</c:v>
                </c:pt>
              </c:numCache>
            </c:numRef>
          </c:val>
        </c:ser>
        <c:ser>
          <c:idx val="1"/>
          <c:order val="1"/>
          <c:tx>
            <c:strRef>
              <c:f>'data_graph fuel charge pcar'!$A$22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pcar'!$B$22:$L$22</c:f>
              <c:numCache>
                <c:ptCount val="11"/>
                <c:pt idx="0">
                  <c:v>2.796608501835697</c:v>
                </c:pt>
                <c:pt idx="1">
                  <c:v>1.6497542331373227</c:v>
                </c:pt>
                <c:pt idx="2">
                  <c:v>2.0310723699882085</c:v>
                </c:pt>
                <c:pt idx="3">
                  <c:v>2.0584469395529643</c:v>
                </c:pt>
                <c:pt idx="4">
                  <c:v>2.3483051589844908</c:v>
                </c:pt>
                <c:pt idx="5">
                  <c:v>2.34828285517441</c:v>
                </c:pt>
                <c:pt idx="6">
                  <c:v>2.5838851731778427</c:v>
                </c:pt>
                <c:pt idx="7">
                  <c:v>2.607986822675737</c:v>
                </c:pt>
                <c:pt idx="8">
                  <c:v>2.4900291545189503</c:v>
                </c:pt>
                <c:pt idx="9">
                  <c:v>3.2926716619158016</c:v>
                </c:pt>
                <c:pt idx="10">
                  <c:v>4.98268882906354</c:v>
                </c:pt>
              </c:numCache>
            </c:numRef>
          </c:val>
        </c:ser>
        <c:ser>
          <c:idx val="2"/>
          <c:order val="2"/>
          <c:tx>
            <c:strRef>
              <c:f>'data_graph fuel charge pcar'!$A$23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pcar'!$B$23:$L$23</c:f>
              <c:numCache>
                <c:ptCount val="11"/>
                <c:pt idx="0">
                  <c:v>2.8614297776147612</c:v>
                </c:pt>
                <c:pt idx="1">
                  <c:v>1.7540830508474574</c:v>
                </c:pt>
                <c:pt idx="2">
                  <c:v>2.0155292779513845</c:v>
                </c:pt>
                <c:pt idx="3">
                  <c:v>2.07222708668435</c:v>
                </c:pt>
                <c:pt idx="4">
                  <c:v>2.2789801510489505</c:v>
                </c:pt>
                <c:pt idx="5">
                  <c:v>2.392476842553192</c:v>
                </c:pt>
                <c:pt idx="6">
                  <c:v>2.674370012307692</c:v>
                </c:pt>
                <c:pt idx="7">
                  <c:v>2.653716000255135</c:v>
                </c:pt>
                <c:pt idx="8">
                  <c:v>2.5220823384615385</c:v>
                </c:pt>
                <c:pt idx="9">
                  <c:v>3.1653495048571076</c:v>
                </c:pt>
                <c:pt idx="10">
                  <c:v>5.30837848772504</c:v>
                </c:pt>
              </c:numCache>
            </c:numRef>
          </c:val>
        </c:ser>
        <c:ser>
          <c:idx val="3"/>
          <c:order val="3"/>
          <c:tx>
            <c:strRef>
              <c:f>'data_graph fuel charge pcar'!$A$24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'data_graph fuel charge pcar'!$B$20:$L$20</c:f>
              <c:strCache>
                <c:ptCount val="11"/>
                <c:pt idx="0">
                  <c:v>EU-10</c:v>
                </c:pt>
                <c:pt idx="1">
                  <c:v>Spain</c:v>
                </c:pt>
                <c:pt idx="2">
                  <c:v>Austria</c:v>
                </c:pt>
                <c:pt idx="3">
                  <c:v>Greece</c:v>
                </c:pt>
                <c:pt idx="4">
                  <c:v>the Netherlands</c:v>
                </c:pt>
                <c:pt idx="5">
                  <c:v>Germany</c:v>
                </c:pt>
                <c:pt idx="6">
                  <c:v>France</c:v>
                </c:pt>
                <c:pt idx="7">
                  <c:v>Ireland</c:v>
                </c:pt>
                <c:pt idx="8">
                  <c:v>Italy</c:v>
                </c:pt>
                <c:pt idx="9">
                  <c:v>Denmark</c:v>
                </c:pt>
                <c:pt idx="10">
                  <c:v>the United Kingdom</c:v>
                </c:pt>
              </c:strCache>
            </c:strRef>
          </c:cat>
          <c:val>
            <c:numRef>
              <c:f>'data_graph fuel charge pcar'!$B$24:$L$24</c:f>
              <c:numCache>
                <c:ptCount val="11"/>
                <c:pt idx="0">
                  <c:v>2.9460228376628437</c:v>
                </c:pt>
                <c:pt idx="1">
                  <c:v>1.6677861256569595</c:v>
                </c:pt>
                <c:pt idx="2">
                  <c:v>1.956985463441131</c:v>
                </c:pt>
                <c:pt idx="3">
                  <c:v>2.0256335839318798</c:v>
                </c:pt>
                <c:pt idx="4">
                  <c:v>2.1899400104875335</c:v>
                </c:pt>
                <c:pt idx="5">
                  <c:v>2.3835342032847375</c:v>
                </c:pt>
                <c:pt idx="6">
                  <c:v>2.4815391808985234</c:v>
                </c:pt>
                <c:pt idx="7">
                  <c:v>2.680767538780541</c:v>
                </c:pt>
                <c:pt idx="8">
                  <c:v>2.8683822808671073</c:v>
                </c:pt>
                <c:pt idx="9">
                  <c:v>3.2640792852774365</c:v>
                </c:pt>
                <c:pt idx="10">
                  <c:v>5.739799537810577</c:v>
                </c:pt>
              </c:numCache>
            </c:numRef>
          </c:val>
        </c:ser>
        <c:axId val="35345289"/>
        <c:axId val="49672146"/>
      </c:barChart>
      <c:catAx>
        <c:axId val="3534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Fuel charges (Eurocts per vkm)</a:t>
                </a:r>
              </a:p>
            </c:rich>
          </c:tx>
          <c:layout>
            <c:manualLayout>
              <c:xMode val="factor"/>
              <c:yMode val="factor"/>
              <c:x val="0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75"/>
          <c:y val="0.96175"/>
          <c:w val="0.87625"/>
          <c:h val="0.0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5"/>
          <c:w val="0.81875"/>
          <c:h val="0.89325"/>
        </c:manualLayout>
      </c:layout>
      <c:barChart>
        <c:barDir val="bar"/>
        <c:grouping val="stacked"/>
        <c:varyColors val="0"/>
        <c:ser>
          <c:idx val="10"/>
          <c:order val="0"/>
          <c:tx>
            <c:strRef>
              <c:f>'Fuel+infra_charge per_km'!$B$15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data_fuel_infra_charge!$C$3:$Q$3</c:f>
              <c:strCache>
                <c:ptCount val="15"/>
                <c:pt idx="0">
                  <c:v>Greece</c:v>
                </c:pt>
                <c:pt idx="1">
                  <c:v>Ireland</c:v>
                </c:pt>
                <c:pt idx="2">
                  <c:v>Luxembourg</c:v>
                </c:pt>
                <c:pt idx="3">
                  <c:v>Portugal</c:v>
                </c:pt>
                <c:pt idx="4">
                  <c:v>Belgium</c:v>
                </c:pt>
                <c:pt idx="5">
                  <c:v>Finland</c:v>
                </c:pt>
                <c:pt idx="6">
                  <c:v>Sweden</c:v>
                </c:pt>
                <c:pt idx="7">
                  <c:v>Netherlands</c:v>
                </c:pt>
                <c:pt idx="8">
                  <c:v>Denmark</c:v>
                </c:pt>
                <c:pt idx="9">
                  <c:v>Germany</c:v>
                </c:pt>
                <c:pt idx="10">
                  <c:v>Italy</c:v>
                </c:pt>
                <c:pt idx="11">
                  <c:v>Spain</c:v>
                </c:pt>
                <c:pt idx="12">
                  <c:v>Austria</c:v>
                </c:pt>
                <c:pt idx="13">
                  <c:v>France</c:v>
                </c:pt>
                <c:pt idx="14">
                  <c:v>United Kingdom</c:v>
                </c:pt>
              </c:strCache>
            </c:strRef>
          </c:cat>
          <c:val>
            <c:numRef>
              <c:f>data_fuel_infra_charge!$C$4:$Q$4</c:f>
              <c:numCache>
                <c:ptCount val="15"/>
                <c:pt idx="0">
                  <c:v>0.07841922777777777</c:v>
                </c:pt>
                <c:pt idx="1">
                  <c:v>0.08018026388888888</c:v>
                </c:pt>
                <c:pt idx="2">
                  <c:v>0.08140365277777777</c:v>
                </c:pt>
                <c:pt idx="3">
                  <c:v>0.08759464444444441</c:v>
                </c:pt>
                <c:pt idx="4">
                  <c:v>0.09337676666666665</c:v>
                </c:pt>
                <c:pt idx="5">
                  <c:v>0.09808681388888886</c:v>
                </c:pt>
                <c:pt idx="6">
                  <c:v>0.10230428611111106</c:v>
                </c:pt>
                <c:pt idx="7">
                  <c:v>0.10357918611111107</c:v>
                </c:pt>
                <c:pt idx="8">
                  <c:v>0.11894237499999998</c:v>
                </c:pt>
                <c:pt idx="9">
                  <c:v>0.13168493611111107</c:v>
                </c:pt>
                <c:pt idx="10">
                  <c:v>0.10066880833333329</c:v>
                </c:pt>
                <c:pt idx="11">
                  <c:v>0.08687992777777775</c:v>
                </c:pt>
                <c:pt idx="12">
                  <c:v>0.09345725277777778</c:v>
                </c:pt>
                <c:pt idx="13">
                  <c:v>0.10892668333333329</c:v>
                </c:pt>
                <c:pt idx="14">
                  <c:v>0.2452862527777777</c:v>
                </c:pt>
              </c:numCache>
            </c:numRef>
          </c:val>
        </c:ser>
        <c:ser>
          <c:idx val="0"/>
          <c:order val="1"/>
          <c:tx>
            <c:strRef>
              <c:f>'Fuel+infra_charge per_km'!$B$14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data_fuel_infra_charge!$C$3:$Q$3</c:f>
              <c:strCache>
                <c:ptCount val="15"/>
                <c:pt idx="0">
                  <c:v>Greece</c:v>
                </c:pt>
                <c:pt idx="1">
                  <c:v>Ireland</c:v>
                </c:pt>
                <c:pt idx="2">
                  <c:v>Luxembourg</c:v>
                </c:pt>
                <c:pt idx="3">
                  <c:v>Portugal</c:v>
                </c:pt>
                <c:pt idx="4">
                  <c:v>Belgium</c:v>
                </c:pt>
                <c:pt idx="5">
                  <c:v>Finland</c:v>
                </c:pt>
                <c:pt idx="6">
                  <c:v>Sweden</c:v>
                </c:pt>
                <c:pt idx="7">
                  <c:v>Netherlands</c:v>
                </c:pt>
                <c:pt idx="8">
                  <c:v>Denmark</c:v>
                </c:pt>
                <c:pt idx="9">
                  <c:v>Germany</c:v>
                </c:pt>
                <c:pt idx="10">
                  <c:v>Italy</c:v>
                </c:pt>
                <c:pt idx="11">
                  <c:v>Spain</c:v>
                </c:pt>
                <c:pt idx="12">
                  <c:v>Austria</c:v>
                </c:pt>
                <c:pt idx="13">
                  <c:v>France</c:v>
                </c:pt>
                <c:pt idx="14">
                  <c:v>United Kingdom</c:v>
                </c:pt>
              </c:strCache>
            </c:strRef>
          </c:cat>
          <c:val>
            <c:numRef>
              <c:f>data_fuel_infra_charge!$C$5:$Q$5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0.04979935649470373</c:v>
                </c:pt>
                <c:pt idx="11">
                  <c:v>0.06838195521257798</c:v>
                </c:pt>
                <c:pt idx="12">
                  <c:v>0.072</c:v>
                </c:pt>
                <c:pt idx="13">
                  <c:v>0.08430716525625917</c:v>
                </c:pt>
                <c:pt idx="14">
                  <c:v>0</c:v>
                </c:pt>
              </c:numCache>
            </c:numRef>
          </c:val>
        </c:ser>
        <c:overlap val="100"/>
        <c:gapWidth val="280"/>
        <c:axId val="44396131"/>
        <c:axId val="64020860"/>
      </c:barChart>
      <c:catAx>
        <c:axId val="4439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1"/>
        <c:lblOffset val="100"/>
        <c:noMultiLvlLbl val="0"/>
      </c:catAx>
      <c:valAx>
        <c:axId val="640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Total variable charges for a HGV (Euro/vkm)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443961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3725"/>
          <c:w val="0.838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0.46725</cdr:y>
    </cdr:from>
    <cdr:to>
      <cdr:x>0.93325</cdr:x>
      <cdr:y>0.46725</cdr:y>
    </cdr:to>
    <cdr:sp>
      <cdr:nvSpPr>
        <cdr:cNvPr id="1" name="Line 1"/>
        <cdr:cNvSpPr>
          <a:spLocks/>
        </cdr:cNvSpPr>
      </cdr:nvSpPr>
      <cdr:spPr>
        <a:xfrm>
          <a:off x="714375" y="3305175"/>
          <a:ext cx="4981575" cy="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0.01875</cdr:y>
    </cdr:from>
    <cdr:to>
      <cdr:x>0.73675</cdr:x>
      <cdr:y>0.883</cdr:y>
    </cdr:to>
    <cdr:sp>
      <cdr:nvSpPr>
        <cdr:cNvPr id="1" name="Line 1"/>
        <cdr:cNvSpPr>
          <a:spLocks/>
        </cdr:cNvSpPr>
      </cdr:nvSpPr>
      <cdr:spPr>
        <a:xfrm flipV="1">
          <a:off x="4486275" y="123825"/>
          <a:ext cx="0" cy="61150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0.73625</cdr:x>
      <cdr:y>0.82525</cdr:y>
    </cdr:from>
    <cdr:to>
      <cdr:x>0.73675</cdr:x>
      <cdr:y>0.883</cdr:y>
    </cdr:to>
    <cdr:sp>
      <cdr:nvSpPr>
        <cdr:cNvPr id="2" name="Line 2"/>
        <cdr:cNvSpPr>
          <a:spLocks/>
        </cdr:cNvSpPr>
      </cdr:nvSpPr>
      <cdr:spPr>
        <a:xfrm>
          <a:off x="4486275" y="5838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0.0165</cdr:y>
    </cdr:from>
    <cdr:to>
      <cdr:x>0.76975</cdr:x>
      <cdr:y>0.82275</cdr:y>
    </cdr:to>
    <cdr:sp>
      <cdr:nvSpPr>
        <cdr:cNvPr id="1" name="Line 1"/>
        <cdr:cNvSpPr>
          <a:spLocks/>
        </cdr:cNvSpPr>
      </cdr:nvSpPr>
      <cdr:spPr>
        <a:xfrm flipV="1">
          <a:off x="4686300" y="114300"/>
          <a:ext cx="9525" cy="57054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0.6765</cdr:x>
      <cdr:y>0</cdr:y>
    </cdr:from>
    <cdr:to>
      <cdr:x>0.6765</cdr:x>
      <cdr:y>0.82</cdr:y>
    </cdr:to>
    <cdr:sp>
      <cdr:nvSpPr>
        <cdr:cNvPr id="1" name="Line 1"/>
        <cdr:cNvSpPr>
          <a:spLocks/>
        </cdr:cNvSpPr>
      </cdr:nvSpPr>
      <cdr:spPr>
        <a:xfrm flipV="1">
          <a:off x="4124325" y="0"/>
          <a:ext cx="0" cy="58007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3%20EU%20-%20Freight%20transport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2%20EU%20-%20Passenger%20trans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modal split"/>
      <sheetName val="modal split by 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Blad1"/>
      <sheetName val="Air"/>
    </sheetNames>
    <sheetDataSet>
      <sheetData sheetId="16">
        <row r="16">
          <cell r="A16">
            <v>1991</v>
          </cell>
          <cell r="B16">
            <v>897.3080260000002</v>
          </cell>
          <cell r="C16">
            <v>34.105</v>
          </cell>
          <cell r="D16">
            <v>18.54</v>
          </cell>
          <cell r="E16">
            <v>196</v>
          </cell>
          <cell r="F16">
            <v>13.911</v>
          </cell>
          <cell r="G16">
            <v>87.745</v>
          </cell>
          <cell r="H16">
            <v>131.156</v>
          </cell>
          <cell r="I16">
            <v>5.14</v>
          </cell>
          <cell r="J16">
            <v>134.708</v>
          </cell>
          <cell r="K16">
            <v>3.173026</v>
          </cell>
          <cell r="L16">
            <v>52.07</v>
          </cell>
          <cell r="M16">
            <v>13.576</v>
          </cell>
          <cell r="N16">
            <v>18.684</v>
          </cell>
          <cell r="O16">
            <v>24.7</v>
          </cell>
          <cell r="P16">
            <v>25.368</v>
          </cell>
          <cell r="Q16">
            <v>138.432</v>
          </cell>
          <cell r="R16" t="e">
            <v>#N/A</v>
          </cell>
          <cell r="S16">
            <v>8.29</v>
          </cell>
        </row>
        <row r="17">
          <cell r="A17">
            <v>1992</v>
          </cell>
          <cell r="B17">
            <v>910.184433</v>
          </cell>
          <cell r="C17">
            <v>32.161</v>
          </cell>
          <cell r="D17">
            <v>19.433</v>
          </cell>
          <cell r="E17">
            <v>200.1</v>
          </cell>
          <cell r="F17">
            <v>12.489</v>
          </cell>
          <cell r="G17">
            <v>89.415</v>
          </cell>
          <cell r="H17">
            <v>135.192</v>
          </cell>
          <cell r="I17">
            <v>5.15</v>
          </cell>
          <cell r="J17">
            <v>141.946</v>
          </cell>
          <cell r="K17">
            <v>3.757433</v>
          </cell>
          <cell r="L17">
            <v>55.736</v>
          </cell>
          <cell r="M17">
            <v>13.7</v>
          </cell>
          <cell r="N17">
            <v>16.803</v>
          </cell>
          <cell r="O17">
            <v>24.7</v>
          </cell>
          <cell r="P17">
            <v>24.285</v>
          </cell>
          <cell r="Q17">
            <v>135.317</v>
          </cell>
          <cell r="R17" t="e">
            <v>#N/A</v>
          </cell>
          <cell r="S17">
            <v>8.35</v>
          </cell>
        </row>
        <row r="18">
          <cell r="A18">
            <v>1993</v>
          </cell>
          <cell r="B18">
            <v>915.1722320000001</v>
          </cell>
          <cell r="C18">
            <v>35.031</v>
          </cell>
          <cell r="D18">
            <v>20.013</v>
          </cell>
          <cell r="E18">
            <v>199.1</v>
          </cell>
          <cell r="F18">
            <v>15.368</v>
          </cell>
          <cell r="G18">
            <v>90.901</v>
          </cell>
          <cell r="H18">
            <v>129.71</v>
          </cell>
          <cell r="I18">
            <v>5.1</v>
          </cell>
          <cell r="J18">
            <v>134.155</v>
          </cell>
          <cell r="K18">
            <v>4.176232</v>
          </cell>
          <cell r="L18">
            <v>56.892</v>
          </cell>
          <cell r="M18">
            <v>14.17</v>
          </cell>
          <cell r="N18">
            <v>15.715</v>
          </cell>
          <cell r="O18">
            <v>25</v>
          </cell>
          <cell r="P18">
            <v>25.907</v>
          </cell>
          <cell r="Q18">
            <v>143.934</v>
          </cell>
          <cell r="R18" t="e">
            <v>#N/A</v>
          </cell>
          <cell r="S18">
            <v>8.27</v>
          </cell>
        </row>
        <row r="19">
          <cell r="A19">
            <v>1994</v>
          </cell>
          <cell r="B19">
            <v>972.120526</v>
          </cell>
          <cell r="C19">
            <v>40.824</v>
          </cell>
          <cell r="D19">
            <v>21.652</v>
          </cell>
          <cell r="E19">
            <v>212.9</v>
          </cell>
          <cell r="F19">
            <v>15.745</v>
          </cell>
          <cell r="G19">
            <v>96.508</v>
          </cell>
          <cell r="H19">
            <v>137.982</v>
          </cell>
          <cell r="I19">
            <v>5.258</v>
          </cell>
          <cell r="J19">
            <v>139.265</v>
          </cell>
          <cell r="K19">
            <v>3.465526</v>
          </cell>
          <cell r="L19">
            <v>58.176</v>
          </cell>
          <cell r="M19">
            <v>14.7</v>
          </cell>
          <cell r="N19">
            <v>17.929</v>
          </cell>
          <cell r="O19">
            <v>25.7</v>
          </cell>
          <cell r="P19">
            <v>26.995</v>
          </cell>
          <cell r="Q19">
            <v>155.021</v>
          </cell>
          <cell r="R19" t="e">
            <v>#N/A</v>
          </cell>
          <cell r="S19">
            <v>8.71</v>
          </cell>
        </row>
        <row r="20">
          <cell r="A20">
            <v>1995</v>
          </cell>
          <cell r="B20">
            <v>1039.888963</v>
          </cell>
          <cell r="C20">
            <v>41.634</v>
          </cell>
          <cell r="D20">
            <v>22.417</v>
          </cell>
          <cell r="E20">
            <v>237.8</v>
          </cell>
          <cell r="F20">
            <v>13.223</v>
          </cell>
          <cell r="G20">
            <v>101.256</v>
          </cell>
          <cell r="H20">
            <v>148.583</v>
          </cell>
          <cell r="I20">
            <v>5.49</v>
          </cell>
          <cell r="J20">
            <v>162.801</v>
          </cell>
          <cell r="K20">
            <v>3.871963</v>
          </cell>
          <cell r="L20">
            <v>60.584</v>
          </cell>
          <cell r="M20">
            <v>15.706</v>
          </cell>
          <cell r="N20">
            <v>11.844</v>
          </cell>
          <cell r="O20">
            <v>23.2</v>
          </cell>
          <cell r="P20">
            <v>29.324</v>
          </cell>
          <cell r="Q20">
            <v>162.155</v>
          </cell>
          <cell r="R20">
            <v>0.466</v>
          </cell>
          <cell r="S20">
            <v>9.65</v>
          </cell>
        </row>
        <row r="21">
          <cell r="A21">
            <v>1996</v>
          </cell>
          <cell r="B21">
            <v>1064.701867</v>
          </cell>
          <cell r="C21">
            <v>37.978</v>
          </cell>
          <cell r="D21">
            <v>21.322</v>
          </cell>
          <cell r="E21">
            <v>236.58</v>
          </cell>
          <cell r="F21">
            <v>13.384</v>
          </cell>
          <cell r="G21">
            <v>101.507</v>
          </cell>
          <cell r="H21">
            <v>176.836</v>
          </cell>
          <cell r="I21">
            <v>6.32</v>
          </cell>
          <cell r="J21">
            <v>174.965</v>
          </cell>
          <cell r="K21">
            <v>3.125867</v>
          </cell>
          <cell r="L21">
            <v>62.45</v>
          </cell>
          <cell r="M21">
            <v>14.991</v>
          </cell>
          <cell r="N21">
            <v>8.846</v>
          </cell>
          <cell r="O21">
            <v>24.1</v>
          </cell>
          <cell r="P21">
            <v>31.185</v>
          </cell>
          <cell r="Q21">
            <v>151.112</v>
          </cell>
          <cell r="R21">
            <v>0.482</v>
          </cell>
          <cell r="S21">
            <v>10.65</v>
          </cell>
        </row>
        <row r="22">
          <cell r="A22">
            <v>1997</v>
          </cell>
          <cell r="B22">
            <v>1160.091081</v>
          </cell>
          <cell r="C22">
            <v>40.73</v>
          </cell>
          <cell r="D22">
            <v>21.518</v>
          </cell>
          <cell r="E22">
            <v>245.89</v>
          </cell>
          <cell r="F22">
            <v>14.942</v>
          </cell>
          <cell r="G22">
            <v>108.984</v>
          </cell>
          <cell r="H22">
            <v>176.795</v>
          </cell>
          <cell r="I22">
            <v>7</v>
          </cell>
          <cell r="J22">
            <v>173.355</v>
          </cell>
          <cell r="K22">
            <v>4.184081</v>
          </cell>
          <cell r="L22">
            <v>67.553</v>
          </cell>
          <cell r="M22">
            <v>15.177</v>
          </cell>
          <cell r="N22">
            <v>10.046</v>
          </cell>
          <cell r="O22">
            <v>25.4</v>
          </cell>
          <cell r="P22">
            <v>33.127</v>
          </cell>
          <cell r="Q22">
            <v>215.39</v>
          </cell>
          <cell r="R22">
            <v>0.506</v>
          </cell>
          <cell r="S22">
            <v>11.84</v>
          </cell>
        </row>
        <row r="23">
          <cell r="A23">
            <v>1998</v>
          </cell>
          <cell r="B23">
            <v>1220.7944868306263</v>
          </cell>
          <cell r="C23">
            <v>37.023</v>
          </cell>
          <cell r="D23">
            <v>21.372</v>
          </cell>
          <cell r="E23">
            <v>257.4</v>
          </cell>
          <cell r="F23">
            <v>13.628463096905932</v>
          </cell>
          <cell r="G23">
            <v>124.143</v>
          </cell>
          <cell r="H23">
            <v>185.75</v>
          </cell>
          <cell r="I23">
            <v>8.2</v>
          </cell>
          <cell r="J23">
            <v>188.91602373372052</v>
          </cell>
          <cell r="K23">
            <v>4.607</v>
          </cell>
          <cell r="L23">
            <v>68.866</v>
          </cell>
          <cell r="M23">
            <v>15.589</v>
          </cell>
          <cell r="N23">
            <v>9.954</v>
          </cell>
          <cell r="O23">
            <v>26.5</v>
          </cell>
          <cell r="P23">
            <v>32.674</v>
          </cell>
          <cell r="Q23">
            <v>226.172</v>
          </cell>
          <cell r="R23">
            <v>0.523</v>
          </cell>
          <cell r="S23">
            <v>12.64</v>
          </cell>
        </row>
        <row r="24">
          <cell r="A24">
            <v>1999</v>
          </cell>
          <cell r="B24">
            <v>1281.777192472382</v>
          </cell>
          <cell r="C24">
            <v>35.65</v>
          </cell>
          <cell r="D24">
            <v>23.24</v>
          </cell>
          <cell r="E24">
            <v>287.5</v>
          </cell>
          <cell r="F24">
            <v>15.675192472382236</v>
          </cell>
          <cell r="G24">
            <v>131.95</v>
          </cell>
          <cell r="H24">
            <v>201.007</v>
          </cell>
          <cell r="I24">
            <v>10.28</v>
          </cell>
          <cell r="J24">
            <v>176.43</v>
          </cell>
          <cell r="K24">
            <v>6.168</v>
          </cell>
          <cell r="L24">
            <v>73.751</v>
          </cell>
          <cell r="M24">
            <v>25.204</v>
          </cell>
          <cell r="N24">
            <v>25.215</v>
          </cell>
          <cell r="O24">
            <v>26.5</v>
          </cell>
          <cell r="P24">
            <v>32.761</v>
          </cell>
          <cell r="Q24">
            <v>210.446</v>
          </cell>
          <cell r="R24">
            <v>0.562</v>
          </cell>
          <cell r="S24">
            <v>12.8</v>
          </cell>
        </row>
        <row r="25">
          <cell r="A25">
            <v>2000</v>
          </cell>
          <cell r="B25">
            <v>1281.086485572339</v>
          </cell>
          <cell r="C25">
            <v>30.013</v>
          </cell>
          <cell r="D25">
            <v>24.021</v>
          </cell>
          <cell r="E25">
            <v>280.7</v>
          </cell>
          <cell r="F25">
            <v>14.114485572338793</v>
          </cell>
          <cell r="G25">
            <v>147.405</v>
          </cell>
          <cell r="H25">
            <v>201.039</v>
          </cell>
          <cell r="I25">
            <v>12.35</v>
          </cell>
          <cell r="J25">
            <v>183.988</v>
          </cell>
          <cell r="K25">
            <v>7.476</v>
          </cell>
          <cell r="L25">
            <v>69.435</v>
          </cell>
          <cell r="M25">
            <v>26.398</v>
          </cell>
          <cell r="N25">
            <v>18.449</v>
          </cell>
          <cell r="O25">
            <v>27.5</v>
          </cell>
          <cell r="P25">
            <v>31.355</v>
          </cell>
          <cell r="Q25">
            <v>206.843</v>
          </cell>
          <cell r="R25">
            <v>0.591</v>
          </cell>
          <cell r="S25">
            <v>13.47</v>
          </cell>
        </row>
        <row r="26">
          <cell r="A26">
            <v>2001</v>
          </cell>
          <cell r="B26" t="e">
            <v>#N/A</v>
          </cell>
          <cell r="C26" t="e">
            <v>#N/A</v>
          </cell>
          <cell r="D26">
            <v>22.156</v>
          </cell>
          <cell r="E26">
            <v>289</v>
          </cell>
          <cell r="F26" t="e">
            <v>#N/A</v>
          </cell>
          <cell r="G26">
            <v>159.325</v>
          </cell>
          <cell r="H26">
            <v>204.503</v>
          </cell>
          <cell r="I26">
            <v>12.41</v>
          </cell>
          <cell r="J26" t="e">
            <v>#N/A</v>
          </cell>
          <cell r="K26" t="e">
            <v>#N/A</v>
          </cell>
          <cell r="L26">
            <v>68.504</v>
          </cell>
          <cell r="M26">
            <v>29.97</v>
          </cell>
          <cell r="N26">
            <v>21.194</v>
          </cell>
          <cell r="O26">
            <v>26.7</v>
          </cell>
          <cell r="P26">
            <v>29.9</v>
          </cell>
          <cell r="Q26">
            <v>198.788</v>
          </cell>
          <cell r="R26">
            <v>0.608</v>
          </cell>
          <cell r="S26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sheet"/>
      <sheetName val="data_fact_sheet"/>
      <sheetName val="Chart_passtransport_EU-15+GDP"/>
      <sheetName val="data_passtransport_EU15+GDP"/>
      <sheetName val="Chart_total_pkm_by_country"/>
      <sheetName val="data_total_pkm_by_country"/>
      <sheetName val="Chart_shares_historical"/>
      <sheetName val="data_shares_historical"/>
      <sheetName val="Chart_share_car_by_country_98-0"/>
      <sheetName val="data_share_car_by_country_91-00"/>
      <sheetName val="Chart_share_air_by_country"/>
      <sheetName val="data air share by county"/>
      <sheetName val="EU-15_shares"/>
      <sheetName val="EU-15_totals"/>
      <sheetName val="country_split"/>
      <sheetName val="manip_pt_pc"/>
      <sheetName val="basedata_pt_pc"/>
      <sheetName val="manip_pt_mbike"/>
      <sheetName val="basedata_pt_mbike"/>
      <sheetName val="manip_pt_b+c"/>
      <sheetName val="basedata_pt_b+c"/>
      <sheetName val="manip_pt_t+m"/>
      <sheetName val="basedata_t+m"/>
      <sheetName val="manip_pt_rail"/>
      <sheetName val="basedata_pt_ra"/>
      <sheetName val="manip_waterborne_pt"/>
      <sheetName val="basedata_wb"/>
      <sheetName val="manip_pt_air_tot"/>
      <sheetName val="manip_pt_air_extra"/>
      <sheetName val="manip_pt_air_intra"/>
      <sheetName val="manip_pt_air_dom"/>
      <sheetName val="manip_aviation"/>
      <sheetName val="basedata_aviation"/>
      <sheetName val="manip_walking"/>
      <sheetName val="basedata_walking"/>
      <sheetName val="manip_cycling"/>
      <sheetName val="basedata_cy"/>
      <sheetName val="manip_pt_travel_purpose"/>
      <sheetName val="basedata_pt_travel_purpose"/>
      <sheetName val="manip_vkm"/>
      <sheetName val="basedata_vkm"/>
      <sheetName val="Graph_purposes"/>
      <sheetName val="Manip_purposes"/>
      <sheetName val="basedata_purposes"/>
      <sheetName val="vehicle ownership"/>
      <sheetName val="Graph_air_travel_purp_UK"/>
      <sheetName val="Blad1"/>
      <sheetName val="air travel purposes"/>
    </sheetNames>
    <sheetDataSet>
      <sheetData sheetId="16">
        <row r="4">
          <cell r="B4" t="str">
            <v>EU-15</v>
          </cell>
          <cell r="C4" t="str">
            <v>B </v>
          </cell>
          <cell r="D4" t="str">
            <v>DK </v>
          </cell>
          <cell r="E4" t="str">
            <v>D </v>
          </cell>
          <cell r="F4" t="str">
            <v>EL</v>
          </cell>
          <cell r="G4" t="str">
            <v>E </v>
          </cell>
          <cell r="H4" t="str">
            <v>F </v>
          </cell>
          <cell r="I4" t="str">
            <v>IRL </v>
          </cell>
          <cell r="J4" t="str">
            <v>I </v>
          </cell>
          <cell r="K4" t="str">
            <v>L </v>
          </cell>
          <cell r="L4" t="str">
            <v>NL </v>
          </cell>
          <cell r="M4" t="str">
            <v>A </v>
          </cell>
          <cell r="N4" t="str">
            <v>P </v>
          </cell>
          <cell r="O4" t="str">
            <v>FIN </v>
          </cell>
          <cell r="P4" t="str">
            <v>S </v>
          </cell>
          <cell r="Q4" t="str">
            <v>UK </v>
          </cell>
          <cell r="R4" t="str">
            <v>IS</v>
          </cell>
          <cell r="S4" t="str">
            <v>NO</v>
          </cell>
        </row>
        <row r="5">
          <cell r="A5">
            <v>1991</v>
          </cell>
          <cell r="B5">
            <v>3150.0248260856574</v>
          </cell>
          <cell r="C5">
            <v>82.9</v>
          </cell>
          <cell r="D5">
            <v>51.171</v>
          </cell>
          <cell r="E5">
            <v>699.9</v>
          </cell>
          <cell r="F5">
            <v>19.62</v>
          </cell>
          <cell r="G5">
            <v>182.85</v>
          </cell>
          <cell r="H5">
            <v>599.1</v>
          </cell>
          <cell r="I5">
            <v>19.2</v>
          </cell>
          <cell r="J5">
            <v>538.265</v>
          </cell>
          <cell r="K5">
            <v>4.15</v>
          </cell>
          <cell r="L5">
            <v>124.5</v>
          </cell>
          <cell r="M5">
            <v>70.4</v>
          </cell>
          <cell r="N5">
            <v>43.2</v>
          </cell>
          <cell r="O5">
            <v>46.4</v>
          </cell>
          <cell r="P5">
            <v>86.36882608565693</v>
          </cell>
          <cell r="Q5">
            <v>582</v>
          </cell>
          <cell r="R5" t="e">
            <v>#N/A</v>
          </cell>
          <cell r="S5">
            <v>43.01</v>
          </cell>
        </row>
        <row r="6">
          <cell r="A6">
            <v>1992</v>
          </cell>
          <cell r="B6">
            <v>3268.71893006312</v>
          </cell>
          <cell r="C6">
            <v>84.6</v>
          </cell>
          <cell r="D6">
            <v>51.998</v>
          </cell>
          <cell r="E6">
            <v>719.1</v>
          </cell>
          <cell r="F6">
            <v>20.205</v>
          </cell>
          <cell r="G6">
            <v>193.769</v>
          </cell>
          <cell r="H6">
            <v>617</v>
          </cell>
          <cell r="I6">
            <v>19.8</v>
          </cell>
          <cell r="J6">
            <v>590.449</v>
          </cell>
          <cell r="K6">
            <v>4.3</v>
          </cell>
          <cell r="L6">
            <v>129.1</v>
          </cell>
          <cell r="M6">
            <v>69.3</v>
          </cell>
          <cell r="N6">
            <v>48.4</v>
          </cell>
          <cell r="O6">
            <v>50.4</v>
          </cell>
          <cell r="P6">
            <v>87.29793006311945</v>
          </cell>
          <cell r="Q6">
            <v>583</v>
          </cell>
          <cell r="R6" t="e">
            <v>#N/A</v>
          </cell>
          <cell r="S6">
            <v>43.17</v>
          </cell>
        </row>
        <row r="7">
          <cell r="A7">
            <v>1993</v>
          </cell>
          <cell r="B7">
            <v>3297.737454114875</v>
          </cell>
          <cell r="C7">
            <v>86.9</v>
          </cell>
          <cell r="D7">
            <v>51.868</v>
          </cell>
          <cell r="E7">
            <v>729.5</v>
          </cell>
          <cell r="F7">
            <v>21.656</v>
          </cell>
          <cell r="G7">
            <v>198.433</v>
          </cell>
          <cell r="H7">
            <v>629.8</v>
          </cell>
          <cell r="I7">
            <v>20.6</v>
          </cell>
          <cell r="J7">
            <v>588.279</v>
          </cell>
          <cell r="K7">
            <v>4.5</v>
          </cell>
          <cell r="L7">
            <v>126.1</v>
          </cell>
          <cell r="M7">
            <v>67.9</v>
          </cell>
          <cell r="N7">
            <v>53</v>
          </cell>
          <cell r="O7">
            <v>49.7</v>
          </cell>
          <cell r="P7">
            <v>85.50145411487537</v>
          </cell>
          <cell r="Q7">
            <v>584</v>
          </cell>
          <cell r="R7" t="e">
            <v>#N/A</v>
          </cell>
          <cell r="S7">
            <v>43.94</v>
          </cell>
        </row>
        <row r="8">
          <cell r="A8">
            <v>1994</v>
          </cell>
          <cell r="B8">
            <v>3344.4138374320937</v>
          </cell>
          <cell r="C8">
            <v>89.5</v>
          </cell>
          <cell r="D8">
            <v>52.468</v>
          </cell>
          <cell r="E8">
            <v>719.2</v>
          </cell>
          <cell r="F8">
            <v>24.237</v>
          </cell>
          <cell r="G8">
            <v>205.172</v>
          </cell>
          <cell r="H8">
            <v>651.2</v>
          </cell>
          <cell r="I8">
            <v>21.8</v>
          </cell>
          <cell r="J8">
            <v>594.178</v>
          </cell>
          <cell r="K8">
            <v>4.6</v>
          </cell>
          <cell r="L8">
            <v>128.8</v>
          </cell>
          <cell r="M8">
            <v>68.2</v>
          </cell>
          <cell r="N8">
            <v>57.6</v>
          </cell>
          <cell r="O8">
            <v>49.6</v>
          </cell>
          <cell r="P8">
            <v>86.85883743209388</v>
          </cell>
          <cell r="Q8">
            <v>591</v>
          </cell>
          <cell r="R8" t="e">
            <v>#N/A</v>
          </cell>
          <cell r="S8">
            <v>44.53</v>
          </cell>
        </row>
        <row r="9">
          <cell r="A9">
            <v>1995</v>
          </cell>
          <cell r="B9">
            <v>3396.536178031357</v>
          </cell>
          <cell r="C9">
            <v>97.47</v>
          </cell>
          <cell r="D9">
            <v>53.595</v>
          </cell>
          <cell r="E9">
            <v>730.0403269575476</v>
          </cell>
          <cell r="F9">
            <v>25.781</v>
          </cell>
          <cell r="G9">
            <v>211.541</v>
          </cell>
          <cell r="H9">
            <v>640.1</v>
          </cell>
          <cell r="I9">
            <v>23.2</v>
          </cell>
          <cell r="J9">
            <v>614.713</v>
          </cell>
          <cell r="K9">
            <v>4.7</v>
          </cell>
          <cell r="L9">
            <v>131.4</v>
          </cell>
          <cell r="M9">
            <v>68.1</v>
          </cell>
          <cell r="N9">
            <v>61.4</v>
          </cell>
          <cell r="O9">
            <v>50</v>
          </cell>
          <cell r="P9">
            <v>88.49585107380958</v>
          </cell>
          <cell r="Q9">
            <v>596</v>
          </cell>
          <cell r="R9">
            <v>3.026</v>
          </cell>
          <cell r="S9">
            <v>44.73</v>
          </cell>
        </row>
        <row r="10">
          <cell r="A10">
            <v>1996</v>
          </cell>
          <cell r="B10">
            <v>3447.346895507963</v>
          </cell>
          <cell r="C10">
            <v>98.08</v>
          </cell>
          <cell r="D10">
            <v>54.912</v>
          </cell>
          <cell r="E10">
            <v>730.8</v>
          </cell>
          <cell r="F10">
            <v>28.395</v>
          </cell>
          <cell r="G10">
            <v>219.15</v>
          </cell>
          <cell r="H10">
            <v>649.1</v>
          </cell>
          <cell r="I10">
            <v>25.1</v>
          </cell>
          <cell r="J10">
            <v>627.383</v>
          </cell>
          <cell r="K10">
            <v>4.8</v>
          </cell>
          <cell r="L10">
            <v>132.7</v>
          </cell>
          <cell r="M10">
            <v>65.7</v>
          </cell>
          <cell r="N10">
            <v>66</v>
          </cell>
          <cell r="O10">
            <v>50.4</v>
          </cell>
          <cell r="P10">
            <v>88.82689550796316</v>
          </cell>
          <cell r="Q10">
            <v>606</v>
          </cell>
          <cell r="R10">
            <v>3.168</v>
          </cell>
          <cell r="S10">
            <v>46.43</v>
          </cell>
        </row>
        <row r="11">
          <cell r="A11">
            <v>1997</v>
          </cell>
          <cell r="B11">
            <v>3508.481904444252</v>
          </cell>
          <cell r="C11">
            <v>99.28</v>
          </cell>
          <cell r="D11">
            <v>56.502</v>
          </cell>
          <cell r="E11">
            <v>735.3711530840685</v>
          </cell>
          <cell r="F11">
            <v>30.102</v>
          </cell>
          <cell r="G11">
            <v>227.827</v>
          </cell>
          <cell r="H11">
            <v>659.5</v>
          </cell>
          <cell r="I11">
            <v>27.1</v>
          </cell>
          <cell r="J11">
            <v>638.837</v>
          </cell>
          <cell r="K11">
            <v>4.9</v>
          </cell>
          <cell r="L11">
            <v>136.5</v>
          </cell>
          <cell r="M11">
            <v>67</v>
          </cell>
          <cell r="N11">
            <v>70.8</v>
          </cell>
          <cell r="O11">
            <v>51.9</v>
          </cell>
          <cell r="P11">
            <v>88.86275136018331</v>
          </cell>
          <cell r="Q11">
            <v>614</v>
          </cell>
          <cell r="R11">
            <v>3.36</v>
          </cell>
          <cell r="S11">
            <v>46.46</v>
          </cell>
        </row>
        <row r="12">
          <cell r="A12">
            <v>1998</v>
          </cell>
          <cell r="B12">
            <v>3625.9135382649065</v>
          </cell>
          <cell r="C12">
            <v>102.83</v>
          </cell>
          <cell r="D12">
            <v>57.586</v>
          </cell>
          <cell r="E12">
            <v>738.7968144453788</v>
          </cell>
          <cell r="F12">
            <v>32.089</v>
          </cell>
          <cell r="G12">
            <v>277.969</v>
          </cell>
          <cell r="H12">
            <v>678.6</v>
          </cell>
          <cell r="I12">
            <v>28.5</v>
          </cell>
          <cell r="J12">
            <v>662.545</v>
          </cell>
          <cell r="K12">
            <v>5</v>
          </cell>
          <cell r="L12">
            <v>137.1</v>
          </cell>
          <cell r="M12">
            <v>68.5</v>
          </cell>
          <cell r="N12">
            <v>75.6</v>
          </cell>
          <cell r="O12">
            <v>53.3</v>
          </cell>
          <cell r="P12">
            <v>89.49772381952765</v>
          </cell>
          <cell r="Q12">
            <v>618</v>
          </cell>
          <cell r="R12">
            <v>3.561</v>
          </cell>
          <cell r="S12">
            <v>47.75</v>
          </cell>
        </row>
        <row r="13">
          <cell r="A13">
            <v>1999</v>
          </cell>
          <cell r="B13">
            <v>3690.4545868683044</v>
          </cell>
          <cell r="C13">
            <v>104.97</v>
          </cell>
          <cell r="D13">
            <v>59.319</v>
          </cell>
          <cell r="E13">
            <v>745.1706580168284</v>
          </cell>
          <cell r="F13">
            <v>34.13</v>
          </cell>
          <cell r="G13">
            <v>295.187</v>
          </cell>
          <cell r="H13">
            <v>699.6</v>
          </cell>
          <cell r="I13">
            <v>31</v>
          </cell>
          <cell r="J13">
            <v>663.319</v>
          </cell>
          <cell r="K13">
            <v>5</v>
          </cell>
          <cell r="L13">
            <v>141.3</v>
          </cell>
          <cell r="M13">
            <v>69</v>
          </cell>
          <cell r="N13">
            <v>81.6</v>
          </cell>
          <cell r="O13">
            <v>54.9</v>
          </cell>
          <cell r="P13">
            <v>91.95892885147595</v>
          </cell>
          <cell r="Q13">
            <v>614</v>
          </cell>
          <cell r="R13">
            <v>3.712</v>
          </cell>
          <cell r="S13">
            <v>48.22</v>
          </cell>
        </row>
        <row r="14">
          <cell r="A14">
            <v>2000</v>
          </cell>
          <cell r="B14">
            <v>3676.334308342228</v>
          </cell>
          <cell r="C14">
            <v>106.13</v>
          </cell>
          <cell r="D14">
            <v>59.124</v>
          </cell>
          <cell r="E14">
            <v>714.5020218432942</v>
          </cell>
          <cell r="F14">
            <v>34.014</v>
          </cell>
          <cell r="G14">
            <v>302.611</v>
          </cell>
          <cell r="H14">
            <v>699.6</v>
          </cell>
          <cell r="I14">
            <v>32.39145524831953</v>
          </cell>
          <cell r="J14">
            <v>665.206</v>
          </cell>
          <cell r="K14">
            <v>5.102198727619278</v>
          </cell>
          <cell r="L14">
            <v>141.1</v>
          </cell>
          <cell r="M14">
            <v>73.64626593408497</v>
          </cell>
          <cell r="N14">
            <v>81.323</v>
          </cell>
          <cell r="O14">
            <v>55.7</v>
          </cell>
          <cell r="P14">
            <v>92.88436658891044</v>
          </cell>
          <cell r="Q14">
            <v>613</v>
          </cell>
          <cell r="R14">
            <v>3.774</v>
          </cell>
          <cell r="S14">
            <v>48.86</v>
          </cell>
        </row>
        <row r="15">
          <cell r="A15">
            <v>2001</v>
          </cell>
          <cell r="B15" t="e">
            <v>#N/A</v>
          </cell>
          <cell r="C15">
            <v>59.124</v>
          </cell>
          <cell r="D15">
            <v>58.589</v>
          </cell>
          <cell r="E15">
            <v>705.5452669958604</v>
          </cell>
          <cell r="F15" t="e">
            <v>#N/A</v>
          </cell>
          <cell r="G15" t="e">
            <v>#N/A</v>
          </cell>
          <cell r="H15">
            <v>720</v>
          </cell>
          <cell r="I15">
            <v>33.33064209567289</v>
          </cell>
          <cell r="J15">
            <v>678.1693430070932</v>
          </cell>
          <cell r="K15">
            <v>5.257991808652623</v>
          </cell>
          <cell r="L15">
            <v>141.6</v>
          </cell>
          <cell r="M15">
            <v>72.3253959138965</v>
          </cell>
          <cell r="N15" t="e">
            <v>#N/A</v>
          </cell>
          <cell r="O15">
            <v>57</v>
          </cell>
          <cell r="P15">
            <v>93.42642302538944</v>
          </cell>
          <cell r="Q15" t="e">
            <v>#N/A</v>
          </cell>
          <cell r="R15">
            <v>3.803</v>
          </cell>
          <cell r="S1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ecb.int/" TargetMode="External" /><Relationship Id="rId2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6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3" sqref="B3"/>
    </sheetView>
  </sheetViews>
  <sheetFormatPr defaultColWidth="9.140625" defaultRowHeight="12.75"/>
  <sheetData>
    <row r="1" spans="1:3" ht="12.75">
      <c r="A1" s="25" t="s">
        <v>34</v>
      </c>
      <c r="B1" s="2" t="s">
        <v>37</v>
      </c>
      <c r="C1" s="2"/>
    </row>
    <row r="2" spans="1:3" ht="12.75">
      <c r="A2" s="2"/>
      <c r="B2" s="2" t="s">
        <v>50</v>
      </c>
      <c r="C2" s="2"/>
    </row>
    <row r="3" spans="1:3" ht="12.75">
      <c r="A3" s="2"/>
      <c r="B3" s="2" t="s">
        <v>67</v>
      </c>
      <c r="C3" s="2"/>
    </row>
    <row r="4" spans="1:3" ht="12.75">
      <c r="A4" s="2" t="s">
        <v>35</v>
      </c>
      <c r="B4" s="2"/>
      <c r="C4" s="2"/>
    </row>
    <row r="5" spans="1:3" ht="12.75">
      <c r="A5" s="2"/>
      <c r="B5" s="2"/>
      <c r="C5" s="2"/>
    </row>
    <row r="6" spans="1:3" ht="12.75">
      <c r="A6" s="2" t="s">
        <v>36</v>
      </c>
      <c r="B6" s="2" t="s">
        <v>152</v>
      </c>
      <c r="C6" s="2"/>
    </row>
    <row r="7" spans="1:3" ht="12.75">
      <c r="A7" s="2"/>
      <c r="B7" s="2" t="s">
        <v>153</v>
      </c>
      <c r="C7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4" sqref="A4"/>
    </sheetView>
  </sheetViews>
  <sheetFormatPr defaultColWidth="9.140625" defaultRowHeight="12.75"/>
  <cols>
    <col min="1" max="16384" width="9.140625" style="2" customWidth="1"/>
  </cols>
  <sheetData>
    <row r="1" ht="12.75">
      <c r="A1" s="27" t="s">
        <v>130</v>
      </c>
    </row>
    <row r="2" ht="12.75">
      <c r="A2" s="27"/>
    </row>
    <row r="3" ht="11.25">
      <c r="B3" s="6" t="s">
        <v>131</v>
      </c>
    </row>
    <row r="4" spans="2:17" s="24" customFormat="1" ht="11.25">
      <c r="B4" s="23" t="s">
        <v>22</v>
      </c>
      <c r="C4" s="23" t="s">
        <v>5</v>
      </c>
      <c r="D4" s="23" t="s">
        <v>6</v>
      </c>
      <c r="E4" s="23" t="s">
        <v>7</v>
      </c>
      <c r="F4" s="23" t="s">
        <v>2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</row>
    <row r="5" spans="1:17" ht="12.75">
      <c r="A5" s="2">
        <v>1998</v>
      </c>
      <c r="C5" s="43">
        <v>287.59198347107434</v>
      </c>
      <c r="D5" s="43">
        <v>304.62</v>
      </c>
      <c r="E5" s="43">
        <v>314.24482758620684</v>
      </c>
      <c r="F5" s="43">
        <v>236.4077966101695</v>
      </c>
      <c r="G5" s="43">
        <v>263.44</v>
      </c>
      <c r="H5" s="43">
        <v>367.0477777777778</v>
      </c>
      <c r="I5" s="43">
        <v>331.4867768595041</v>
      </c>
      <c r="J5" s="43">
        <v>384.24</v>
      </c>
      <c r="K5" s="43">
        <v>250.68739130434778</v>
      </c>
      <c r="L5" s="43">
        <v>335.9970212765958</v>
      </c>
      <c r="M5" s="43">
        <v>286.8833333333333</v>
      </c>
      <c r="N5" s="43">
        <v>273.9451282051282</v>
      </c>
      <c r="O5" s="43">
        <v>302.1129508196721</v>
      </c>
      <c r="P5" s="43">
        <v>303.724</v>
      </c>
      <c r="Q5" s="43">
        <v>673.2125531914894</v>
      </c>
    </row>
    <row r="6" spans="1:17" ht="12.75">
      <c r="A6" s="2">
        <v>1999</v>
      </c>
      <c r="C6" s="43">
        <v>290.03776859504126</v>
      </c>
      <c r="D6" s="43">
        <v>314.632</v>
      </c>
      <c r="E6" s="43">
        <v>322.05793103448275</v>
      </c>
      <c r="F6" s="43">
        <v>257.95338983050846</v>
      </c>
      <c r="G6" s="43">
        <v>269.8644827586207</v>
      </c>
      <c r="H6" s="43">
        <v>381.44966832504156</v>
      </c>
      <c r="I6" s="43">
        <v>330.0661983471074</v>
      </c>
      <c r="J6" s="43">
        <v>403.215</v>
      </c>
      <c r="K6" s="43">
        <v>252.76304347826087</v>
      </c>
      <c r="L6" s="43">
        <v>345.9797872340426</v>
      </c>
      <c r="M6" s="43">
        <v>289.20166666666665</v>
      </c>
      <c r="N6" s="43">
        <v>245.9059829059829</v>
      </c>
      <c r="O6" s="43">
        <v>304.6704918032787</v>
      </c>
      <c r="P6" s="43">
        <v>301.79200000000003</v>
      </c>
      <c r="Q6" s="43">
        <v>724.8836170212767</v>
      </c>
    </row>
    <row r="7" spans="1:17" ht="12.75">
      <c r="A7" s="2">
        <v>2000</v>
      </c>
      <c r="C7" s="43">
        <v>290.0459504132232</v>
      </c>
      <c r="D7" s="43">
        <v>344.332</v>
      </c>
      <c r="E7" s="43">
        <v>378.39241379310346</v>
      </c>
      <c r="F7" s="43">
        <v>250.2150847457627</v>
      </c>
      <c r="G7" s="43">
        <v>269.85862068965514</v>
      </c>
      <c r="H7" s="43">
        <v>391.9402006688963</v>
      </c>
      <c r="I7" s="43">
        <v>330.0763636363637</v>
      </c>
      <c r="J7" s="43">
        <v>381.69666666666666</v>
      </c>
      <c r="K7" s="43">
        <v>252.80869565217392</v>
      </c>
      <c r="L7" s="43">
        <v>351.64659574468084</v>
      </c>
      <c r="M7" s="43">
        <v>289.75666666666666</v>
      </c>
      <c r="N7" s="43">
        <v>245.91</v>
      </c>
      <c r="O7" s="43">
        <v>304.6737704918033</v>
      </c>
      <c r="P7" s="43">
        <v>326.76</v>
      </c>
      <c r="Q7" s="43">
        <v>777.4110638297873</v>
      </c>
    </row>
    <row r="8" spans="1:17" ht="12.75">
      <c r="A8" s="2">
        <v>2001</v>
      </c>
      <c r="C8" s="43">
        <v>290.04</v>
      </c>
      <c r="D8" s="43">
        <v>369.45</v>
      </c>
      <c r="E8" s="43">
        <v>409.03</v>
      </c>
      <c r="F8" s="43">
        <v>243.58</v>
      </c>
      <c r="G8" s="43">
        <v>269.86</v>
      </c>
      <c r="H8" s="43">
        <v>376.44</v>
      </c>
      <c r="I8" s="43">
        <v>249.05</v>
      </c>
      <c r="J8" s="43">
        <v>381.69</v>
      </c>
      <c r="K8" s="43">
        <v>252.85</v>
      </c>
      <c r="L8" s="43">
        <v>345.33</v>
      </c>
      <c r="M8" s="43">
        <v>290.29</v>
      </c>
      <c r="N8" s="43">
        <v>272.08</v>
      </c>
      <c r="O8" s="43">
        <v>304.67</v>
      </c>
      <c r="P8" s="43">
        <v>337.77</v>
      </c>
      <c r="Q8" s="43">
        <v>761.89</v>
      </c>
    </row>
    <row r="9" spans="1:6" ht="12.75">
      <c r="A9" s="2">
        <v>2002</v>
      </c>
      <c r="F9" s="43"/>
    </row>
    <row r="10" ht="11.25">
      <c r="A10" s="2">
        <v>2003</v>
      </c>
    </row>
    <row r="11" ht="11.25">
      <c r="A11" s="2">
        <v>2004</v>
      </c>
    </row>
    <row r="12" ht="11.25">
      <c r="A12" s="2">
        <v>2005</v>
      </c>
    </row>
    <row r="13" ht="11.25">
      <c r="A13" s="2">
        <v>2006</v>
      </c>
    </row>
    <row r="14" ht="11.25">
      <c r="A14" s="2">
        <v>2007</v>
      </c>
    </row>
    <row r="18" ht="11.25">
      <c r="A18" s="2" t="s">
        <v>66</v>
      </c>
    </row>
    <row r="20" ht="11.25">
      <c r="B20" s="6" t="s">
        <v>129</v>
      </c>
    </row>
    <row r="22" spans="2:17" ht="11.25">
      <c r="B22" s="23" t="s">
        <v>22</v>
      </c>
      <c r="C22" s="23" t="s">
        <v>5</v>
      </c>
      <c r="D22" s="23" t="s">
        <v>6</v>
      </c>
      <c r="E22" s="23" t="s">
        <v>7</v>
      </c>
      <c r="F22" s="23" t="s">
        <v>2</v>
      </c>
      <c r="G22" s="23" t="s">
        <v>8</v>
      </c>
      <c r="H22" s="23" t="s">
        <v>9</v>
      </c>
      <c r="I22" s="23" t="s">
        <v>10</v>
      </c>
      <c r="J22" s="23" t="s">
        <v>11</v>
      </c>
      <c r="K22" s="23" t="s">
        <v>12</v>
      </c>
      <c r="L22" s="23" t="s">
        <v>13</v>
      </c>
      <c r="M22" s="23" t="s">
        <v>14</v>
      </c>
      <c r="N22" s="23" t="s">
        <v>15</v>
      </c>
      <c r="O22" s="23" t="s">
        <v>16</v>
      </c>
      <c r="P22" s="23" t="s">
        <v>17</v>
      </c>
      <c r="Q22" s="23" t="s">
        <v>18</v>
      </c>
    </row>
    <row r="23" spans="1:17" ht="11.25">
      <c r="A23" s="2">
        <v>1998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0.0236</v>
      </c>
      <c r="M23" s="2">
        <v>0</v>
      </c>
      <c r="N23" s="2">
        <v>0</v>
      </c>
      <c r="O23" s="2">
        <v>0</v>
      </c>
      <c r="P23" s="2">
        <v>0.02</v>
      </c>
      <c r="Q23" s="2">
        <v>0</v>
      </c>
    </row>
    <row r="24" ht="11.25">
      <c r="A24" s="2">
        <v>1999</v>
      </c>
    </row>
    <row r="25" spans="1:17" ht="11.25">
      <c r="A25" s="2">
        <v>2000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0.0533</v>
      </c>
      <c r="I25" s="2">
        <v>0</v>
      </c>
      <c r="J25" s="2">
        <v>0.105</v>
      </c>
      <c r="K25" s="2">
        <v>0</v>
      </c>
      <c r="L25" s="2">
        <v>0.0236</v>
      </c>
      <c r="M25" s="2">
        <v>0</v>
      </c>
      <c r="N25" s="2">
        <v>0</v>
      </c>
      <c r="O25" s="2">
        <v>0</v>
      </c>
      <c r="P25" s="2">
        <v>0.02</v>
      </c>
      <c r="Q25" s="2">
        <v>0</v>
      </c>
    </row>
    <row r="26" spans="1:17" ht="11.25">
      <c r="A26" s="2">
        <v>2001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0.0381</v>
      </c>
      <c r="I26" s="2">
        <v>0</v>
      </c>
      <c r="J26" s="2">
        <v>0.069</v>
      </c>
      <c r="K26" s="2">
        <v>0</v>
      </c>
      <c r="L26" s="2">
        <v>0.0236</v>
      </c>
      <c r="M26" s="2">
        <v>0</v>
      </c>
      <c r="N26" s="2">
        <v>0</v>
      </c>
      <c r="O26" s="2">
        <v>0</v>
      </c>
      <c r="P26" s="2">
        <v>0.02</v>
      </c>
      <c r="Q26" s="2">
        <v>0</v>
      </c>
    </row>
    <row r="27" ht="11.25">
      <c r="A27" s="2">
        <v>2002</v>
      </c>
    </row>
    <row r="28" ht="11.25">
      <c r="A28" s="2">
        <v>2003</v>
      </c>
    </row>
    <row r="29" ht="11.25">
      <c r="A29" s="2">
        <v>2004</v>
      </c>
    </row>
    <row r="30" ht="11.25">
      <c r="A30" s="2">
        <v>2005</v>
      </c>
    </row>
    <row r="31" ht="11.25">
      <c r="A31" s="2">
        <v>2006</v>
      </c>
    </row>
    <row r="32" ht="11.25">
      <c r="A32" s="2">
        <v>2007</v>
      </c>
    </row>
    <row r="34" ht="11.25">
      <c r="B34" s="6" t="s">
        <v>132</v>
      </c>
    </row>
    <row r="35" spans="2:17" ht="11.25">
      <c r="B35" s="23" t="s">
        <v>22</v>
      </c>
      <c r="C35" s="23" t="s">
        <v>5</v>
      </c>
      <c r="D35" s="23" t="s">
        <v>6</v>
      </c>
      <c r="E35" s="23" t="s">
        <v>7</v>
      </c>
      <c r="F35" s="23" t="s">
        <v>2</v>
      </c>
      <c r="G35" s="23" t="s">
        <v>8</v>
      </c>
      <c r="H35" s="23" t="s">
        <v>9</v>
      </c>
      <c r="I35" s="23" t="s">
        <v>10</v>
      </c>
      <c r="J35" s="23" t="s">
        <v>11</v>
      </c>
      <c r="K35" s="23" t="s">
        <v>12</v>
      </c>
      <c r="L35" s="23" t="s">
        <v>13</v>
      </c>
      <c r="M35" s="23" t="s">
        <v>14</v>
      </c>
      <c r="N35" s="23" t="s">
        <v>15</v>
      </c>
      <c r="O35" s="23" t="s">
        <v>16</v>
      </c>
      <c r="P35" s="23" t="s">
        <v>17</v>
      </c>
      <c r="Q35" s="23" t="s">
        <v>18</v>
      </c>
    </row>
    <row r="36" spans="1:17" ht="11.25">
      <c r="A36" s="2">
        <v>1998</v>
      </c>
      <c r="C36" s="33">
        <f>+(C5/1000)-C23</f>
        <v>0.28759198347107434</v>
      </c>
      <c r="D36" s="33">
        <f aca="true" t="shared" si="0" ref="D36:Q36">+(D5/1000)-D23</f>
        <v>0.30462</v>
      </c>
      <c r="E36" s="33">
        <f t="shared" si="0"/>
        <v>0.31424482758620687</v>
      </c>
      <c r="F36" s="33">
        <f t="shared" si="0"/>
        <v>0.2364077966101695</v>
      </c>
      <c r="G36" s="33">
        <f t="shared" si="0"/>
        <v>0.26344</v>
      </c>
      <c r="H36" s="33">
        <f t="shared" si="0"/>
        <v>0.3670477777777778</v>
      </c>
      <c r="I36" s="33">
        <f t="shared" si="0"/>
        <v>0.3314867768595041</v>
      </c>
      <c r="J36" s="33">
        <f t="shared" si="0"/>
        <v>0.38424</v>
      </c>
      <c r="K36" s="33">
        <f t="shared" si="0"/>
        <v>0.2506873913043478</v>
      </c>
      <c r="L36" s="33">
        <f t="shared" si="0"/>
        <v>0.31239702127659574</v>
      </c>
      <c r="M36" s="33">
        <f t="shared" si="0"/>
        <v>0.2868833333333333</v>
      </c>
      <c r="N36" s="33">
        <f t="shared" si="0"/>
        <v>0.2739451282051282</v>
      </c>
      <c r="O36" s="33">
        <f t="shared" si="0"/>
        <v>0.3021129508196721</v>
      </c>
      <c r="P36" s="33">
        <f t="shared" si="0"/>
        <v>0.283724</v>
      </c>
      <c r="Q36" s="33">
        <f t="shared" si="0"/>
        <v>0.6732125531914894</v>
      </c>
    </row>
    <row r="37" spans="1:17" ht="11.25">
      <c r="A37" s="2">
        <v>1999</v>
      </c>
      <c r="C37" s="33">
        <f aca="true" t="shared" si="1" ref="C37:Q39">+(C6/1000)-C24</f>
        <v>0.29003776859504127</v>
      </c>
      <c r="D37" s="33">
        <f t="shared" si="1"/>
        <v>0.314632</v>
      </c>
      <c r="E37" s="33">
        <f t="shared" si="1"/>
        <v>0.32205793103448277</v>
      </c>
      <c r="F37" s="33">
        <f t="shared" si="1"/>
        <v>0.2579533898305085</v>
      </c>
      <c r="G37" s="33">
        <f t="shared" si="1"/>
        <v>0.2698644827586207</v>
      </c>
      <c r="H37" s="33">
        <f t="shared" si="1"/>
        <v>0.38144966832504157</v>
      </c>
      <c r="I37" s="33">
        <f t="shared" si="1"/>
        <v>0.3300661983471074</v>
      </c>
      <c r="J37" s="33">
        <f t="shared" si="1"/>
        <v>0.403215</v>
      </c>
      <c r="K37" s="33">
        <f t="shared" si="1"/>
        <v>0.2527630434782609</v>
      </c>
      <c r="L37" s="33">
        <f t="shared" si="1"/>
        <v>0.3459797872340426</v>
      </c>
      <c r="M37" s="33">
        <f t="shared" si="1"/>
        <v>0.28920166666666663</v>
      </c>
      <c r="N37" s="33">
        <f t="shared" si="1"/>
        <v>0.24590598290598292</v>
      </c>
      <c r="O37" s="33">
        <f t="shared" si="1"/>
        <v>0.3046704918032787</v>
      </c>
      <c r="P37" s="33">
        <f t="shared" si="1"/>
        <v>0.301792</v>
      </c>
      <c r="Q37" s="33">
        <f t="shared" si="1"/>
        <v>0.7248836170212767</v>
      </c>
    </row>
    <row r="38" spans="1:17" ht="11.25">
      <c r="A38" s="2">
        <v>2000</v>
      </c>
      <c r="C38" s="33">
        <f t="shared" si="1"/>
        <v>0.2900459504132232</v>
      </c>
      <c r="D38" s="33">
        <f t="shared" si="1"/>
        <v>0.34433199999999997</v>
      </c>
      <c r="E38" s="33">
        <f t="shared" si="1"/>
        <v>0.37839241379310345</v>
      </c>
      <c r="F38" s="33">
        <f t="shared" si="1"/>
        <v>0.2502150847457627</v>
      </c>
      <c r="G38" s="33">
        <f t="shared" si="1"/>
        <v>0.26985862068965516</v>
      </c>
      <c r="H38" s="33">
        <f t="shared" si="1"/>
        <v>0.3386402006688963</v>
      </c>
      <c r="I38" s="33">
        <f t="shared" si="1"/>
        <v>0.33007636363636367</v>
      </c>
      <c r="J38" s="33">
        <f t="shared" si="1"/>
        <v>0.2766966666666667</v>
      </c>
      <c r="K38" s="33">
        <f t="shared" si="1"/>
        <v>0.2528086956521739</v>
      </c>
      <c r="L38" s="33">
        <f t="shared" si="1"/>
        <v>0.3280465957446808</v>
      </c>
      <c r="M38" s="33">
        <f t="shared" si="1"/>
        <v>0.28975666666666666</v>
      </c>
      <c r="N38" s="33">
        <f t="shared" si="1"/>
        <v>0.24591</v>
      </c>
      <c r="O38" s="33">
        <f t="shared" si="1"/>
        <v>0.3046737704918033</v>
      </c>
      <c r="P38" s="33">
        <f t="shared" si="1"/>
        <v>0.30676</v>
      </c>
      <c r="Q38" s="33">
        <f t="shared" si="1"/>
        <v>0.7774110638297873</v>
      </c>
    </row>
    <row r="39" spans="1:17" ht="11.25">
      <c r="A39" s="2">
        <v>2001</v>
      </c>
      <c r="C39" s="33">
        <f t="shared" si="1"/>
        <v>0.29004</v>
      </c>
      <c r="D39" s="33">
        <f t="shared" si="1"/>
        <v>0.36945</v>
      </c>
      <c r="E39" s="33">
        <f t="shared" si="1"/>
        <v>0.40902999999999995</v>
      </c>
      <c r="F39" s="33">
        <f t="shared" si="1"/>
        <v>0.24358000000000002</v>
      </c>
      <c r="G39" s="33">
        <f t="shared" si="1"/>
        <v>0.26986</v>
      </c>
      <c r="H39" s="33">
        <f t="shared" si="1"/>
        <v>0.33834</v>
      </c>
      <c r="I39" s="33">
        <f t="shared" si="1"/>
        <v>0.24905000000000002</v>
      </c>
      <c r="J39" s="33">
        <f t="shared" si="1"/>
        <v>0.31268999999999997</v>
      </c>
      <c r="K39" s="33">
        <f t="shared" si="1"/>
        <v>0.25285</v>
      </c>
      <c r="L39" s="33">
        <f t="shared" si="1"/>
        <v>0.32172999999999996</v>
      </c>
      <c r="M39" s="33">
        <f t="shared" si="1"/>
        <v>0.29029000000000005</v>
      </c>
      <c r="N39" s="33">
        <f t="shared" si="1"/>
        <v>0.27208</v>
      </c>
      <c r="O39" s="33">
        <f t="shared" si="1"/>
        <v>0.30467</v>
      </c>
      <c r="P39" s="33">
        <f t="shared" si="1"/>
        <v>0.31776999999999994</v>
      </c>
      <c r="Q39" s="33">
        <f t="shared" si="1"/>
        <v>0.76189</v>
      </c>
    </row>
    <row r="40" ht="11.25">
      <c r="A40" s="2">
        <v>2002</v>
      </c>
    </row>
    <row r="41" ht="11.25">
      <c r="A41" s="2">
        <v>2003</v>
      </c>
    </row>
    <row r="42" ht="11.25">
      <c r="A42" s="2">
        <v>2004</v>
      </c>
    </row>
    <row r="43" ht="11.25">
      <c r="A43" s="2">
        <v>2005</v>
      </c>
    </row>
    <row r="44" ht="11.25">
      <c r="A44" s="2">
        <v>2006</v>
      </c>
    </row>
    <row r="45" ht="11.25">
      <c r="A45" s="2">
        <v>2007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N4" sqref="N4:O4"/>
    </sheetView>
  </sheetViews>
  <sheetFormatPr defaultColWidth="9.140625" defaultRowHeight="12.75"/>
  <cols>
    <col min="1" max="16384" width="9.140625" style="2" customWidth="1"/>
  </cols>
  <sheetData>
    <row r="1" ht="12.75">
      <c r="A1" s="27" t="s">
        <v>70</v>
      </c>
    </row>
    <row r="3" spans="2:17" s="24" customFormat="1" ht="11.25">
      <c r="B3" s="23" t="s">
        <v>22</v>
      </c>
      <c r="C3" s="23" t="s">
        <v>5</v>
      </c>
      <c r="D3" s="23" t="s">
        <v>6</v>
      </c>
      <c r="E3" s="23" t="s">
        <v>7</v>
      </c>
      <c r="F3" s="23" t="s">
        <v>2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</row>
    <row r="4" spans="1:17" ht="11.25">
      <c r="A4" s="2">
        <v>1998</v>
      </c>
      <c r="B4" s="2" t="e">
        <f>NA()</f>
        <v>#N/A</v>
      </c>
      <c r="C4" s="2">
        <v>0</v>
      </c>
      <c r="D4" s="2">
        <v>0</v>
      </c>
      <c r="E4" s="2">
        <v>0.314</v>
      </c>
      <c r="F4" s="2">
        <v>0</v>
      </c>
      <c r="G4" s="2">
        <v>0</v>
      </c>
      <c r="H4" s="2">
        <v>0</v>
      </c>
      <c r="I4" s="2" t="e">
        <f>NA()</f>
        <v>#N/A</v>
      </c>
      <c r="J4" s="2">
        <v>0</v>
      </c>
      <c r="K4" s="2" t="e">
        <f>NA()</f>
        <v>#N/A</v>
      </c>
      <c r="L4" s="2">
        <v>0</v>
      </c>
      <c r="M4" s="2">
        <v>0</v>
      </c>
      <c r="N4" s="2" t="e">
        <f>NA()</f>
        <v>#N/A</v>
      </c>
      <c r="O4" s="2" t="e">
        <f>NA()</f>
        <v>#N/A</v>
      </c>
      <c r="P4" s="2">
        <v>0</v>
      </c>
      <c r="Q4" s="2">
        <v>0.15</v>
      </c>
    </row>
    <row r="5" ht="11.25">
      <c r="A5" s="2">
        <v>2000</v>
      </c>
    </row>
    <row r="6" ht="11.25">
      <c r="A6" s="2">
        <v>2001</v>
      </c>
    </row>
    <row r="7" ht="11.25">
      <c r="A7" s="2">
        <v>2002</v>
      </c>
    </row>
    <row r="8" ht="11.25">
      <c r="A8" s="2">
        <v>2003</v>
      </c>
    </row>
    <row r="9" ht="11.25">
      <c r="A9" s="2">
        <v>2004</v>
      </c>
    </row>
    <row r="10" ht="11.25">
      <c r="A10" s="2">
        <v>2005</v>
      </c>
    </row>
    <row r="11" ht="11.25">
      <c r="A11" s="2">
        <v>2006</v>
      </c>
    </row>
    <row r="12" ht="11.25">
      <c r="A12" s="2">
        <v>2007</v>
      </c>
    </row>
    <row r="16" ht="11.25">
      <c r="A16" s="2" t="s">
        <v>71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B3" sqref="B3:Q3"/>
    </sheetView>
  </sheetViews>
  <sheetFormatPr defaultColWidth="9.140625" defaultRowHeight="12.75"/>
  <cols>
    <col min="1" max="1" width="13.00390625" style="2" customWidth="1"/>
    <col min="2" max="16384" width="9.140625" style="2" customWidth="1"/>
  </cols>
  <sheetData>
    <row r="1" ht="11.25">
      <c r="A1" s="6" t="s">
        <v>72</v>
      </c>
    </row>
    <row r="3" spans="1:17" ht="11.25">
      <c r="A3" s="34" t="s">
        <v>23</v>
      </c>
      <c r="B3" s="35" t="s">
        <v>22</v>
      </c>
      <c r="C3" s="35" t="s">
        <v>5</v>
      </c>
      <c r="D3" s="35" t="s">
        <v>6</v>
      </c>
      <c r="E3" s="35" t="s">
        <v>7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</row>
    <row r="4" s="24" customFormat="1" ht="11.25">
      <c r="A4" s="34">
        <v>1998</v>
      </c>
    </row>
    <row r="5" ht="11.25">
      <c r="A5" s="34">
        <v>1999</v>
      </c>
    </row>
    <row r="6" ht="11.25">
      <c r="A6" s="34">
        <v>2000</v>
      </c>
    </row>
    <row r="7" ht="11.25">
      <c r="A7" s="34">
        <v>2001</v>
      </c>
    </row>
    <row r="8" ht="11.25">
      <c r="A8" s="34">
        <v>2002</v>
      </c>
    </row>
    <row r="9" ht="11.25">
      <c r="A9" s="34">
        <v>2003</v>
      </c>
    </row>
    <row r="10" ht="11.25">
      <c r="A10" s="34">
        <v>2004</v>
      </c>
    </row>
    <row r="11" ht="11.25">
      <c r="A11" s="34">
        <v>2005</v>
      </c>
    </row>
    <row r="12" ht="11.25">
      <c r="A12" s="34">
        <v>2006</v>
      </c>
    </row>
    <row r="13" ht="11.25">
      <c r="A13" s="34">
        <v>2007</v>
      </c>
    </row>
    <row r="15" spans="1:19" ht="11.25">
      <c r="A15" s="34" t="s">
        <v>24</v>
      </c>
      <c r="B15" s="35" t="s">
        <v>22</v>
      </c>
      <c r="C15" s="35" t="s">
        <v>5</v>
      </c>
      <c r="D15" s="35" t="s">
        <v>6</v>
      </c>
      <c r="E15" s="35" t="s">
        <v>7</v>
      </c>
      <c r="F15" s="35" t="s">
        <v>2</v>
      </c>
      <c r="G15" s="35" t="s">
        <v>8</v>
      </c>
      <c r="H15" s="35" t="s">
        <v>9</v>
      </c>
      <c r="I15" s="35" t="s">
        <v>10</v>
      </c>
      <c r="J15" s="35" t="s">
        <v>11</v>
      </c>
      <c r="K15" s="35" t="s">
        <v>12</v>
      </c>
      <c r="L15" s="35" t="s">
        <v>13</v>
      </c>
      <c r="M15" s="35" t="s">
        <v>14</v>
      </c>
      <c r="N15" s="35" t="s">
        <v>15</v>
      </c>
      <c r="O15" s="35" t="s">
        <v>16</v>
      </c>
      <c r="P15" s="35" t="s">
        <v>17</v>
      </c>
      <c r="Q15" s="35" t="s">
        <v>18</v>
      </c>
      <c r="R15" s="34" t="s">
        <v>47</v>
      </c>
      <c r="S15" s="34" t="s">
        <v>49</v>
      </c>
    </row>
    <row r="16" spans="1:19" ht="11.25">
      <c r="A16" s="34">
        <v>1998</v>
      </c>
      <c r="B16" s="33"/>
      <c r="C16" s="33" t="str">
        <f>+basedata_rail_infra_charges!D10</f>
        <v>??</v>
      </c>
      <c r="D16" s="33">
        <f>+basedata_rail_infra_charges!E10</f>
        <v>0.5095890410958904</v>
      </c>
      <c r="E16" s="33">
        <f>+basedata_rail_infra_charges!F10</f>
        <v>4.06</v>
      </c>
      <c r="F16" s="33" t="e">
        <f>+basedata_rail_infra_charges!G10</f>
        <v>#N/A</v>
      </c>
      <c r="G16" s="33" t="e">
        <f>+basedata_rail_infra_charges!H10</f>
        <v>#N/A</v>
      </c>
      <c r="H16" s="33">
        <f>+basedata_rail_infra_charges!I10</f>
        <v>0.2999315068493151</v>
      </c>
      <c r="I16" s="33" t="e">
        <f>+basedata_rail_infra_charges!J10</f>
        <v>#N/A</v>
      </c>
      <c r="J16" s="33" t="e">
        <f>+basedata_rail_infra_charges!K10</f>
        <v>#N/A</v>
      </c>
      <c r="K16" s="33" t="e">
        <f>+basedata_rail_infra_charges!L10</f>
        <v>#N/A</v>
      </c>
      <c r="L16" s="33">
        <f>+basedata_rail_infra_charges!M10</f>
        <v>0.35</v>
      </c>
      <c r="M16" s="33">
        <f>+basedata_rail_infra_charges!N10</f>
        <v>3.5</v>
      </c>
      <c r="N16" s="33" t="e">
        <f>+basedata_rail_infra_charges!O10</f>
        <v>#N/A</v>
      </c>
      <c r="O16" s="33">
        <f>+basedata_rail_infra_charges!P10</f>
        <v>2.805</v>
      </c>
      <c r="P16" s="33" t="e">
        <f>+basedata_rail_infra_charges!Q10</f>
        <v>#N/A</v>
      </c>
      <c r="Q16" s="33" t="e">
        <f>+basedata_rail_infra_charges!R10</f>
        <v>#N/A</v>
      </c>
      <c r="R16" s="33">
        <f>+basedata_rail_infra_charges!S10</f>
        <v>4.1</v>
      </c>
      <c r="S16" s="33">
        <f>+basedata_rail_infra_charges!T10</f>
        <v>9.28</v>
      </c>
    </row>
    <row r="17" spans="1:14" ht="11.25">
      <c r="A17" s="34">
        <v>1999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1.25">
      <c r="A18" s="34">
        <v>2000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1.25">
      <c r="A19" s="34">
        <v>2001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1.25">
      <c r="A20" s="34">
        <v>2002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ht="11.25">
      <c r="A21" s="34">
        <v>2003</v>
      </c>
    </row>
    <row r="22" ht="11.25">
      <c r="A22" s="34">
        <v>2004</v>
      </c>
    </row>
    <row r="23" spans="1:10" ht="11.25">
      <c r="A23" s="34">
        <v>2005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1.25">
      <c r="A24" s="34">
        <v>2006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1.25">
      <c r="A25" s="34">
        <v>2007</v>
      </c>
      <c r="B25" s="24"/>
      <c r="C25" s="24"/>
      <c r="D25" s="24"/>
      <c r="E25" s="24"/>
      <c r="F25" s="24"/>
      <c r="G25" s="24"/>
      <c r="H25" s="24"/>
      <c r="I25" s="24"/>
      <c r="J25" s="24"/>
    </row>
    <row r="28" spans="1:17" ht="11.25">
      <c r="A28" s="34" t="s">
        <v>25</v>
      </c>
      <c r="B28" s="35" t="s">
        <v>22</v>
      </c>
      <c r="C28" s="35" t="s">
        <v>5</v>
      </c>
      <c r="D28" s="35" t="s">
        <v>6</v>
      </c>
      <c r="E28" s="35" t="s">
        <v>7</v>
      </c>
      <c r="F28" s="35" t="s">
        <v>2</v>
      </c>
      <c r="G28" s="35" t="s">
        <v>8</v>
      </c>
      <c r="H28" s="35" t="s">
        <v>9</v>
      </c>
      <c r="I28" s="35" t="s">
        <v>10</v>
      </c>
      <c r="J28" s="35" t="s">
        <v>11</v>
      </c>
      <c r="K28" s="35" t="s">
        <v>12</v>
      </c>
      <c r="L28" s="35" t="s">
        <v>13</v>
      </c>
      <c r="M28" s="35" t="s">
        <v>14</v>
      </c>
      <c r="N28" s="35" t="s">
        <v>15</v>
      </c>
      <c r="O28" s="35" t="s">
        <v>16</v>
      </c>
      <c r="P28" s="35" t="s">
        <v>17</v>
      </c>
      <c r="Q28" s="35" t="s">
        <v>18</v>
      </c>
    </row>
    <row r="29" spans="1:17" ht="11.25">
      <c r="A29" s="34">
        <v>1998</v>
      </c>
      <c r="C29" s="2">
        <f>+basedata_fuelcharge_inl_sh!C4</f>
        <v>0</v>
      </c>
      <c r="D29" s="2">
        <f>+basedata_fuelcharge_inl_sh!D4</f>
        <v>0</v>
      </c>
      <c r="E29" s="2">
        <f>+basedata_fuelcharge_inl_sh!E4</f>
        <v>0.314</v>
      </c>
      <c r="F29" s="2">
        <f>+basedata_fuelcharge_inl_sh!F4</f>
        <v>0</v>
      </c>
      <c r="G29" s="2">
        <f>+basedata_fuelcharge_inl_sh!G4</f>
        <v>0</v>
      </c>
      <c r="H29" s="2">
        <f>+basedata_fuelcharge_inl_sh!H4</f>
        <v>0</v>
      </c>
      <c r="I29" s="2" t="e">
        <f>+basedata_fuelcharge_inl_sh!I4</f>
        <v>#N/A</v>
      </c>
      <c r="J29" s="2">
        <f>+basedata_fuelcharge_inl_sh!J4</f>
        <v>0</v>
      </c>
      <c r="K29" s="2" t="e">
        <f>+basedata_fuelcharge_inl_sh!K4</f>
        <v>#N/A</v>
      </c>
      <c r="L29" s="2">
        <f>+basedata_fuelcharge_inl_sh!L4</f>
        <v>0</v>
      </c>
      <c r="M29" s="2">
        <f>+basedata_fuelcharge_inl_sh!M4</f>
        <v>0</v>
      </c>
      <c r="N29" s="2" t="e">
        <f>+basedata_fuelcharge_inl_sh!N4</f>
        <v>#N/A</v>
      </c>
      <c r="O29" s="2" t="e">
        <f>+basedata_fuelcharge_inl_sh!O4</f>
        <v>#N/A</v>
      </c>
      <c r="P29" s="2">
        <f>+basedata_fuelcharge_inl_sh!P4</f>
        <v>0</v>
      </c>
      <c r="Q29" s="2">
        <f>+basedata_fuelcharge_inl_sh!Q4</f>
        <v>0.15</v>
      </c>
    </row>
    <row r="30" ht="11.25">
      <c r="A30" s="34">
        <v>1999</v>
      </c>
    </row>
    <row r="31" ht="11.25">
      <c r="A31" s="34">
        <v>2000</v>
      </c>
    </row>
    <row r="32" ht="11.25">
      <c r="A32" s="34">
        <v>2001</v>
      </c>
    </row>
    <row r="33" ht="11.25">
      <c r="A33" s="34">
        <v>2002</v>
      </c>
    </row>
    <row r="34" ht="11.25">
      <c r="A34" s="34">
        <v>2003</v>
      </c>
    </row>
    <row r="35" ht="11.25">
      <c r="A35" s="34">
        <v>2004</v>
      </c>
    </row>
    <row r="36" ht="11.25">
      <c r="A36" s="34">
        <v>2005</v>
      </c>
    </row>
    <row r="37" ht="11.25">
      <c r="A37" s="34">
        <v>2006</v>
      </c>
    </row>
    <row r="38" ht="11.25">
      <c r="A38" s="34">
        <v>2007</v>
      </c>
    </row>
    <row r="39" ht="11.25">
      <c r="A39" s="24"/>
    </row>
    <row r="40" spans="1:17" ht="11.25">
      <c r="A40" s="34" t="s">
        <v>43</v>
      </c>
      <c r="B40" s="35" t="s">
        <v>22</v>
      </c>
      <c r="C40" s="35" t="s">
        <v>5</v>
      </c>
      <c r="D40" s="35" t="s">
        <v>6</v>
      </c>
      <c r="E40" s="35" t="s">
        <v>7</v>
      </c>
      <c r="F40" s="35" t="s">
        <v>2</v>
      </c>
      <c r="G40" s="35" t="s">
        <v>8</v>
      </c>
      <c r="H40" s="35" t="s">
        <v>9</v>
      </c>
      <c r="I40" s="35" t="s">
        <v>10</v>
      </c>
      <c r="J40" s="35" t="s">
        <v>11</v>
      </c>
      <c r="K40" s="35" t="s">
        <v>12</v>
      </c>
      <c r="L40" s="35" t="s">
        <v>13</v>
      </c>
      <c r="M40" s="35" t="s">
        <v>14</v>
      </c>
      <c r="N40" s="35" t="s">
        <v>15</v>
      </c>
      <c r="O40" s="35" t="s">
        <v>16</v>
      </c>
      <c r="P40" s="35" t="s">
        <v>17</v>
      </c>
      <c r="Q40" s="35" t="s">
        <v>18</v>
      </c>
    </row>
    <row r="41" ht="11.25">
      <c r="A41" s="34">
        <v>1998</v>
      </c>
    </row>
    <row r="42" ht="11.25">
      <c r="A42" s="34">
        <v>1999</v>
      </c>
    </row>
    <row r="43" ht="11.25">
      <c r="A43" s="34">
        <v>2000</v>
      </c>
    </row>
    <row r="44" ht="11.25">
      <c r="A44" s="34">
        <v>2001</v>
      </c>
    </row>
    <row r="45" ht="11.25">
      <c r="A45" s="34">
        <v>2002</v>
      </c>
    </row>
    <row r="46" ht="11.25">
      <c r="A46" s="34">
        <v>2003</v>
      </c>
    </row>
    <row r="47" ht="11.25">
      <c r="A47" s="34">
        <v>2004</v>
      </c>
    </row>
    <row r="48" ht="11.25">
      <c r="A48" s="34">
        <v>2005</v>
      </c>
    </row>
    <row r="49" ht="11.25">
      <c r="A49" s="34">
        <v>2006</v>
      </c>
    </row>
    <row r="50" ht="11.25">
      <c r="A50" s="34">
        <v>2007</v>
      </c>
    </row>
    <row r="55" spans="1:17" ht="11.25">
      <c r="A55" s="34" t="s">
        <v>44</v>
      </c>
      <c r="B55" s="35" t="s">
        <v>22</v>
      </c>
      <c r="C55" s="35" t="s">
        <v>5</v>
      </c>
      <c r="D55" s="35" t="s">
        <v>6</v>
      </c>
      <c r="E55" s="35" t="s">
        <v>7</v>
      </c>
      <c r="F55" s="35" t="s">
        <v>2</v>
      </c>
      <c r="G55" s="35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35" t="s">
        <v>13</v>
      </c>
      <c r="M55" s="35" t="s">
        <v>14</v>
      </c>
      <c r="N55" s="35" t="s">
        <v>15</v>
      </c>
      <c r="O55" s="35" t="s">
        <v>16</v>
      </c>
      <c r="P55" s="35" t="s">
        <v>17</v>
      </c>
      <c r="Q55" s="35" t="s">
        <v>18</v>
      </c>
    </row>
    <row r="56" ht="11.25">
      <c r="A56" s="34">
        <v>1998</v>
      </c>
    </row>
    <row r="57" ht="11.25">
      <c r="A57" s="34">
        <v>1999</v>
      </c>
    </row>
    <row r="58" ht="11.25">
      <c r="A58" s="34">
        <v>2000</v>
      </c>
    </row>
    <row r="59" ht="11.25">
      <c r="A59" s="34">
        <v>2001</v>
      </c>
    </row>
    <row r="60" ht="11.25">
      <c r="A60" s="34">
        <v>2002</v>
      </c>
    </row>
    <row r="61" ht="11.25">
      <c r="A61" s="34">
        <v>2003</v>
      </c>
    </row>
    <row r="62" ht="11.25">
      <c r="A62" s="34">
        <v>2004</v>
      </c>
    </row>
    <row r="63" ht="11.25">
      <c r="A63" s="34">
        <v>2005</v>
      </c>
    </row>
    <row r="64" ht="11.25">
      <c r="A64" s="34">
        <v>2006</v>
      </c>
    </row>
    <row r="65" ht="11.25">
      <c r="A65" s="34">
        <v>2007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D4" sqref="D4"/>
    </sheetView>
  </sheetViews>
  <sheetFormatPr defaultColWidth="9.140625" defaultRowHeight="12.75"/>
  <sheetData>
    <row r="1" spans="2:18" ht="12.75">
      <c r="B1" s="34" t="s">
        <v>24</v>
      </c>
      <c r="C1" s="35" t="s">
        <v>22</v>
      </c>
      <c r="D1" s="35" t="s">
        <v>5</v>
      </c>
      <c r="E1" s="35" t="s">
        <v>6</v>
      </c>
      <c r="F1" s="35" t="s">
        <v>106</v>
      </c>
      <c r="G1" s="35" t="s">
        <v>2</v>
      </c>
      <c r="H1" s="35" t="s">
        <v>8</v>
      </c>
      <c r="I1" s="35" t="s">
        <v>9</v>
      </c>
      <c r="J1" s="35" t="s">
        <v>10</v>
      </c>
      <c r="K1" s="35" t="s">
        <v>11</v>
      </c>
      <c r="L1" s="35" t="s">
        <v>12</v>
      </c>
      <c r="M1" s="35" t="s">
        <v>136</v>
      </c>
      <c r="N1" s="35" t="s">
        <v>14</v>
      </c>
      <c r="O1" s="35" t="s">
        <v>15</v>
      </c>
      <c r="P1" s="35" t="s">
        <v>16</v>
      </c>
      <c r="Q1" s="35" t="s">
        <v>17</v>
      </c>
      <c r="R1" s="35" t="s">
        <v>18</v>
      </c>
    </row>
    <row r="2" spans="1:18" ht="12.75">
      <c r="A2" s="24">
        <v>1998</v>
      </c>
      <c r="B2" s="2" t="s">
        <v>73</v>
      </c>
      <c r="C2" s="24"/>
      <c r="D2" s="33" t="str">
        <f>+manip_infra_charges_per_mode!C16</f>
        <v>??</v>
      </c>
      <c r="E2" s="33">
        <f>+manip_infra_charges_per_mode!D16</f>
        <v>0.5095890410958904</v>
      </c>
      <c r="F2" s="33">
        <f>+manip_infra_charges_per_mode!E16</f>
        <v>4.06</v>
      </c>
      <c r="G2" s="33" t="e">
        <f>+manip_infra_charges_per_mode!F16</f>
        <v>#N/A</v>
      </c>
      <c r="H2" s="33" t="e">
        <f>+manip_infra_charges_per_mode!G16</f>
        <v>#N/A</v>
      </c>
      <c r="I2" s="33">
        <f>+manip_infra_charges_per_mode!H16</f>
        <v>0.2999315068493151</v>
      </c>
      <c r="J2" s="33" t="e">
        <f>+manip_infra_charges_per_mode!I16</f>
        <v>#N/A</v>
      </c>
      <c r="K2" s="33" t="e">
        <f>+manip_infra_charges_per_mode!J16</f>
        <v>#N/A</v>
      </c>
      <c r="L2" s="33" t="e">
        <f>+manip_infra_charges_per_mode!K16</f>
        <v>#N/A</v>
      </c>
      <c r="M2" s="33">
        <f>+manip_infra_charges_per_mode!L16</f>
        <v>0.35</v>
      </c>
      <c r="N2" s="33">
        <f>+manip_infra_charges_per_mode!M16</f>
        <v>3.5</v>
      </c>
      <c r="O2" s="33" t="e">
        <f>+manip_infra_charges_per_mode!N16</f>
        <v>#N/A</v>
      </c>
      <c r="P2" s="33">
        <f>+manip_infra_charges_per_mode!O16</f>
        <v>2.805</v>
      </c>
      <c r="Q2" s="33" t="e">
        <f>+manip_infra_charges_per_mode!P16</f>
        <v>#N/A</v>
      </c>
      <c r="R2" s="33" t="e">
        <f>+manip_infra_charges_per_mode!Q16</f>
        <v>#N/A</v>
      </c>
    </row>
    <row r="3" spans="2:18" ht="12.75">
      <c r="B3" s="2" t="s">
        <v>74</v>
      </c>
      <c r="C3" s="2"/>
      <c r="D3" s="2">
        <f>+Manip_Fuel_charge_per_mode!C18</f>
        <v>0</v>
      </c>
      <c r="E3" s="2" t="e">
        <f>+Manip_Fuel_charge_per_mode!D18</f>
        <v>#N/A</v>
      </c>
      <c r="F3" s="2">
        <f>+Manip_Fuel_charge_per_mode!E18</f>
        <v>0.47</v>
      </c>
      <c r="G3" s="2" t="e">
        <f>+Manip_Fuel_charge_per_mode!F18</f>
        <v>#N/A</v>
      </c>
      <c r="H3" s="2" t="e">
        <f>+Manip_Fuel_charge_per_mode!G18</f>
        <v>#N/A</v>
      </c>
      <c r="I3" s="2" t="e">
        <f>+Manip_Fuel_charge_per_mode!H18</f>
        <v>#N/A</v>
      </c>
      <c r="J3" s="2" t="e">
        <f>+Manip_Fuel_charge_per_mode!I18</f>
        <v>#N/A</v>
      </c>
      <c r="K3" s="2" t="e">
        <f>+Manip_Fuel_charge_per_mode!J18</f>
        <v>#N/A</v>
      </c>
      <c r="L3" s="2" t="e">
        <f>+Manip_Fuel_charge_per_mode!K18</f>
        <v>#N/A</v>
      </c>
      <c r="M3" s="2">
        <f>+Manip_Fuel_charge_per_mode!L18</f>
        <v>0.05</v>
      </c>
      <c r="N3" s="2" t="e">
        <f>+Manip_Fuel_charge_per_mode!M18</f>
        <v>#N/A</v>
      </c>
      <c r="O3" s="2" t="e">
        <f>+Manip_Fuel_charge_per_mode!N18</f>
        <v>#N/A</v>
      </c>
      <c r="P3" s="2" t="e">
        <f>+Manip_Fuel_charge_per_mode!O18</f>
        <v>#N/A</v>
      </c>
      <c r="Q3" s="2" t="e">
        <f>+Manip_Fuel_charge_per_mode!P18</f>
        <v>#N/A</v>
      </c>
      <c r="R3" s="2" t="e">
        <f>+Manip_Fuel_charge_per_mode!Q18</f>
        <v>#N/A</v>
      </c>
    </row>
    <row r="4" spans="2:18" ht="12.75">
      <c r="B4" s="2" t="s">
        <v>75</v>
      </c>
      <c r="C4" s="2"/>
      <c r="D4" s="2"/>
      <c r="E4" s="33" t="e">
        <f aca="true" t="shared" si="0" ref="E4:R4">SUM(E2:E3)</f>
        <v>#N/A</v>
      </c>
      <c r="F4" s="33">
        <f t="shared" si="0"/>
        <v>4.529999999999999</v>
      </c>
      <c r="G4" s="33" t="e">
        <f t="shared" si="0"/>
        <v>#N/A</v>
      </c>
      <c r="H4" s="33" t="e">
        <f t="shared" si="0"/>
        <v>#N/A</v>
      </c>
      <c r="I4" s="33" t="e">
        <f t="shared" si="0"/>
        <v>#N/A</v>
      </c>
      <c r="J4" s="33" t="e">
        <f t="shared" si="0"/>
        <v>#N/A</v>
      </c>
      <c r="K4" s="33" t="e">
        <f t="shared" si="0"/>
        <v>#N/A</v>
      </c>
      <c r="L4" s="33" t="e">
        <f t="shared" si="0"/>
        <v>#N/A</v>
      </c>
      <c r="M4" s="33">
        <f t="shared" si="0"/>
        <v>0.39999999999999997</v>
      </c>
      <c r="N4" s="33" t="e">
        <f t="shared" si="0"/>
        <v>#N/A</v>
      </c>
      <c r="O4" s="33" t="e">
        <f t="shared" si="0"/>
        <v>#N/A</v>
      </c>
      <c r="P4" s="33" t="e">
        <f t="shared" si="0"/>
        <v>#N/A</v>
      </c>
      <c r="Q4" s="33" t="e">
        <f t="shared" si="0"/>
        <v>#N/A</v>
      </c>
      <c r="R4" s="33" t="e">
        <f t="shared" si="0"/>
        <v>#N/A</v>
      </c>
    </row>
    <row r="5" spans="1:18" ht="12.75">
      <c r="A5" s="2">
        <v>1999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ht="12.75">
      <c r="A7" s="2">
        <v>2000</v>
      </c>
    </row>
    <row r="9" ht="12.75">
      <c r="A9" s="2">
        <v>2001</v>
      </c>
    </row>
    <row r="11" ht="12.75">
      <c r="A11" s="2">
        <v>2002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8" sqref="A8"/>
    </sheetView>
  </sheetViews>
  <sheetFormatPr defaultColWidth="9.140625" defaultRowHeight="12.75"/>
  <cols>
    <col min="1" max="16384" width="9.140625" style="2" customWidth="1"/>
  </cols>
  <sheetData>
    <row r="1" ht="12.75">
      <c r="A1" s="27" t="s">
        <v>68</v>
      </c>
    </row>
    <row r="3" spans="2:17" s="24" customFormat="1" ht="11.25">
      <c r="B3" s="23" t="s">
        <v>22</v>
      </c>
      <c r="C3" s="23" t="s">
        <v>5</v>
      </c>
      <c r="D3" s="23" t="s">
        <v>6</v>
      </c>
      <c r="E3" s="23" t="s">
        <v>7</v>
      </c>
      <c r="F3" s="23" t="s">
        <v>2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</row>
    <row r="4" ht="11.25">
      <c r="A4" s="2">
        <v>1998</v>
      </c>
    </row>
    <row r="5" ht="11.25">
      <c r="A5" s="2">
        <v>2000</v>
      </c>
    </row>
    <row r="6" ht="11.25">
      <c r="A6" s="2">
        <v>2001</v>
      </c>
    </row>
    <row r="7" ht="11.25">
      <c r="A7" s="2">
        <v>2002</v>
      </c>
    </row>
    <row r="8" spans="1:17" ht="11.25">
      <c r="A8" s="2">
        <v>2003</v>
      </c>
      <c r="C8" s="2">
        <v>0</v>
      </c>
      <c r="D8" s="2" t="e">
        <f>NA()</f>
        <v>#N/A</v>
      </c>
      <c r="E8" s="2">
        <v>0.47</v>
      </c>
      <c r="F8" s="2" t="e">
        <f>NA()</f>
        <v>#N/A</v>
      </c>
      <c r="G8" s="2" t="e">
        <f>NA()</f>
        <v>#N/A</v>
      </c>
      <c r="H8" s="2" t="e">
        <f>NA()</f>
        <v>#N/A</v>
      </c>
      <c r="I8" s="2" t="e">
        <f>NA()</f>
        <v>#N/A</v>
      </c>
      <c r="J8" s="2" t="e">
        <f>NA()</f>
        <v>#N/A</v>
      </c>
      <c r="K8" s="2" t="e">
        <f>NA()</f>
        <v>#N/A</v>
      </c>
      <c r="L8" s="2">
        <v>0.05</v>
      </c>
      <c r="M8" s="2" t="e">
        <f>NA()</f>
        <v>#N/A</v>
      </c>
      <c r="N8" s="2" t="e">
        <f>NA()</f>
        <v>#N/A</v>
      </c>
      <c r="O8" s="2" t="e">
        <f>NA()</f>
        <v>#N/A</v>
      </c>
      <c r="P8" s="2" t="e">
        <f>NA()</f>
        <v>#N/A</v>
      </c>
      <c r="Q8" s="2" t="e">
        <f>NA()</f>
        <v>#N/A</v>
      </c>
    </row>
    <row r="9" ht="11.25">
      <c r="A9" s="2">
        <v>2004</v>
      </c>
    </row>
    <row r="10" ht="11.25">
      <c r="A10" s="2">
        <v>2005</v>
      </c>
    </row>
    <row r="11" ht="11.25">
      <c r="A11" s="2">
        <v>2006</v>
      </c>
    </row>
    <row r="12" ht="11.25">
      <c r="A12" s="2">
        <v>2007</v>
      </c>
    </row>
    <row r="16" ht="11.25">
      <c r="A16" s="2" t="s">
        <v>69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16384" width="9.140625" style="2" customWidth="1"/>
  </cols>
  <sheetData>
    <row r="1" ht="11.25"/>
    <row r="2" spans="2:20" ht="11.25">
      <c r="B2" s="2" t="s">
        <v>24</v>
      </c>
      <c r="C2" s="23" t="s">
        <v>22</v>
      </c>
      <c r="D2" s="23" t="s">
        <v>5</v>
      </c>
      <c r="E2" s="23" t="s">
        <v>6</v>
      </c>
      <c r="F2" s="23" t="s">
        <v>7</v>
      </c>
      <c r="G2" s="23" t="s">
        <v>2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" t="s">
        <v>47</v>
      </c>
      <c r="T2" s="2" t="s">
        <v>49</v>
      </c>
    </row>
    <row r="3" spans="2:14" ht="11.25">
      <c r="B3" s="24"/>
      <c r="E3" s="24"/>
      <c r="F3" s="24"/>
      <c r="G3" s="24"/>
      <c r="M3" s="24"/>
      <c r="N3" s="24"/>
    </row>
    <row r="4" spans="1:16" ht="11.25">
      <c r="A4" s="2" t="s">
        <v>51</v>
      </c>
      <c r="P4" s="2">
        <v>0.13</v>
      </c>
    </row>
    <row r="5" spans="1:16" ht="11.25">
      <c r="A5" s="2" t="s">
        <v>52</v>
      </c>
      <c r="P5" s="2">
        <v>0.0017</v>
      </c>
    </row>
    <row r="6" ht="11.25">
      <c r="A6" s="2" t="s">
        <v>53</v>
      </c>
    </row>
    <row r="7" spans="1:13" ht="11.25">
      <c r="A7" s="2" t="s">
        <v>54</v>
      </c>
      <c r="E7" s="2">
        <v>0.4</v>
      </c>
      <c r="I7" s="2">
        <v>0.175</v>
      </c>
      <c r="M7" s="24"/>
    </row>
    <row r="8" spans="1:9" ht="11.25">
      <c r="A8" s="2" t="s">
        <v>55</v>
      </c>
      <c r="E8" s="2">
        <v>400</v>
      </c>
      <c r="I8" s="2">
        <v>456</v>
      </c>
    </row>
    <row r="10" spans="1:20" ht="11.25">
      <c r="A10" s="2" t="s">
        <v>56</v>
      </c>
      <c r="D10" s="31" t="s">
        <v>60</v>
      </c>
      <c r="E10" s="32">
        <f>+E7+(E8/C17)</f>
        <v>0.5095890410958904</v>
      </c>
      <c r="F10" s="29">
        <v>4.06</v>
      </c>
      <c r="G10" s="2" t="e">
        <f>NA()</f>
        <v>#N/A</v>
      </c>
      <c r="H10" s="2" t="e">
        <f>NA()</f>
        <v>#N/A</v>
      </c>
      <c r="I10" s="32">
        <f>+I7+(I8/C17)</f>
        <v>0.2999315068493151</v>
      </c>
      <c r="J10" s="2" t="e">
        <f>NA()</f>
        <v>#N/A</v>
      </c>
      <c r="K10" s="2" t="e">
        <f>NA()</f>
        <v>#N/A</v>
      </c>
      <c r="L10" s="2" t="e">
        <f>NA()</f>
        <v>#N/A</v>
      </c>
      <c r="M10" s="30">
        <v>0.35</v>
      </c>
      <c r="N10" s="29">
        <v>3.5</v>
      </c>
      <c r="O10" s="2" t="e">
        <f>NA()</f>
        <v>#N/A</v>
      </c>
      <c r="P10" s="29">
        <f>+P5*(C16+C18)*1.1</f>
        <v>2.805</v>
      </c>
      <c r="Q10" s="2" t="e">
        <f>NA()</f>
        <v>#N/A</v>
      </c>
      <c r="R10" s="2" t="e">
        <f>NA()</f>
        <v>#N/A</v>
      </c>
      <c r="S10" s="29">
        <v>4.1</v>
      </c>
      <c r="T10" s="29">
        <v>9.28</v>
      </c>
    </row>
    <row r="16" spans="3:4" ht="11.25">
      <c r="C16" s="2">
        <v>1000</v>
      </c>
      <c r="D16" s="2" t="s">
        <v>61</v>
      </c>
    </row>
    <row r="17" spans="1:3" ht="11.25">
      <c r="A17" s="2" t="s">
        <v>57</v>
      </c>
      <c r="C17" s="2">
        <v>3650</v>
      </c>
    </row>
    <row r="18" spans="3:4" ht="11.25">
      <c r="C18" s="2">
        <v>500</v>
      </c>
      <c r="D18" s="2" t="s">
        <v>62</v>
      </c>
    </row>
    <row r="19" spans="2:3" ht="11.25">
      <c r="B19" s="29"/>
      <c r="C19" s="2" t="s">
        <v>58</v>
      </c>
    </row>
    <row r="20" spans="2:3" ht="11.25">
      <c r="B20" s="31"/>
      <c r="C20" s="2" t="s">
        <v>59</v>
      </c>
    </row>
    <row r="21" spans="2:3" ht="11.25">
      <c r="B21" s="30"/>
      <c r="C21" s="2" t="s">
        <v>63</v>
      </c>
    </row>
    <row r="24" ht="11.25">
      <c r="C24" s="2" t="s">
        <v>64</v>
      </c>
    </row>
    <row r="25" ht="11.25">
      <c r="C25" s="2" t="s">
        <v>65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D7" sqref="D7"/>
    </sheetView>
  </sheetViews>
  <sheetFormatPr defaultColWidth="9.140625" defaultRowHeight="12.75"/>
  <cols>
    <col min="1" max="16384" width="9.140625" style="24" customWidth="1"/>
  </cols>
  <sheetData>
    <row r="1" spans="2:17" ht="11.25">
      <c r="B1" s="2" t="s">
        <v>121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3" ht="11.25">
      <c r="A2" s="36"/>
      <c r="B2" s="36"/>
      <c r="M2" s="36"/>
    </row>
    <row r="3" spans="1:13" ht="11.25">
      <c r="A3" s="36"/>
      <c r="B3" s="36" t="s">
        <v>124</v>
      </c>
      <c r="C3" s="24" t="s">
        <v>125</v>
      </c>
      <c r="M3" s="36"/>
    </row>
    <row r="4" spans="1:13" ht="11.25">
      <c r="A4" s="39">
        <v>34881</v>
      </c>
      <c r="B4" s="24">
        <v>98</v>
      </c>
      <c r="C4" s="42">
        <f aca="true" t="shared" si="0" ref="C4:C9">+B4/$B$10*100</f>
        <v>90.07352941176471</v>
      </c>
      <c r="M4" s="36"/>
    </row>
    <row r="5" spans="1:13" ht="11.25">
      <c r="A5" s="40">
        <v>35247</v>
      </c>
      <c r="B5" s="2">
        <v>100.1</v>
      </c>
      <c r="C5" s="42">
        <f t="shared" si="0"/>
        <v>92.00367647058823</v>
      </c>
      <c r="M5" s="36"/>
    </row>
    <row r="6" spans="1:13" ht="11.25">
      <c r="A6" s="40">
        <v>35612</v>
      </c>
      <c r="B6" s="2">
        <v>101.6</v>
      </c>
      <c r="C6" s="42">
        <f t="shared" si="0"/>
        <v>93.38235294117648</v>
      </c>
      <c r="M6" s="36"/>
    </row>
    <row r="7" spans="1:13" ht="11.25">
      <c r="A7" s="40">
        <v>35977</v>
      </c>
      <c r="B7" s="2">
        <v>102.9</v>
      </c>
      <c r="C7" s="42">
        <f t="shared" si="0"/>
        <v>94.57720588235294</v>
      </c>
      <c r="M7" s="36"/>
    </row>
    <row r="8" spans="1:13" ht="11.25">
      <c r="A8" s="40">
        <v>36342</v>
      </c>
      <c r="B8" s="2">
        <v>104</v>
      </c>
      <c r="C8" s="42">
        <f t="shared" si="0"/>
        <v>95.58823529411765</v>
      </c>
      <c r="M8" s="36"/>
    </row>
    <row r="9" spans="1:13" ht="11.25">
      <c r="A9" s="40">
        <v>36708</v>
      </c>
      <c r="B9" s="2">
        <v>106.1</v>
      </c>
      <c r="C9" s="42">
        <f t="shared" si="0"/>
        <v>97.51838235294117</v>
      </c>
      <c r="M9" s="36"/>
    </row>
    <row r="10" spans="1:13" ht="11.25">
      <c r="A10" s="40">
        <v>37073</v>
      </c>
      <c r="B10" s="2">
        <v>108.8</v>
      </c>
      <c r="C10" s="42">
        <f>+B10/$B$10*100</f>
        <v>100</v>
      </c>
      <c r="M10" s="36"/>
    </row>
    <row r="11" spans="1:13" ht="11.25">
      <c r="A11" s="40">
        <v>37438</v>
      </c>
      <c r="B11" s="2">
        <v>111</v>
      </c>
      <c r="C11" s="42">
        <f>+B11/$B$10*100</f>
        <v>102.02205882352942</v>
      </c>
      <c r="M11" s="36"/>
    </row>
    <row r="12" spans="1:13" ht="11.25">
      <c r="A12" s="40">
        <v>37803</v>
      </c>
      <c r="B12" s="2">
        <v>113.1</v>
      </c>
      <c r="C12" s="42">
        <f>+B12/$B$10*100</f>
        <v>103.95220588235294</v>
      </c>
      <c r="M12" s="36"/>
    </row>
    <row r="13" spans="1:13" ht="11.25">
      <c r="A13" s="36"/>
      <c r="B13" s="36"/>
      <c r="M13" s="36"/>
    </row>
    <row r="14" spans="1:13" ht="11.25">
      <c r="A14" s="36"/>
      <c r="B14" s="36"/>
      <c r="M14" s="36"/>
    </row>
    <row r="15" spans="1:13" ht="11.25">
      <c r="A15" s="36"/>
      <c r="B15" s="36"/>
      <c r="M15" s="36"/>
    </row>
    <row r="16" spans="1:13" ht="11.25">
      <c r="A16" s="36" t="s">
        <v>122</v>
      </c>
      <c r="B16" s="41" t="s">
        <v>123</v>
      </c>
      <c r="M16" s="36"/>
    </row>
    <row r="17" spans="1:13" ht="11.25">
      <c r="A17" s="36"/>
      <c r="B17" s="36"/>
      <c r="M17" s="36"/>
    </row>
    <row r="18" spans="1:13" ht="11.25">
      <c r="A18" s="36"/>
      <c r="B18" s="36"/>
      <c r="M18" s="36"/>
    </row>
    <row r="19" spans="1:13" ht="11.25">
      <c r="A19" s="36"/>
      <c r="B19" s="36"/>
      <c r="M19" s="36"/>
    </row>
    <row r="20" spans="1:13" ht="11.25">
      <c r="A20" s="36"/>
      <c r="B20" s="36"/>
      <c r="M20" s="36"/>
    </row>
    <row r="21" spans="1:13" ht="11.25">
      <c r="A21" s="36"/>
      <c r="B21" s="36"/>
      <c r="M21" s="36"/>
    </row>
    <row r="22" spans="1:13" ht="11.25">
      <c r="A22" s="38"/>
      <c r="B22" s="36"/>
      <c r="M22" s="36"/>
    </row>
    <row r="23" spans="1:13" ht="11.25">
      <c r="A23" s="36"/>
      <c r="B23" s="36"/>
      <c r="M23" s="36"/>
    </row>
    <row r="24" spans="1:13" ht="11.25">
      <c r="A24" s="36"/>
      <c r="B24" s="36"/>
      <c r="M24" s="36"/>
    </row>
    <row r="25" spans="1:13" ht="11.25">
      <c r="A25" s="36"/>
      <c r="B25" s="36"/>
      <c r="M25" s="36"/>
    </row>
    <row r="26" spans="1:13" ht="11.25">
      <c r="A26" s="38"/>
      <c r="B26" s="36"/>
      <c r="M26" s="36"/>
    </row>
    <row r="27" spans="1:13" ht="11.25">
      <c r="A27" s="36"/>
      <c r="B27" s="36"/>
      <c r="M27" s="36"/>
    </row>
    <row r="28" spans="1:13" ht="11.25">
      <c r="A28" s="36"/>
      <c r="B28" s="36"/>
      <c r="M28" s="36"/>
    </row>
    <row r="29" spans="1:13" ht="11.25">
      <c r="A29" s="36"/>
      <c r="B29" s="36"/>
      <c r="M29" s="36"/>
    </row>
    <row r="30" spans="1:13" ht="11.25">
      <c r="A30" s="38"/>
      <c r="B30" s="36"/>
      <c r="M30" s="36"/>
    </row>
  </sheetData>
  <hyperlinks>
    <hyperlink ref="B16" r:id="rId1" display="www.ecb.int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6" sqref="A6:A9"/>
    </sheetView>
  </sheetViews>
  <sheetFormatPr defaultColWidth="9.140625" defaultRowHeight="12.75"/>
  <cols>
    <col min="1" max="1" width="31.00390625" style="2" customWidth="1"/>
    <col min="2" max="16384" width="9.140625" style="2" customWidth="1"/>
  </cols>
  <sheetData>
    <row r="1" ht="11.25">
      <c r="A1" s="6" t="s">
        <v>19</v>
      </c>
    </row>
    <row r="2" spans="2:3" ht="11.25">
      <c r="B2" s="2" t="s">
        <v>26</v>
      </c>
      <c r="C2" s="2" t="s">
        <v>33</v>
      </c>
    </row>
    <row r="3" spans="1:9" ht="13.5" customHeight="1">
      <c r="A3" s="1" t="s">
        <v>29</v>
      </c>
      <c r="B3" s="20">
        <v>12.2</v>
      </c>
      <c r="C3" s="22">
        <f>+B3/A$20*100</f>
        <v>33.888888888888886</v>
      </c>
      <c r="I3" s="22"/>
    </row>
    <row r="4" spans="1:19" ht="13.5" customHeight="1">
      <c r="A4" s="1" t="s">
        <v>28</v>
      </c>
      <c r="B4" s="21">
        <v>7.1</v>
      </c>
      <c r="C4" s="22">
        <f aca="true" t="shared" si="0" ref="C4:C15">+B4/A$20*100</f>
        <v>19.72222222222222</v>
      </c>
      <c r="G4" s="21"/>
      <c r="I4" s="22"/>
      <c r="J4" s="4"/>
      <c r="K4" s="4"/>
      <c r="L4" s="4"/>
      <c r="M4" s="4"/>
      <c r="N4" s="4"/>
      <c r="O4" s="4"/>
      <c r="P4" s="4"/>
      <c r="Q4" s="4"/>
      <c r="R4" s="5"/>
      <c r="S4" s="5"/>
    </row>
    <row r="5" spans="1:19" ht="13.5" customHeight="1">
      <c r="A5" s="1"/>
      <c r="B5" s="21"/>
      <c r="C5" s="22"/>
      <c r="G5" s="21"/>
      <c r="I5" s="22"/>
      <c r="J5" s="4"/>
      <c r="K5" s="4"/>
      <c r="L5" s="4"/>
      <c r="M5" s="4"/>
      <c r="N5" s="4"/>
      <c r="O5" s="4"/>
      <c r="P5" s="4"/>
      <c r="Q5" s="4"/>
      <c r="R5" s="5"/>
      <c r="S5" s="5"/>
    </row>
    <row r="6" spans="1:19" ht="13.5" customHeight="1">
      <c r="A6" s="1" t="s">
        <v>31</v>
      </c>
      <c r="B6" s="21">
        <f>+B3*0.95</f>
        <v>11.589999999999998</v>
      </c>
      <c r="C6" s="22">
        <f t="shared" si="0"/>
        <v>32.194444444444436</v>
      </c>
      <c r="G6" s="21"/>
      <c r="I6" s="22"/>
      <c r="J6" s="4"/>
      <c r="K6" s="4"/>
      <c r="L6" s="4"/>
      <c r="M6" s="4"/>
      <c r="N6" s="4"/>
      <c r="O6" s="4"/>
      <c r="P6" s="4"/>
      <c r="Q6" s="4"/>
      <c r="R6" s="5"/>
      <c r="S6" s="5"/>
    </row>
    <row r="7" spans="1:19" ht="13.5" customHeight="1">
      <c r="A7" s="1" t="s">
        <v>30</v>
      </c>
      <c r="B7" s="21">
        <f>+B4*0.9</f>
        <v>6.39</v>
      </c>
      <c r="C7" s="22">
        <f t="shared" si="0"/>
        <v>17.75</v>
      </c>
      <c r="G7" s="21"/>
      <c r="I7" s="22"/>
      <c r="J7" s="4"/>
      <c r="K7" s="4"/>
      <c r="L7" s="4"/>
      <c r="M7" s="4"/>
      <c r="N7" s="4"/>
      <c r="O7" s="4"/>
      <c r="P7" s="4"/>
      <c r="Q7" s="4"/>
      <c r="R7" s="5"/>
      <c r="S7" s="5"/>
    </row>
    <row r="8" spans="1:9" ht="12" customHeight="1">
      <c r="A8" s="1" t="s">
        <v>1</v>
      </c>
      <c r="B8" s="2">
        <f>1.05*B3</f>
        <v>12.81</v>
      </c>
      <c r="C8" s="22">
        <f t="shared" si="0"/>
        <v>35.583333333333336</v>
      </c>
      <c r="I8" s="22"/>
    </row>
    <row r="9" spans="1:9" ht="12" customHeight="1">
      <c r="A9" s="1" t="s">
        <v>0</v>
      </c>
      <c r="B9" s="20">
        <f>1.05*B4</f>
        <v>7.455</v>
      </c>
      <c r="C9" s="22">
        <f t="shared" si="0"/>
        <v>20.708333333333336</v>
      </c>
      <c r="I9" s="22"/>
    </row>
    <row r="10" spans="3:9" ht="12" customHeight="1">
      <c r="C10" s="22"/>
      <c r="I10" s="22"/>
    </row>
    <row r="11" spans="1:9" ht="12.75" customHeight="1">
      <c r="A11" s="1" t="s">
        <v>40</v>
      </c>
      <c r="B11" s="2">
        <v>325</v>
      </c>
      <c r="C11" s="26">
        <f t="shared" si="0"/>
        <v>902.7777777777778</v>
      </c>
      <c r="I11" s="22"/>
    </row>
    <row r="12" spans="1:9" ht="13.5" customHeight="1">
      <c r="A12" s="1" t="s">
        <v>41</v>
      </c>
      <c r="B12" s="2">
        <v>350</v>
      </c>
      <c r="C12" s="26">
        <f t="shared" si="0"/>
        <v>972.2222222222222</v>
      </c>
      <c r="I12" s="22"/>
    </row>
    <row r="13" spans="1:9" ht="13.5" customHeight="1">
      <c r="A13" s="1" t="s">
        <v>42</v>
      </c>
      <c r="B13" s="2">
        <v>280</v>
      </c>
      <c r="C13" s="26">
        <f t="shared" si="0"/>
        <v>777.7777777777777</v>
      </c>
      <c r="I13" s="22"/>
    </row>
    <row r="14" spans="1:9" ht="12.75" customHeight="1">
      <c r="A14" s="1" t="s">
        <v>38</v>
      </c>
      <c r="B14" s="2">
        <v>1000</v>
      </c>
      <c r="C14" s="26">
        <f t="shared" si="0"/>
        <v>2777.777777777778</v>
      </c>
      <c r="I14" s="22"/>
    </row>
    <row r="15" spans="1:9" ht="11.25" customHeight="1">
      <c r="A15" s="1" t="s">
        <v>39</v>
      </c>
      <c r="B15" s="2">
        <v>1000</v>
      </c>
      <c r="C15" s="26">
        <f t="shared" si="0"/>
        <v>2777.777777777778</v>
      </c>
      <c r="I15" s="22"/>
    </row>
    <row r="16" ht="11.25"/>
    <row r="17" ht="11.25">
      <c r="A17" s="3" t="s">
        <v>20</v>
      </c>
    </row>
    <row r="18" ht="11.25">
      <c r="A18" s="3" t="s">
        <v>32</v>
      </c>
    </row>
    <row r="19" ht="11.25">
      <c r="A19" s="2" t="s">
        <v>27</v>
      </c>
    </row>
    <row r="20" spans="1:2" ht="11.25">
      <c r="A20" s="3">
        <v>36</v>
      </c>
      <c r="B20" s="2" t="s">
        <v>21</v>
      </c>
    </row>
    <row r="21" ht="11.25">
      <c r="A21" s="3"/>
    </row>
    <row r="22" ht="11.25">
      <c r="A22" s="3"/>
    </row>
    <row r="23" ht="11.25"/>
    <row r="24" spans="1:17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1.2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1.25">
      <c r="A26" s="7"/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1.2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1.25">
      <c r="A28" s="10"/>
      <c r="B28" s="10"/>
      <c r="C28" s="9"/>
      <c r="D28" s="11"/>
      <c r="E28" s="9"/>
      <c r="F28" s="9"/>
      <c r="G28" s="9"/>
      <c r="H28" s="9"/>
      <c r="I28" s="9"/>
      <c r="J28" s="9"/>
      <c r="K28" s="9"/>
      <c r="L28" s="9"/>
      <c r="M28" s="11"/>
      <c r="N28" s="11"/>
      <c r="O28" s="11"/>
      <c r="P28" s="9"/>
      <c r="Q28" s="11"/>
    </row>
    <row r="29" spans="1:17" ht="11.25">
      <c r="A29" s="10"/>
      <c r="B29" s="10"/>
      <c r="C29" s="10"/>
      <c r="D29" s="10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2"/>
      <c r="L30" s="10"/>
      <c r="M30" s="10"/>
      <c r="N30" s="10"/>
      <c r="O30" s="10"/>
      <c r="P30" s="10"/>
      <c r="Q30" s="10"/>
    </row>
    <row r="31" spans="1:17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1.25">
      <c r="A37" s="10"/>
      <c r="B37" s="10"/>
      <c r="C37" s="12"/>
      <c r="D37" s="10"/>
      <c r="E37" s="10"/>
      <c r="F37" s="12"/>
      <c r="G37" s="10"/>
      <c r="H37" s="10"/>
      <c r="I37" s="10"/>
      <c r="J37" s="12"/>
      <c r="K37" s="10"/>
      <c r="L37" s="12"/>
      <c r="M37" s="10"/>
      <c r="N37" s="10"/>
      <c r="O37" s="10"/>
      <c r="P37" s="10"/>
      <c r="Q37" s="10"/>
    </row>
    <row r="38" spans="1:17" ht="11.25">
      <c r="A38" s="10"/>
      <c r="B38" s="10"/>
      <c r="C38" s="12"/>
      <c r="D38" s="10"/>
      <c r="E38" s="10"/>
      <c r="F38" s="12"/>
      <c r="G38" s="10"/>
      <c r="H38" s="10"/>
      <c r="I38" s="10"/>
      <c r="J38" s="12"/>
      <c r="K38" s="10"/>
      <c r="L38" s="12"/>
      <c r="M38" s="10"/>
      <c r="N38" s="10"/>
      <c r="O38" s="10"/>
      <c r="P38" s="10"/>
      <c r="Q38" s="10"/>
    </row>
    <row r="39" spans="1:17" ht="11.25">
      <c r="A39" s="10"/>
      <c r="B39" s="10"/>
      <c r="C39" s="12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/>
      <c r="P39" s="10"/>
      <c r="Q39" s="12"/>
    </row>
    <row r="40" spans="1:17" ht="11.25">
      <c r="A40" s="10"/>
      <c r="B40" s="13"/>
      <c r="C40" s="13"/>
      <c r="D40" s="14"/>
      <c r="E40" s="13"/>
      <c r="F40" s="13"/>
      <c r="G40" s="15"/>
      <c r="H40" s="15"/>
      <c r="I40" s="15"/>
      <c r="J40" s="13"/>
      <c r="K40" s="15"/>
      <c r="L40" s="13"/>
      <c r="M40" s="14"/>
      <c r="N40" s="14"/>
      <c r="O40" s="14"/>
      <c r="P40" s="15"/>
      <c r="Q40" s="14"/>
    </row>
    <row r="41" spans="1:17" ht="11.25">
      <c r="A41" s="10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1.2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1.25">
      <c r="A43" s="10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1.25">
      <c r="A44" s="10"/>
      <c r="B44" s="12"/>
      <c r="C44" s="12"/>
      <c r="D44" s="10"/>
      <c r="E44" s="12"/>
      <c r="F44" s="16"/>
      <c r="G44" s="16"/>
      <c r="H44" s="10"/>
      <c r="I44" s="12"/>
      <c r="J44" s="16"/>
      <c r="K44" s="12"/>
      <c r="L44" s="16"/>
      <c r="M44" s="10"/>
      <c r="N44" s="12"/>
      <c r="O44" s="12"/>
      <c r="P44" s="10"/>
      <c r="Q44" s="16"/>
    </row>
    <row r="45" spans="1:17" ht="11.25">
      <c r="A45" s="10"/>
      <c r="B45" s="12"/>
      <c r="C45" s="12"/>
      <c r="D45" s="10"/>
      <c r="E45" s="10"/>
      <c r="F45" s="16"/>
      <c r="G45" s="16"/>
      <c r="H45" s="10"/>
      <c r="I45" s="12"/>
      <c r="J45" s="16"/>
      <c r="K45" s="12"/>
      <c r="L45" s="16"/>
      <c r="M45" s="10"/>
      <c r="N45" s="12"/>
      <c r="O45" s="12"/>
      <c r="P45" s="12"/>
      <c r="Q45" s="16"/>
    </row>
    <row r="46" spans="1:17" ht="11.25">
      <c r="A46" s="10"/>
      <c r="B46" s="12"/>
      <c r="C46" s="12"/>
      <c r="D46" s="10"/>
      <c r="E46" s="10"/>
      <c r="F46" s="16"/>
      <c r="G46" s="16"/>
      <c r="H46" s="10"/>
      <c r="I46" s="12"/>
      <c r="J46" s="10"/>
      <c r="K46" s="12"/>
      <c r="L46" s="16"/>
      <c r="M46" s="10"/>
      <c r="N46" s="12"/>
      <c r="O46" s="12"/>
      <c r="P46" s="12"/>
      <c r="Q46" s="16"/>
    </row>
    <row r="47" spans="1:17" ht="11.25">
      <c r="A47" s="10"/>
      <c r="B47" s="12"/>
      <c r="C47" s="12"/>
      <c r="D47" s="10"/>
      <c r="E47" s="10"/>
      <c r="F47" s="16"/>
      <c r="G47" s="16"/>
      <c r="H47" s="10"/>
      <c r="I47" s="12"/>
      <c r="J47" s="10"/>
      <c r="K47" s="12"/>
      <c r="L47" s="16"/>
      <c r="M47" s="10"/>
      <c r="N47" s="12"/>
      <c r="O47" s="10"/>
      <c r="P47" s="10"/>
      <c r="Q47" s="16"/>
    </row>
    <row r="48" spans="1:17" ht="11.25">
      <c r="A48" s="10"/>
      <c r="B48" s="12"/>
      <c r="C48" s="12"/>
      <c r="D48" s="10"/>
      <c r="E48" s="10"/>
      <c r="F48" s="16"/>
      <c r="G48" s="16"/>
      <c r="H48" s="10"/>
      <c r="I48" s="12"/>
      <c r="J48" s="10"/>
      <c r="K48" s="12"/>
      <c r="L48" s="16"/>
      <c r="M48" s="10"/>
      <c r="N48" s="12"/>
      <c r="O48" s="12"/>
      <c r="P48" s="12"/>
      <c r="Q48" s="16"/>
    </row>
    <row r="49" spans="1:17" ht="11.25">
      <c r="A49" s="10"/>
      <c r="B49" s="12"/>
      <c r="C49" s="12"/>
      <c r="D49" s="10"/>
      <c r="E49" s="10"/>
      <c r="F49" s="16"/>
      <c r="G49" s="16"/>
      <c r="H49" s="10"/>
      <c r="I49" s="12"/>
      <c r="J49" s="10"/>
      <c r="K49" s="12"/>
      <c r="L49" s="16"/>
      <c r="M49" s="10"/>
      <c r="N49" s="12"/>
      <c r="O49" s="12"/>
      <c r="P49" s="10"/>
      <c r="Q49" s="16"/>
    </row>
    <row r="50" spans="1:17" ht="11.25">
      <c r="A50" s="10"/>
      <c r="B50" s="12"/>
      <c r="C50" s="12"/>
      <c r="D50" s="10"/>
      <c r="E50" s="10"/>
      <c r="F50" s="16"/>
      <c r="G50" s="12"/>
      <c r="H50" s="10"/>
      <c r="I50" s="12"/>
      <c r="J50" s="10"/>
      <c r="K50" s="12"/>
      <c r="L50" s="16"/>
      <c r="M50" s="10"/>
      <c r="N50" s="12"/>
      <c r="O50" s="12"/>
      <c r="P50" s="10"/>
      <c r="Q50" s="16"/>
    </row>
    <row r="51" spans="1:17" ht="11.25">
      <c r="A51" s="10"/>
      <c r="B51" s="12"/>
      <c r="C51" s="12"/>
      <c r="D51" s="10"/>
      <c r="E51" s="10"/>
      <c r="F51" s="12"/>
      <c r="G51" s="12"/>
      <c r="H51" s="10"/>
      <c r="I51" s="12"/>
      <c r="J51" s="10"/>
      <c r="K51" s="12"/>
      <c r="L51" s="12"/>
      <c r="M51" s="10"/>
      <c r="N51" s="12"/>
      <c r="O51" s="10"/>
      <c r="P51" s="10"/>
      <c r="Q51" s="16"/>
    </row>
    <row r="52" spans="1:17" ht="11.25">
      <c r="A52" s="10"/>
      <c r="B52" s="12"/>
      <c r="C52" s="12"/>
      <c r="D52" s="10"/>
      <c r="E52" s="10"/>
      <c r="F52" s="12"/>
      <c r="G52" s="12"/>
      <c r="H52" s="10"/>
      <c r="I52" s="12"/>
      <c r="J52" s="10"/>
      <c r="K52" s="12"/>
      <c r="L52" s="12"/>
      <c r="M52" s="10"/>
      <c r="N52" s="12"/>
      <c r="O52" s="10"/>
      <c r="P52" s="10"/>
      <c r="Q52" s="16"/>
    </row>
    <row r="53" spans="1:17" ht="11.25">
      <c r="A53" s="10"/>
      <c r="B53" s="12"/>
      <c r="C53" s="12"/>
      <c r="D53" s="10"/>
      <c r="E53" s="10"/>
      <c r="F53" s="12"/>
      <c r="G53" s="12"/>
      <c r="H53" s="10"/>
      <c r="I53" s="12"/>
      <c r="J53" s="10"/>
      <c r="K53" s="12"/>
      <c r="L53" s="12"/>
      <c r="M53" s="10"/>
      <c r="N53" s="12"/>
      <c r="O53" s="10"/>
      <c r="P53" s="10"/>
      <c r="Q53" s="16"/>
    </row>
    <row r="54" spans="1:17" ht="11.25">
      <c r="A54" s="10"/>
      <c r="B54" s="12"/>
      <c r="C54" s="12"/>
      <c r="D54" s="12"/>
      <c r="E54" s="12"/>
      <c r="F54" s="12"/>
      <c r="G54" s="12"/>
      <c r="H54" s="10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1.25">
      <c r="A55" s="10"/>
      <c r="B55" s="17"/>
      <c r="C55" s="18"/>
      <c r="D55" s="19"/>
      <c r="E55" s="17"/>
      <c r="F55" s="19"/>
      <c r="G55" s="17"/>
      <c r="H55" s="17"/>
      <c r="I55" s="18"/>
      <c r="J55" s="17"/>
      <c r="K55" s="18"/>
      <c r="L55" s="19"/>
      <c r="M55" s="17"/>
      <c r="N55" s="18"/>
      <c r="O55" s="19"/>
      <c r="P55" s="17"/>
      <c r="Q55" s="17"/>
    </row>
    <row r="56" spans="1:17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1.2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1.25">
      <c r="A58" s="10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1.25">
      <c r="A59" s="10"/>
      <c r="B59" s="10"/>
      <c r="C59" s="16"/>
      <c r="D59" s="16"/>
      <c r="E59" s="12"/>
      <c r="F59" s="12"/>
      <c r="G59" s="16"/>
      <c r="H59" s="16"/>
      <c r="I59" s="12"/>
      <c r="J59" s="16"/>
      <c r="K59" s="12"/>
      <c r="L59" s="16"/>
      <c r="M59" s="16"/>
      <c r="N59" s="12"/>
      <c r="O59" s="12"/>
      <c r="P59" s="16"/>
      <c r="Q59" s="16"/>
    </row>
    <row r="60" spans="1:17" ht="11.25">
      <c r="A60" s="10"/>
      <c r="B60" s="10"/>
      <c r="C60" s="16"/>
      <c r="D60" s="16"/>
      <c r="E60" s="16"/>
      <c r="F60" s="12"/>
      <c r="G60" s="16"/>
      <c r="H60" s="16"/>
      <c r="I60" s="12"/>
      <c r="J60" s="16"/>
      <c r="K60" s="12"/>
      <c r="L60" s="16"/>
      <c r="M60" s="16"/>
      <c r="N60" s="12"/>
      <c r="O60" s="12"/>
      <c r="P60" s="16"/>
      <c r="Q60" s="16"/>
    </row>
    <row r="61" spans="1:17" ht="11.25">
      <c r="A61" s="10"/>
      <c r="B61" s="10"/>
      <c r="C61" s="16"/>
      <c r="D61" s="16"/>
      <c r="E61" s="16"/>
      <c r="F61" s="12"/>
      <c r="G61" s="16"/>
      <c r="H61" s="16"/>
      <c r="I61" s="12"/>
      <c r="J61" s="16"/>
      <c r="K61" s="12"/>
      <c r="L61" s="16"/>
      <c r="M61" s="16"/>
      <c r="N61" s="12"/>
      <c r="O61" s="12"/>
      <c r="P61" s="16"/>
      <c r="Q61" s="16"/>
    </row>
    <row r="62" spans="1:17" ht="11.25">
      <c r="A62" s="10"/>
      <c r="B62" s="10"/>
      <c r="C62" s="16"/>
      <c r="D62" s="16"/>
      <c r="E62" s="16"/>
      <c r="F62" s="12"/>
      <c r="G62" s="16"/>
      <c r="H62" s="16"/>
      <c r="I62" s="12"/>
      <c r="J62" s="16"/>
      <c r="K62" s="12"/>
      <c r="L62" s="16"/>
      <c r="M62" s="16"/>
      <c r="N62" s="12"/>
      <c r="O62" s="12"/>
      <c r="P62" s="16"/>
      <c r="Q62" s="16"/>
    </row>
    <row r="63" spans="1:17" ht="11.25">
      <c r="A63" s="10"/>
      <c r="B63" s="10"/>
      <c r="C63" s="16"/>
      <c r="D63" s="16"/>
      <c r="E63" s="16"/>
      <c r="F63" s="12"/>
      <c r="G63" s="16"/>
      <c r="H63" s="16"/>
      <c r="I63" s="12"/>
      <c r="J63" s="16"/>
      <c r="K63" s="12"/>
      <c r="L63" s="16"/>
      <c r="M63" s="16"/>
      <c r="N63" s="12"/>
      <c r="O63" s="12"/>
      <c r="P63" s="16"/>
      <c r="Q63" s="16"/>
    </row>
    <row r="64" spans="1:17" ht="11.25">
      <c r="A64" s="10"/>
      <c r="B64" s="10"/>
      <c r="C64" s="16"/>
      <c r="D64" s="16"/>
      <c r="E64" s="16"/>
      <c r="F64" s="12"/>
      <c r="G64" s="10"/>
      <c r="H64" s="16"/>
      <c r="I64" s="12"/>
      <c r="J64" s="16"/>
      <c r="K64" s="12"/>
      <c r="L64" s="16"/>
      <c r="M64" s="16"/>
      <c r="N64" s="12"/>
      <c r="O64" s="12"/>
      <c r="P64" s="16"/>
      <c r="Q64" s="16"/>
    </row>
    <row r="65" spans="1:17" ht="11.25">
      <c r="A65" s="10"/>
      <c r="B65" s="10"/>
      <c r="C65" s="16"/>
      <c r="D65" s="16"/>
      <c r="E65" s="16"/>
      <c r="F65" s="12"/>
      <c r="G65" s="10"/>
      <c r="H65" s="16"/>
      <c r="I65" s="12"/>
      <c r="J65" s="16"/>
      <c r="K65" s="12"/>
      <c r="L65" s="16"/>
      <c r="M65" s="16"/>
      <c r="N65" s="12"/>
      <c r="O65" s="12"/>
      <c r="P65" s="16"/>
      <c r="Q65" s="16"/>
    </row>
    <row r="66" spans="1:17" ht="11.25">
      <c r="A66" s="10"/>
      <c r="B66" s="10"/>
      <c r="C66" s="16"/>
      <c r="D66" s="16"/>
      <c r="E66" s="16"/>
      <c r="F66" s="12"/>
      <c r="G66" s="10"/>
      <c r="H66" s="16"/>
      <c r="I66" s="12"/>
      <c r="J66" s="16"/>
      <c r="K66" s="12"/>
      <c r="L66" s="10"/>
      <c r="M66" s="16"/>
      <c r="N66" s="12"/>
      <c r="O66" s="12"/>
      <c r="P66" s="16"/>
      <c r="Q66" s="16"/>
    </row>
    <row r="67" spans="1:17" ht="11.25">
      <c r="A67" s="10"/>
      <c r="B67" s="10"/>
      <c r="C67" s="12"/>
      <c r="D67" s="16"/>
      <c r="E67" s="16"/>
      <c r="F67" s="12"/>
      <c r="G67" s="10"/>
      <c r="H67" s="16"/>
      <c r="I67" s="12"/>
      <c r="J67" s="12"/>
      <c r="K67" s="12"/>
      <c r="L67" s="10"/>
      <c r="M67" s="16"/>
      <c r="N67" s="12"/>
      <c r="O67" s="12"/>
      <c r="P67" s="12"/>
      <c r="Q67" s="16"/>
    </row>
    <row r="68" spans="1:17" ht="11.25">
      <c r="A68" s="10"/>
      <c r="B68" s="10"/>
      <c r="C68" s="12"/>
      <c r="D68" s="16"/>
      <c r="E68" s="16"/>
      <c r="F68" s="12"/>
      <c r="G68" s="10"/>
      <c r="H68" s="16"/>
      <c r="I68" s="12"/>
      <c r="J68" s="12"/>
      <c r="K68" s="12"/>
      <c r="L68" s="10"/>
      <c r="M68" s="16"/>
      <c r="N68" s="12"/>
      <c r="O68" s="12"/>
      <c r="P68" s="12"/>
      <c r="Q68" s="16"/>
    </row>
    <row r="69" spans="1:17" ht="11.25">
      <c r="A69" s="10"/>
      <c r="B69" s="1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1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1.2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1.25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1.2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1.25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1.2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1.2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1.25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1.25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1.25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1.25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1.25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1.25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1.25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1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1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</sheetData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85"/>
  <sheetViews>
    <sheetView workbookViewId="0" topLeftCell="H1">
      <selection activeCell="A38" sqref="A38"/>
    </sheetView>
  </sheetViews>
  <sheetFormatPr defaultColWidth="9.140625" defaultRowHeight="12.75"/>
  <cols>
    <col min="1" max="16384" width="9.140625" style="24" customWidth="1"/>
  </cols>
  <sheetData>
    <row r="2" ht="11.25">
      <c r="A2" s="58" t="s">
        <v>151</v>
      </c>
    </row>
    <row r="3" spans="2:19" ht="11.25">
      <c r="B3" s="23" t="s">
        <v>22</v>
      </c>
      <c r="C3" s="23" t="s">
        <v>5</v>
      </c>
      <c r="D3" s="23" t="s">
        <v>6</v>
      </c>
      <c r="E3" s="23" t="s">
        <v>7</v>
      </c>
      <c r="F3" s="23" t="s">
        <v>2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36" t="s">
        <v>134</v>
      </c>
      <c r="S3" s="36" t="s">
        <v>135</v>
      </c>
    </row>
    <row r="4" spans="1:19" ht="11.25">
      <c r="A4" s="24">
        <f>+'[1]manip_road'!A16</f>
        <v>1991</v>
      </c>
      <c r="B4" s="24">
        <f>+'[1]manip_road'!B16</f>
        <v>897.3080260000002</v>
      </c>
      <c r="C4" s="24">
        <f>+'[1]manip_road'!C16</f>
        <v>34.105</v>
      </c>
      <c r="D4" s="24">
        <f>+'[1]manip_road'!D16</f>
        <v>18.54</v>
      </c>
      <c r="E4" s="24">
        <f>+'[1]manip_road'!E16</f>
        <v>196</v>
      </c>
      <c r="F4" s="24">
        <f>+'[1]manip_road'!F16</f>
        <v>13.911</v>
      </c>
      <c r="G4" s="24">
        <f>+'[1]manip_road'!G16</f>
        <v>87.745</v>
      </c>
      <c r="H4" s="24">
        <f>+'[1]manip_road'!H16</f>
        <v>131.156</v>
      </c>
      <c r="I4" s="24">
        <f>+'[1]manip_road'!I16</f>
        <v>5.14</v>
      </c>
      <c r="J4" s="24">
        <f>+'[1]manip_road'!J16</f>
        <v>134.708</v>
      </c>
      <c r="K4" s="24">
        <f>+'[1]manip_road'!K16</f>
        <v>3.173026</v>
      </c>
      <c r="L4" s="24">
        <f>+'[1]manip_road'!L16</f>
        <v>52.07</v>
      </c>
      <c r="M4" s="24">
        <f>+'[1]manip_road'!M16</f>
        <v>13.576</v>
      </c>
      <c r="N4" s="24">
        <f>+'[1]manip_road'!N16</f>
        <v>18.684</v>
      </c>
      <c r="O4" s="24">
        <f>+'[1]manip_road'!O16</f>
        <v>24.7</v>
      </c>
      <c r="P4" s="24">
        <f>+'[1]manip_road'!P16</f>
        <v>25.368</v>
      </c>
      <c r="Q4" s="24">
        <f>+'[1]manip_road'!Q16</f>
        <v>138.432</v>
      </c>
      <c r="R4" s="24" t="e">
        <f>+'[1]manip_road'!R16</f>
        <v>#N/A</v>
      </c>
      <c r="S4" s="24">
        <f>+'[1]manip_road'!S16</f>
        <v>8.29</v>
      </c>
    </row>
    <row r="5" spans="1:19" ht="11.25">
      <c r="A5" s="24">
        <f>+'[1]manip_road'!A17</f>
        <v>1992</v>
      </c>
      <c r="B5" s="24">
        <f>+'[1]manip_road'!B17</f>
        <v>910.184433</v>
      </c>
      <c r="C5" s="24">
        <f>+'[1]manip_road'!C17</f>
        <v>32.161</v>
      </c>
      <c r="D5" s="24">
        <f>+'[1]manip_road'!D17</f>
        <v>19.433</v>
      </c>
      <c r="E5" s="24">
        <f>+'[1]manip_road'!E17</f>
        <v>200.1</v>
      </c>
      <c r="F5" s="24">
        <f>+'[1]manip_road'!F17</f>
        <v>12.489</v>
      </c>
      <c r="G5" s="24">
        <f>+'[1]manip_road'!G17</f>
        <v>89.415</v>
      </c>
      <c r="H5" s="24">
        <f>+'[1]manip_road'!H17</f>
        <v>135.192</v>
      </c>
      <c r="I5" s="24">
        <f>+'[1]manip_road'!I17</f>
        <v>5.15</v>
      </c>
      <c r="J5" s="24">
        <f>+'[1]manip_road'!J17</f>
        <v>141.946</v>
      </c>
      <c r="K5" s="24">
        <f>+'[1]manip_road'!K17</f>
        <v>3.757433</v>
      </c>
      <c r="L5" s="24">
        <f>+'[1]manip_road'!L17</f>
        <v>55.736</v>
      </c>
      <c r="M5" s="24">
        <f>+'[1]manip_road'!M17</f>
        <v>13.7</v>
      </c>
      <c r="N5" s="24">
        <f>+'[1]manip_road'!N17</f>
        <v>16.803</v>
      </c>
      <c r="O5" s="24">
        <f>+'[1]manip_road'!O17</f>
        <v>24.7</v>
      </c>
      <c r="P5" s="24">
        <f>+'[1]manip_road'!P17</f>
        <v>24.285</v>
      </c>
      <c r="Q5" s="24">
        <f>+'[1]manip_road'!Q17</f>
        <v>135.317</v>
      </c>
      <c r="R5" s="24" t="e">
        <f>+'[1]manip_road'!R17</f>
        <v>#N/A</v>
      </c>
      <c r="S5" s="24">
        <f>+'[1]manip_road'!S17</f>
        <v>8.35</v>
      </c>
    </row>
    <row r="6" spans="1:19" ht="11.25">
      <c r="A6" s="24">
        <f>+'[1]manip_road'!A18</f>
        <v>1993</v>
      </c>
      <c r="B6" s="24">
        <f>+'[1]manip_road'!B18</f>
        <v>915.1722320000001</v>
      </c>
      <c r="C6" s="24">
        <f>+'[1]manip_road'!C18</f>
        <v>35.031</v>
      </c>
      <c r="D6" s="24">
        <f>+'[1]manip_road'!D18</f>
        <v>20.013</v>
      </c>
      <c r="E6" s="24">
        <f>+'[1]manip_road'!E18</f>
        <v>199.1</v>
      </c>
      <c r="F6" s="24">
        <f>+'[1]manip_road'!F18</f>
        <v>15.368</v>
      </c>
      <c r="G6" s="24">
        <f>+'[1]manip_road'!G18</f>
        <v>90.901</v>
      </c>
      <c r="H6" s="24">
        <f>+'[1]manip_road'!H18</f>
        <v>129.71</v>
      </c>
      <c r="I6" s="24">
        <f>+'[1]manip_road'!I18</f>
        <v>5.1</v>
      </c>
      <c r="J6" s="24">
        <f>+'[1]manip_road'!J18</f>
        <v>134.155</v>
      </c>
      <c r="K6" s="24">
        <f>+'[1]manip_road'!K18</f>
        <v>4.176232</v>
      </c>
      <c r="L6" s="24">
        <f>+'[1]manip_road'!L18</f>
        <v>56.892</v>
      </c>
      <c r="M6" s="24">
        <f>+'[1]manip_road'!M18</f>
        <v>14.17</v>
      </c>
      <c r="N6" s="24">
        <f>+'[1]manip_road'!N18</f>
        <v>15.715</v>
      </c>
      <c r="O6" s="24">
        <f>+'[1]manip_road'!O18</f>
        <v>25</v>
      </c>
      <c r="P6" s="24">
        <f>+'[1]manip_road'!P18</f>
        <v>25.907</v>
      </c>
      <c r="Q6" s="24">
        <f>+'[1]manip_road'!Q18</f>
        <v>143.934</v>
      </c>
      <c r="R6" s="24" t="e">
        <f>+'[1]manip_road'!R18</f>
        <v>#N/A</v>
      </c>
      <c r="S6" s="24">
        <f>+'[1]manip_road'!S18</f>
        <v>8.27</v>
      </c>
    </row>
    <row r="7" spans="1:19" ht="11.25">
      <c r="A7" s="24">
        <f>+'[1]manip_road'!A19</f>
        <v>1994</v>
      </c>
      <c r="B7" s="24">
        <f>+'[1]manip_road'!B19</f>
        <v>972.120526</v>
      </c>
      <c r="C7" s="24">
        <f>+'[1]manip_road'!C19</f>
        <v>40.824</v>
      </c>
      <c r="D7" s="24">
        <f>+'[1]manip_road'!D19</f>
        <v>21.652</v>
      </c>
      <c r="E7" s="24">
        <f>+'[1]manip_road'!E19</f>
        <v>212.9</v>
      </c>
      <c r="F7" s="24">
        <f>+'[1]manip_road'!F19</f>
        <v>15.745</v>
      </c>
      <c r="G7" s="24">
        <f>+'[1]manip_road'!G19</f>
        <v>96.508</v>
      </c>
      <c r="H7" s="24">
        <f>+'[1]manip_road'!H19</f>
        <v>137.982</v>
      </c>
      <c r="I7" s="24">
        <f>+'[1]manip_road'!I19</f>
        <v>5.258</v>
      </c>
      <c r="J7" s="24">
        <f>+'[1]manip_road'!J19</f>
        <v>139.265</v>
      </c>
      <c r="K7" s="24">
        <f>+'[1]manip_road'!K19</f>
        <v>3.465526</v>
      </c>
      <c r="L7" s="24">
        <f>+'[1]manip_road'!L19</f>
        <v>58.176</v>
      </c>
      <c r="M7" s="24">
        <f>+'[1]manip_road'!M19</f>
        <v>14.7</v>
      </c>
      <c r="N7" s="24">
        <f>+'[1]manip_road'!N19</f>
        <v>17.929</v>
      </c>
      <c r="O7" s="24">
        <f>+'[1]manip_road'!O19</f>
        <v>25.7</v>
      </c>
      <c r="P7" s="24">
        <f>+'[1]manip_road'!P19</f>
        <v>26.995</v>
      </c>
      <c r="Q7" s="24">
        <f>+'[1]manip_road'!Q19</f>
        <v>155.021</v>
      </c>
      <c r="R7" s="24" t="e">
        <f>+'[1]manip_road'!R19</f>
        <v>#N/A</v>
      </c>
      <c r="S7" s="24">
        <f>+'[1]manip_road'!S19</f>
        <v>8.71</v>
      </c>
    </row>
    <row r="8" spans="1:19" ht="11.25">
      <c r="A8" s="24">
        <f>+'[1]manip_road'!A20</f>
        <v>1995</v>
      </c>
      <c r="B8" s="24">
        <f>+'[1]manip_road'!B20</f>
        <v>1039.888963</v>
      </c>
      <c r="C8" s="24">
        <f>+'[1]manip_road'!C20</f>
        <v>41.634</v>
      </c>
      <c r="D8" s="24">
        <f>+'[1]manip_road'!D20</f>
        <v>22.417</v>
      </c>
      <c r="E8" s="24">
        <f>+'[1]manip_road'!E20</f>
        <v>237.8</v>
      </c>
      <c r="F8" s="24">
        <f>+'[1]manip_road'!F20</f>
        <v>13.223</v>
      </c>
      <c r="G8" s="24">
        <f>+'[1]manip_road'!G20</f>
        <v>101.256</v>
      </c>
      <c r="H8" s="24">
        <f>+'[1]manip_road'!H20</f>
        <v>148.583</v>
      </c>
      <c r="I8" s="24">
        <f>+'[1]manip_road'!I20</f>
        <v>5.49</v>
      </c>
      <c r="J8" s="24">
        <f>+'[1]manip_road'!J20</f>
        <v>162.801</v>
      </c>
      <c r="K8" s="24">
        <f>+'[1]manip_road'!K20</f>
        <v>3.871963</v>
      </c>
      <c r="L8" s="24">
        <f>+'[1]manip_road'!L20</f>
        <v>60.584</v>
      </c>
      <c r="M8" s="24">
        <f>+'[1]manip_road'!M20</f>
        <v>15.706</v>
      </c>
      <c r="N8" s="24">
        <f>+'[1]manip_road'!N20</f>
        <v>11.844</v>
      </c>
      <c r="O8" s="24">
        <f>+'[1]manip_road'!O20</f>
        <v>23.2</v>
      </c>
      <c r="P8" s="24">
        <f>+'[1]manip_road'!P20</f>
        <v>29.324</v>
      </c>
      <c r="Q8" s="24">
        <f>+'[1]manip_road'!Q20</f>
        <v>162.155</v>
      </c>
      <c r="R8" s="24">
        <f>+'[1]manip_road'!R20</f>
        <v>0.466</v>
      </c>
      <c r="S8" s="24">
        <f>+'[1]manip_road'!S20</f>
        <v>9.65</v>
      </c>
    </row>
    <row r="9" spans="1:19" ht="11.25">
      <c r="A9" s="24">
        <f>+'[1]manip_road'!A21</f>
        <v>1996</v>
      </c>
      <c r="B9" s="24">
        <f>+'[1]manip_road'!B21</f>
        <v>1064.701867</v>
      </c>
      <c r="C9" s="24">
        <f>+'[1]manip_road'!C21</f>
        <v>37.978</v>
      </c>
      <c r="D9" s="24">
        <f>+'[1]manip_road'!D21</f>
        <v>21.322</v>
      </c>
      <c r="E9" s="24">
        <f>+'[1]manip_road'!E21</f>
        <v>236.58</v>
      </c>
      <c r="F9" s="24">
        <f>+'[1]manip_road'!F21</f>
        <v>13.384</v>
      </c>
      <c r="G9" s="24">
        <f>+'[1]manip_road'!G21</f>
        <v>101.507</v>
      </c>
      <c r="H9" s="24">
        <f>+'[1]manip_road'!H21</f>
        <v>176.836</v>
      </c>
      <c r="I9" s="24">
        <f>+'[1]manip_road'!I21</f>
        <v>6.32</v>
      </c>
      <c r="J9" s="24">
        <f>+'[1]manip_road'!J21</f>
        <v>174.965</v>
      </c>
      <c r="K9" s="24">
        <f>+'[1]manip_road'!K21</f>
        <v>3.125867</v>
      </c>
      <c r="L9" s="24">
        <f>+'[1]manip_road'!L21</f>
        <v>62.45</v>
      </c>
      <c r="M9" s="24">
        <f>+'[1]manip_road'!M21</f>
        <v>14.991</v>
      </c>
      <c r="N9" s="24">
        <f>+'[1]manip_road'!N21</f>
        <v>8.846</v>
      </c>
      <c r="O9" s="24">
        <f>+'[1]manip_road'!O21</f>
        <v>24.1</v>
      </c>
      <c r="P9" s="24">
        <f>+'[1]manip_road'!P21</f>
        <v>31.185</v>
      </c>
      <c r="Q9" s="24">
        <f>+'[1]manip_road'!Q21</f>
        <v>151.112</v>
      </c>
      <c r="R9" s="24">
        <f>+'[1]manip_road'!R21</f>
        <v>0.482</v>
      </c>
      <c r="S9" s="24">
        <f>+'[1]manip_road'!S21</f>
        <v>10.65</v>
      </c>
    </row>
    <row r="10" spans="1:19" ht="11.25">
      <c r="A10" s="24">
        <f>+'[1]manip_road'!A22</f>
        <v>1997</v>
      </c>
      <c r="B10" s="24">
        <f>+'[1]manip_road'!B22</f>
        <v>1160.091081</v>
      </c>
      <c r="C10" s="24">
        <f>+'[1]manip_road'!C22</f>
        <v>40.73</v>
      </c>
      <c r="D10" s="24">
        <f>+'[1]manip_road'!D22</f>
        <v>21.518</v>
      </c>
      <c r="E10" s="24">
        <f>+'[1]manip_road'!E22</f>
        <v>245.89</v>
      </c>
      <c r="F10" s="24">
        <f>+'[1]manip_road'!F22</f>
        <v>14.942</v>
      </c>
      <c r="G10" s="24">
        <f>+'[1]manip_road'!G22</f>
        <v>108.984</v>
      </c>
      <c r="H10" s="24">
        <f>+'[1]manip_road'!H22</f>
        <v>176.795</v>
      </c>
      <c r="I10" s="24">
        <f>+'[1]manip_road'!I22</f>
        <v>7</v>
      </c>
      <c r="J10" s="24">
        <f>+'[1]manip_road'!J22</f>
        <v>173.355</v>
      </c>
      <c r="K10" s="24">
        <f>+'[1]manip_road'!K22</f>
        <v>4.184081</v>
      </c>
      <c r="L10" s="24">
        <f>+'[1]manip_road'!L22</f>
        <v>67.553</v>
      </c>
      <c r="M10" s="24">
        <f>+'[1]manip_road'!M22</f>
        <v>15.177</v>
      </c>
      <c r="N10" s="24">
        <f>+'[1]manip_road'!N22</f>
        <v>10.046</v>
      </c>
      <c r="O10" s="24">
        <f>+'[1]manip_road'!O22</f>
        <v>25.4</v>
      </c>
      <c r="P10" s="24">
        <f>+'[1]manip_road'!P22</f>
        <v>33.127</v>
      </c>
      <c r="Q10" s="24">
        <f>+'[1]manip_road'!Q22</f>
        <v>215.39</v>
      </c>
      <c r="R10" s="24">
        <f>+'[1]manip_road'!R22</f>
        <v>0.506</v>
      </c>
      <c r="S10" s="24">
        <f>+'[1]manip_road'!S22</f>
        <v>11.84</v>
      </c>
    </row>
    <row r="11" spans="1:19" ht="11.25">
      <c r="A11" s="24">
        <f>+'[1]manip_road'!A23</f>
        <v>1998</v>
      </c>
      <c r="B11" s="24">
        <f>+'[1]manip_road'!B23</f>
        <v>1220.7944868306263</v>
      </c>
      <c r="C11" s="24">
        <f>+'[1]manip_road'!C23</f>
        <v>37.023</v>
      </c>
      <c r="D11" s="24">
        <f>+'[1]manip_road'!D23</f>
        <v>21.372</v>
      </c>
      <c r="E11" s="24">
        <f>+'[1]manip_road'!E23</f>
        <v>257.4</v>
      </c>
      <c r="F11" s="24">
        <f>+'[1]manip_road'!F23</f>
        <v>13.628463096905932</v>
      </c>
      <c r="G11" s="24">
        <f>+'[1]manip_road'!G23</f>
        <v>124.143</v>
      </c>
      <c r="H11" s="24">
        <f>+'[1]manip_road'!H23</f>
        <v>185.75</v>
      </c>
      <c r="I11" s="24">
        <f>+'[1]manip_road'!I23</f>
        <v>8.2</v>
      </c>
      <c r="J11" s="24">
        <f>+'[1]manip_road'!J23</f>
        <v>188.91602373372052</v>
      </c>
      <c r="K11" s="24">
        <f>+'[1]manip_road'!K23</f>
        <v>4.607</v>
      </c>
      <c r="L11" s="24">
        <f>+'[1]manip_road'!L23</f>
        <v>68.866</v>
      </c>
      <c r="M11" s="24">
        <f>+'[1]manip_road'!M23</f>
        <v>15.589</v>
      </c>
      <c r="N11" s="24">
        <f>+'[1]manip_road'!N23</f>
        <v>9.954</v>
      </c>
      <c r="O11" s="24">
        <f>+'[1]manip_road'!O23</f>
        <v>26.5</v>
      </c>
      <c r="P11" s="24">
        <f>+'[1]manip_road'!P23</f>
        <v>32.674</v>
      </c>
      <c r="Q11" s="24">
        <f>+'[1]manip_road'!Q23</f>
        <v>226.172</v>
      </c>
      <c r="R11" s="24">
        <f>+'[1]manip_road'!R23</f>
        <v>0.523</v>
      </c>
      <c r="S11" s="24">
        <f>+'[1]manip_road'!S23</f>
        <v>12.64</v>
      </c>
    </row>
    <row r="12" spans="1:19" ht="11.25">
      <c r="A12" s="24">
        <f>+'[1]manip_road'!A24</f>
        <v>1999</v>
      </c>
      <c r="B12" s="24">
        <f>+'[1]manip_road'!B24</f>
        <v>1281.777192472382</v>
      </c>
      <c r="C12" s="24">
        <f>+'[1]manip_road'!C24</f>
        <v>35.65</v>
      </c>
      <c r="D12" s="24">
        <f>+'[1]manip_road'!D24</f>
        <v>23.24</v>
      </c>
      <c r="E12" s="24">
        <f>+'[1]manip_road'!E24</f>
        <v>287.5</v>
      </c>
      <c r="F12" s="24">
        <f>+'[1]manip_road'!F24</f>
        <v>15.675192472382236</v>
      </c>
      <c r="G12" s="24">
        <f>+'[1]manip_road'!G24</f>
        <v>131.95</v>
      </c>
      <c r="H12" s="24">
        <f>+'[1]manip_road'!H24</f>
        <v>201.007</v>
      </c>
      <c r="I12" s="24">
        <f>+'[1]manip_road'!I24</f>
        <v>10.28</v>
      </c>
      <c r="J12" s="24">
        <f>+'[1]manip_road'!J24</f>
        <v>176.43</v>
      </c>
      <c r="K12" s="24">
        <f>+'[1]manip_road'!K24</f>
        <v>6.168</v>
      </c>
      <c r="L12" s="24">
        <f>+'[1]manip_road'!L24</f>
        <v>73.751</v>
      </c>
      <c r="M12" s="24">
        <f>+'[1]manip_road'!M24</f>
        <v>25.204</v>
      </c>
      <c r="N12" s="24">
        <f>+'[1]manip_road'!N24</f>
        <v>25.215</v>
      </c>
      <c r="O12" s="24">
        <f>+'[1]manip_road'!O24</f>
        <v>26.5</v>
      </c>
      <c r="P12" s="24">
        <f>+'[1]manip_road'!P24</f>
        <v>32.761</v>
      </c>
      <c r="Q12" s="24">
        <f>+'[1]manip_road'!Q24</f>
        <v>210.446</v>
      </c>
      <c r="R12" s="24">
        <f>+'[1]manip_road'!R24</f>
        <v>0.562</v>
      </c>
      <c r="S12" s="24">
        <f>+'[1]manip_road'!S24</f>
        <v>12.8</v>
      </c>
    </row>
    <row r="13" spans="1:19" ht="11.25">
      <c r="A13" s="24">
        <f>+'[1]manip_road'!A25</f>
        <v>2000</v>
      </c>
      <c r="B13" s="24">
        <f>+'[1]manip_road'!B25</f>
        <v>1281.086485572339</v>
      </c>
      <c r="C13" s="24">
        <f>+'[1]manip_road'!C25</f>
        <v>30.013</v>
      </c>
      <c r="D13" s="24">
        <f>+'[1]manip_road'!D25</f>
        <v>24.021</v>
      </c>
      <c r="E13" s="24">
        <f>+'[1]manip_road'!E25</f>
        <v>280.7</v>
      </c>
      <c r="F13" s="24">
        <f>+'[1]manip_road'!F25</f>
        <v>14.114485572338793</v>
      </c>
      <c r="G13" s="24">
        <f>+'[1]manip_road'!G25</f>
        <v>147.405</v>
      </c>
      <c r="H13" s="24">
        <f>+'[1]manip_road'!H25</f>
        <v>201.039</v>
      </c>
      <c r="I13" s="24">
        <f>+'[1]manip_road'!I25</f>
        <v>12.35</v>
      </c>
      <c r="J13" s="24">
        <f>+'[1]manip_road'!J25</f>
        <v>183.988</v>
      </c>
      <c r="K13" s="24">
        <f>+'[1]manip_road'!K25</f>
        <v>7.476</v>
      </c>
      <c r="L13" s="24">
        <f>+'[1]manip_road'!L25</f>
        <v>69.435</v>
      </c>
      <c r="M13" s="24">
        <f>+'[1]manip_road'!M25</f>
        <v>26.398</v>
      </c>
      <c r="N13" s="24">
        <f>+'[1]manip_road'!N25</f>
        <v>18.449</v>
      </c>
      <c r="O13" s="24">
        <f>+'[1]manip_road'!O25</f>
        <v>27.5</v>
      </c>
      <c r="P13" s="24">
        <f>+'[1]manip_road'!P25</f>
        <v>31.355</v>
      </c>
      <c r="Q13" s="24">
        <f>+'[1]manip_road'!Q25</f>
        <v>206.843</v>
      </c>
      <c r="R13" s="24">
        <f>+'[1]manip_road'!R25</f>
        <v>0.591</v>
      </c>
      <c r="S13" s="24">
        <f>+'[1]manip_road'!S25</f>
        <v>13.47</v>
      </c>
    </row>
    <row r="14" spans="1:19" ht="11.25">
      <c r="A14" s="24">
        <f>+'[1]manip_road'!A26</f>
        <v>2001</v>
      </c>
      <c r="B14" s="24" t="e">
        <f>+'[1]manip_road'!B26</f>
        <v>#N/A</v>
      </c>
      <c r="C14" s="24" t="e">
        <f>+'[1]manip_road'!C26</f>
        <v>#N/A</v>
      </c>
      <c r="D14" s="24">
        <f>+'[1]manip_road'!D26</f>
        <v>22.156</v>
      </c>
      <c r="E14" s="24">
        <f>+'[1]manip_road'!E26</f>
        <v>289</v>
      </c>
      <c r="F14" s="24" t="e">
        <f>+'[1]manip_road'!F26</f>
        <v>#N/A</v>
      </c>
      <c r="G14" s="24">
        <f>+'[1]manip_road'!G26</f>
        <v>159.325</v>
      </c>
      <c r="H14" s="24">
        <f>+'[1]manip_road'!H26</f>
        <v>204.503</v>
      </c>
      <c r="I14" s="24">
        <f>+'[1]manip_road'!I26</f>
        <v>12.41</v>
      </c>
      <c r="J14" s="24" t="e">
        <f>+'[1]manip_road'!J26</f>
        <v>#N/A</v>
      </c>
      <c r="K14" s="24" t="e">
        <f>+'[1]manip_road'!K26</f>
        <v>#N/A</v>
      </c>
      <c r="L14" s="24">
        <f>+'[1]manip_road'!L26</f>
        <v>68.504</v>
      </c>
      <c r="M14" s="24">
        <f>+'[1]manip_road'!M26</f>
        <v>29.97</v>
      </c>
      <c r="N14" s="24">
        <f>+'[1]manip_road'!N26</f>
        <v>21.194</v>
      </c>
      <c r="O14" s="24">
        <f>+'[1]manip_road'!O26</f>
        <v>26.7</v>
      </c>
      <c r="P14" s="24">
        <f>+'[1]manip_road'!P26</f>
        <v>29.9</v>
      </c>
      <c r="Q14" s="24">
        <f>+'[1]manip_road'!Q26</f>
        <v>198.788</v>
      </c>
      <c r="R14" s="24">
        <f>+'[1]manip_road'!R26</f>
        <v>0.608</v>
      </c>
      <c r="S14" s="24" t="e">
        <f>+'[1]manip_road'!S26</f>
        <v>#N/A</v>
      </c>
    </row>
    <row r="16" ht="11.25">
      <c r="A16" s="58" t="s">
        <v>154</v>
      </c>
    </row>
    <row r="18" spans="2:20" ht="11.25">
      <c r="B18" s="24" t="str">
        <f>+'[2]manip_pt_pc'!B4</f>
        <v>EU-15</v>
      </c>
      <c r="C18" s="59" t="str">
        <f>+'[2]manip_pt_pc'!C4</f>
        <v>B </v>
      </c>
      <c r="D18" s="24" t="str">
        <f>+'[2]manip_pt_pc'!D4</f>
        <v>DK </v>
      </c>
      <c r="E18" s="24" t="str">
        <f>+'[2]manip_pt_pc'!E4</f>
        <v>D </v>
      </c>
      <c r="F18" s="24" t="str">
        <f>+'[2]manip_pt_pc'!F4</f>
        <v>EL</v>
      </c>
      <c r="G18" s="24" t="str">
        <f>+'[2]manip_pt_pc'!G4</f>
        <v>E </v>
      </c>
      <c r="H18" s="24" t="str">
        <f>+'[2]manip_pt_pc'!H4</f>
        <v>F </v>
      </c>
      <c r="I18" s="24" t="str">
        <f>+'[2]manip_pt_pc'!I4</f>
        <v>IRL </v>
      </c>
      <c r="J18" s="24" t="str">
        <f>+'[2]manip_pt_pc'!J4</f>
        <v>I </v>
      </c>
      <c r="K18" s="59" t="str">
        <f>+'[2]manip_pt_pc'!K4</f>
        <v>L </v>
      </c>
      <c r="L18" s="24" t="str">
        <f>+'[2]manip_pt_pc'!L4</f>
        <v>NL </v>
      </c>
      <c r="M18" s="24" t="str">
        <f>+'[2]manip_pt_pc'!M4</f>
        <v>A </v>
      </c>
      <c r="N18" s="59" t="str">
        <f>+'[2]manip_pt_pc'!N4</f>
        <v>P </v>
      </c>
      <c r="O18" s="59" t="str">
        <f>+'[2]manip_pt_pc'!O4</f>
        <v>FIN </v>
      </c>
      <c r="P18" s="59" t="str">
        <f>+'[2]manip_pt_pc'!P4</f>
        <v>S </v>
      </c>
      <c r="Q18" s="24" t="str">
        <f>+'[2]manip_pt_pc'!Q4</f>
        <v>UK </v>
      </c>
      <c r="R18" s="24" t="str">
        <f>+'[2]manip_pt_pc'!R4</f>
        <v>IS</v>
      </c>
      <c r="S18" s="24" t="str">
        <f>+'[2]manip_pt_pc'!S4</f>
        <v>NO</v>
      </c>
      <c r="T18" s="24" t="s">
        <v>155</v>
      </c>
    </row>
    <row r="19" spans="1:20" ht="11.25">
      <c r="A19" s="24">
        <f>+'[2]manip_pt_pc'!A5</f>
        <v>1991</v>
      </c>
      <c r="B19" s="24">
        <f>+'[2]manip_pt_pc'!B5</f>
        <v>3150.0248260856574</v>
      </c>
      <c r="C19" s="24">
        <f>+'[2]manip_pt_pc'!C5</f>
        <v>82.9</v>
      </c>
      <c r="D19" s="24">
        <f>+'[2]manip_pt_pc'!D5</f>
        <v>51.171</v>
      </c>
      <c r="E19" s="24">
        <f>+'[2]manip_pt_pc'!E5</f>
        <v>699.9</v>
      </c>
      <c r="F19" s="24">
        <f>+'[2]manip_pt_pc'!F5</f>
        <v>19.62</v>
      </c>
      <c r="G19" s="24">
        <f>+'[2]manip_pt_pc'!G5</f>
        <v>182.85</v>
      </c>
      <c r="H19" s="24">
        <f>+'[2]manip_pt_pc'!H5</f>
        <v>599.1</v>
      </c>
      <c r="I19" s="24">
        <f>+'[2]manip_pt_pc'!I5</f>
        <v>19.2</v>
      </c>
      <c r="J19" s="24">
        <f>+'[2]manip_pt_pc'!J5</f>
        <v>538.265</v>
      </c>
      <c r="K19" s="24">
        <f>+'[2]manip_pt_pc'!K5</f>
        <v>4.15</v>
      </c>
      <c r="L19" s="24">
        <f>+'[2]manip_pt_pc'!L5</f>
        <v>124.5</v>
      </c>
      <c r="M19" s="24">
        <f>+'[2]manip_pt_pc'!M5</f>
        <v>70.4</v>
      </c>
      <c r="N19" s="24">
        <f>+'[2]manip_pt_pc'!N5</f>
        <v>43.2</v>
      </c>
      <c r="O19" s="24">
        <f>+'[2]manip_pt_pc'!O5</f>
        <v>46.4</v>
      </c>
      <c r="P19" s="24">
        <f>+'[2]manip_pt_pc'!P5</f>
        <v>86.36882608565693</v>
      </c>
      <c r="Q19" s="24">
        <f>+'[2]manip_pt_pc'!Q5</f>
        <v>582</v>
      </c>
      <c r="R19" s="24" t="e">
        <f>+'[2]manip_pt_pc'!R5</f>
        <v>#N/A</v>
      </c>
      <c r="S19" s="24">
        <f>+'[2]manip_pt_pc'!S5</f>
        <v>43.01</v>
      </c>
      <c r="T19" s="24">
        <f aca="true" t="shared" si="0" ref="T19:T38">+Q19+M19+L19+J19+I19+H19+G19+F19+E19+D19</f>
        <v>2887.006</v>
      </c>
    </row>
    <row r="20" spans="1:20" ht="11.25">
      <c r="A20" s="24">
        <f>+'[2]manip_pt_pc'!A6</f>
        <v>1992</v>
      </c>
      <c r="B20" s="24">
        <f>+'[2]manip_pt_pc'!B6</f>
        <v>3268.71893006312</v>
      </c>
      <c r="C20" s="24">
        <f>+'[2]manip_pt_pc'!C6</f>
        <v>84.6</v>
      </c>
      <c r="D20" s="24">
        <f>+'[2]manip_pt_pc'!D6</f>
        <v>51.998</v>
      </c>
      <c r="E20" s="24">
        <f>+'[2]manip_pt_pc'!E6</f>
        <v>719.1</v>
      </c>
      <c r="F20" s="24">
        <f>+'[2]manip_pt_pc'!F6</f>
        <v>20.205</v>
      </c>
      <c r="G20" s="24">
        <f>+'[2]manip_pt_pc'!G6</f>
        <v>193.769</v>
      </c>
      <c r="H20" s="24">
        <f>+'[2]manip_pt_pc'!H6</f>
        <v>617</v>
      </c>
      <c r="I20" s="24">
        <f>+'[2]manip_pt_pc'!I6</f>
        <v>19.8</v>
      </c>
      <c r="J20" s="24">
        <f>+'[2]manip_pt_pc'!J6</f>
        <v>590.449</v>
      </c>
      <c r="K20" s="24">
        <f>+'[2]manip_pt_pc'!K6</f>
        <v>4.3</v>
      </c>
      <c r="L20" s="24">
        <f>+'[2]manip_pt_pc'!L6</f>
        <v>129.1</v>
      </c>
      <c r="M20" s="24">
        <f>+'[2]manip_pt_pc'!M6</f>
        <v>69.3</v>
      </c>
      <c r="N20" s="24">
        <f>+'[2]manip_pt_pc'!N6</f>
        <v>48.4</v>
      </c>
      <c r="O20" s="24">
        <f>+'[2]manip_pt_pc'!O6</f>
        <v>50.4</v>
      </c>
      <c r="P20" s="24">
        <f>+'[2]manip_pt_pc'!P6</f>
        <v>87.29793006311945</v>
      </c>
      <c r="Q20" s="24">
        <f>+'[2]manip_pt_pc'!Q6</f>
        <v>583</v>
      </c>
      <c r="R20" s="24" t="e">
        <f>+'[2]manip_pt_pc'!R6</f>
        <v>#N/A</v>
      </c>
      <c r="S20" s="24">
        <f>+'[2]manip_pt_pc'!S6</f>
        <v>43.17</v>
      </c>
      <c r="T20" s="24">
        <f t="shared" si="0"/>
        <v>2993.7209999999995</v>
      </c>
    </row>
    <row r="21" spans="1:20" ht="11.25">
      <c r="A21" s="24">
        <f>+'[2]manip_pt_pc'!A7</f>
        <v>1993</v>
      </c>
      <c r="B21" s="24">
        <f>+'[2]manip_pt_pc'!B7</f>
        <v>3297.737454114875</v>
      </c>
      <c r="C21" s="24">
        <f>+'[2]manip_pt_pc'!C7</f>
        <v>86.9</v>
      </c>
      <c r="D21" s="24">
        <f>+'[2]manip_pt_pc'!D7</f>
        <v>51.868</v>
      </c>
      <c r="E21" s="24">
        <f>+'[2]manip_pt_pc'!E7</f>
        <v>729.5</v>
      </c>
      <c r="F21" s="24">
        <f>+'[2]manip_pt_pc'!F7</f>
        <v>21.656</v>
      </c>
      <c r="G21" s="24">
        <f>+'[2]manip_pt_pc'!G7</f>
        <v>198.433</v>
      </c>
      <c r="H21" s="24">
        <f>+'[2]manip_pt_pc'!H7</f>
        <v>629.8</v>
      </c>
      <c r="I21" s="24">
        <f>+'[2]manip_pt_pc'!I7</f>
        <v>20.6</v>
      </c>
      <c r="J21" s="24">
        <f>+'[2]manip_pt_pc'!J7</f>
        <v>588.279</v>
      </c>
      <c r="K21" s="24">
        <f>+'[2]manip_pt_pc'!K7</f>
        <v>4.5</v>
      </c>
      <c r="L21" s="24">
        <f>+'[2]manip_pt_pc'!L7</f>
        <v>126.1</v>
      </c>
      <c r="M21" s="24">
        <f>+'[2]manip_pt_pc'!M7</f>
        <v>67.9</v>
      </c>
      <c r="N21" s="24">
        <f>+'[2]manip_pt_pc'!N7</f>
        <v>53</v>
      </c>
      <c r="O21" s="24">
        <f>+'[2]manip_pt_pc'!O7</f>
        <v>49.7</v>
      </c>
      <c r="P21" s="24">
        <f>+'[2]manip_pt_pc'!P7</f>
        <v>85.50145411487537</v>
      </c>
      <c r="Q21" s="24">
        <f>+'[2]manip_pt_pc'!Q7</f>
        <v>584</v>
      </c>
      <c r="R21" s="24" t="e">
        <f>+'[2]manip_pt_pc'!R7</f>
        <v>#N/A</v>
      </c>
      <c r="S21" s="24">
        <f>+'[2]manip_pt_pc'!S7</f>
        <v>43.94</v>
      </c>
      <c r="T21" s="24">
        <f t="shared" si="0"/>
        <v>3018.136</v>
      </c>
    </row>
    <row r="22" spans="1:20" ht="11.25">
      <c r="A22" s="24">
        <f>+'[2]manip_pt_pc'!A8</f>
        <v>1994</v>
      </c>
      <c r="B22" s="24">
        <f>+'[2]manip_pt_pc'!B8</f>
        <v>3344.4138374320937</v>
      </c>
      <c r="C22" s="24">
        <f>+'[2]manip_pt_pc'!C8</f>
        <v>89.5</v>
      </c>
      <c r="D22" s="24">
        <f>+'[2]manip_pt_pc'!D8</f>
        <v>52.468</v>
      </c>
      <c r="E22" s="24">
        <f>+'[2]manip_pt_pc'!E8</f>
        <v>719.2</v>
      </c>
      <c r="F22" s="24">
        <f>+'[2]manip_pt_pc'!F8</f>
        <v>24.237</v>
      </c>
      <c r="G22" s="24">
        <f>+'[2]manip_pt_pc'!G8</f>
        <v>205.172</v>
      </c>
      <c r="H22" s="24">
        <f>+'[2]manip_pt_pc'!H8</f>
        <v>651.2</v>
      </c>
      <c r="I22" s="24">
        <f>+'[2]manip_pt_pc'!I8</f>
        <v>21.8</v>
      </c>
      <c r="J22" s="24">
        <f>+'[2]manip_pt_pc'!J8</f>
        <v>594.178</v>
      </c>
      <c r="K22" s="24">
        <f>+'[2]manip_pt_pc'!K8</f>
        <v>4.6</v>
      </c>
      <c r="L22" s="24">
        <f>+'[2]manip_pt_pc'!L8</f>
        <v>128.8</v>
      </c>
      <c r="M22" s="24">
        <f>+'[2]manip_pt_pc'!M8</f>
        <v>68.2</v>
      </c>
      <c r="N22" s="24">
        <f>+'[2]manip_pt_pc'!N8</f>
        <v>57.6</v>
      </c>
      <c r="O22" s="24">
        <f>+'[2]manip_pt_pc'!O8</f>
        <v>49.6</v>
      </c>
      <c r="P22" s="24">
        <f>+'[2]manip_pt_pc'!P8</f>
        <v>86.85883743209388</v>
      </c>
      <c r="Q22" s="24">
        <f>+'[2]manip_pt_pc'!Q8</f>
        <v>591</v>
      </c>
      <c r="R22" s="24" t="e">
        <f>+'[2]manip_pt_pc'!R8</f>
        <v>#N/A</v>
      </c>
      <c r="S22" s="24">
        <f>+'[2]manip_pt_pc'!S8</f>
        <v>44.53</v>
      </c>
      <c r="T22" s="24">
        <f t="shared" si="0"/>
        <v>3056.255</v>
      </c>
    </row>
    <row r="23" spans="1:20" ht="11.25">
      <c r="A23" s="24">
        <f>+'[2]manip_pt_pc'!A9</f>
        <v>1995</v>
      </c>
      <c r="B23" s="24">
        <f>+'[2]manip_pt_pc'!B9</f>
        <v>3396.536178031357</v>
      </c>
      <c r="C23" s="24">
        <f>+'[2]manip_pt_pc'!C9</f>
        <v>97.47</v>
      </c>
      <c r="D23" s="24">
        <f>+'[2]manip_pt_pc'!D9</f>
        <v>53.595</v>
      </c>
      <c r="E23" s="24">
        <f>+'[2]manip_pt_pc'!E9</f>
        <v>730.0403269575476</v>
      </c>
      <c r="F23" s="24">
        <f>+'[2]manip_pt_pc'!F9</f>
        <v>25.781</v>
      </c>
      <c r="G23" s="24">
        <f>+'[2]manip_pt_pc'!G9</f>
        <v>211.541</v>
      </c>
      <c r="H23" s="24">
        <f>+'[2]manip_pt_pc'!H9</f>
        <v>640.1</v>
      </c>
      <c r="I23" s="24">
        <f>+'[2]manip_pt_pc'!I9</f>
        <v>23.2</v>
      </c>
      <c r="J23" s="24">
        <f>+'[2]manip_pt_pc'!J9</f>
        <v>614.713</v>
      </c>
      <c r="K23" s="24">
        <f>+'[2]manip_pt_pc'!K9</f>
        <v>4.7</v>
      </c>
      <c r="L23" s="24">
        <f>+'[2]manip_pt_pc'!L9</f>
        <v>131.4</v>
      </c>
      <c r="M23" s="24">
        <f>+'[2]manip_pt_pc'!M9</f>
        <v>68.1</v>
      </c>
      <c r="N23" s="24">
        <f>+'[2]manip_pt_pc'!N9</f>
        <v>61.4</v>
      </c>
      <c r="O23" s="24">
        <f>+'[2]manip_pt_pc'!O9</f>
        <v>50</v>
      </c>
      <c r="P23" s="24">
        <f>+'[2]manip_pt_pc'!P9</f>
        <v>88.49585107380958</v>
      </c>
      <c r="Q23" s="24">
        <f>+'[2]manip_pt_pc'!Q9</f>
        <v>596</v>
      </c>
      <c r="R23" s="24">
        <f>+'[2]manip_pt_pc'!R9</f>
        <v>3.026</v>
      </c>
      <c r="S23" s="24">
        <f>+'[2]manip_pt_pc'!S9</f>
        <v>44.73</v>
      </c>
      <c r="T23" s="24">
        <f t="shared" si="0"/>
        <v>3094.4703269575475</v>
      </c>
    </row>
    <row r="24" spans="1:20" ht="11.25">
      <c r="A24" s="24">
        <f>+'[2]manip_pt_pc'!A10</f>
        <v>1996</v>
      </c>
      <c r="B24" s="24">
        <f>+'[2]manip_pt_pc'!B10</f>
        <v>3447.346895507963</v>
      </c>
      <c r="C24" s="24">
        <f>+'[2]manip_pt_pc'!C10</f>
        <v>98.08</v>
      </c>
      <c r="D24" s="24">
        <f>+'[2]manip_pt_pc'!D10</f>
        <v>54.912</v>
      </c>
      <c r="E24" s="24">
        <f>+'[2]manip_pt_pc'!E10</f>
        <v>730.8</v>
      </c>
      <c r="F24" s="24">
        <f>+'[2]manip_pt_pc'!F10</f>
        <v>28.395</v>
      </c>
      <c r="G24" s="24">
        <f>+'[2]manip_pt_pc'!G10</f>
        <v>219.15</v>
      </c>
      <c r="H24" s="24">
        <f>+'[2]manip_pt_pc'!H10</f>
        <v>649.1</v>
      </c>
      <c r="I24" s="24">
        <f>+'[2]manip_pt_pc'!I10</f>
        <v>25.1</v>
      </c>
      <c r="J24" s="24">
        <f>+'[2]manip_pt_pc'!J10</f>
        <v>627.383</v>
      </c>
      <c r="K24" s="24">
        <f>+'[2]manip_pt_pc'!K10</f>
        <v>4.8</v>
      </c>
      <c r="L24" s="24">
        <f>+'[2]manip_pt_pc'!L10</f>
        <v>132.7</v>
      </c>
      <c r="M24" s="24">
        <f>+'[2]manip_pt_pc'!M10</f>
        <v>65.7</v>
      </c>
      <c r="N24" s="24">
        <f>+'[2]manip_pt_pc'!N10</f>
        <v>66</v>
      </c>
      <c r="O24" s="24">
        <f>+'[2]manip_pt_pc'!O10</f>
        <v>50.4</v>
      </c>
      <c r="P24" s="24">
        <f>+'[2]manip_pt_pc'!P10</f>
        <v>88.82689550796316</v>
      </c>
      <c r="Q24" s="24">
        <f>+'[2]manip_pt_pc'!Q10</f>
        <v>606</v>
      </c>
      <c r="R24" s="24">
        <f>+'[2]manip_pt_pc'!R10</f>
        <v>3.168</v>
      </c>
      <c r="S24" s="24">
        <f>+'[2]manip_pt_pc'!S10</f>
        <v>46.43</v>
      </c>
      <c r="T24" s="24">
        <f t="shared" si="0"/>
        <v>3139.2400000000002</v>
      </c>
    </row>
    <row r="25" spans="1:20" ht="11.25">
      <c r="A25" s="24">
        <f>+'[2]manip_pt_pc'!A11</f>
        <v>1997</v>
      </c>
      <c r="B25" s="24">
        <f>+'[2]manip_pt_pc'!B11</f>
        <v>3508.481904444252</v>
      </c>
      <c r="C25" s="24">
        <f>+'[2]manip_pt_pc'!C11</f>
        <v>99.28</v>
      </c>
      <c r="D25" s="24">
        <f>+'[2]manip_pt_pc'!D11</f>
        <v>56.502</v>
      </c>
      <c r="E25" s="24">
        <f>+'[2]manip_pt_pc'!E11</f>
        <v>735.3711530840685</v>
      </c>
      <c r="F25" s="24">
        <f>+'[2]manip_pt_pc'!F11</f>
        <v>30.102</v>
      </c>
      <c r="G25" s="24">
        <f>+'[2]manip_pt_pc'!G11</f>
        <v>227.827</v>
      </c>
      <c r="H25" s="24">
        <f>+'[2]manip_pt_pc'!H11</f>
        <v>659.5</v>
      </c>
      <c r="I25" s="24">
        <f>+'[2]manip_pt_pc'!I11</f>
        <v>27.1</v>
      </c>
      <c r="J25" s="24">
        <f>+'[2]manip_pt_pc'!J11</f>
        <v>638.837</v>
      </c>
      <c r="K25" s="24">
        <f>+'[2]manip_pt_pc'!K11</f>
        <v>4.9</v>
      </c>
      <c r="L25" s="24">
        <f>+'[2]manip_pt_pc'!L11</f>
        <v>136.5</v>
      </c>
      <c r="M25" s="24">
        <f>+'[2]manip_pt_pc'!M11</f>
        <v>67</v>
      </c>
      <c r="N25" s="24">
        <f>+'[2]manip_pt_pc'!N11</f>
        <v>70.8</v>
      </c>
      <c r="O25" s="24">
        <f>+'[2]manip_pt_pc'!O11</f>
        <v>51.9</v>
      </c>
      <c r="P25" s="24">
        <f>+'[2]manip_pt_pc'!P11</f>
        <v>88.86275136018331</v>
      </c>
      <c r="Q25" s="24">
        <f>+'[2]manip_pt_pc'!Q11</f>
        <v>614</v>
      </c>
      <c r="R25" s="24">
        <f>+'[2]manip_pt_pc'!R11</f>
        <v>3.36</v>
      </c>
      <c r="S25" s="24">
        <f>+'[2]manip_pt_pc'!S11</f>
        <v>46.46</v>
      </c>
      <c r="T25" s="24">
        <f t="shared" si="0"/>
        <v>3192.739153084068</v>
      </c>
    </row>
    <row r="26" spans="1:20" ht="11.25">
      <c r="A26" s="24">
        <f>+'[2]manip_pt_pc'!A12</f>
        <v>1998</v>
      </c>
      <c r="B26" s="24">
        <f>+'[2]manip_pt_pc'!B12</f>
        <v>3625.9135382649065</v>
      </c>
      <c r="C26" s="24">
        <f>+'[2]manip_pt_pc'!C12</f>
        <v>102.83</v>
      </c>
      <c r="D26" s="24">
        <f>+'[2]manip_pt_pc'!D12</f>
        <v>57.586</v>
      </c>
      <c r="E26" s="24">
        <f>+'[2]manip_pt_pc'!E12</f>
        <v>738.7968144453788</v>
      </c>
      <c r="F26" s="24">
        <f>+'[2]manip_pt_pc'!F12</f>
        <v>32.089</v>
      </c>
      <c r="G26" s="24">
        <f>+'[2]manip_pt_pc'!G12</f>
        <v>277.969</v>
      </c>
      <c r="H26" s="24">
        <f>+'[2]manip_pt_pc'!H12</f>
        <v>678.6</v>
      </c>
      <c r="I26" s="24">
        <f>+'[2]manip_pt_pc'!I12</f>
        <v>28.5</v>
      </c>
      <c r="J26" s="24">
        <f>+'[2]manip_pt_pc'!J12</f>
        <v>662.545</v>
      </c>
      <c r="K26" s="24">
        <f>+'[2]manip_pt_pc'!K12</f>
        <v>5</v>
      </c>
      <c r="L26" s="24">
        <f>+'[2]manip_pt_pc'!L12</f>
        <v>137.1</v>
      </c>
      <c r="M26" s="24">
        <f>+'[2]manip_pt_pc'!M12</f>
        <v>68.5</v>
      </c>
      <c r="N26" s="24">
        <f>+'[2]manip_pt_pc'!N12</f>
        <v>75.6</v>
      </c>
      <c r="O26" s="24">
        <f>+'[2]manip_pt_pc'!O12</f>
        <v>53.3</v>
      </c>
      <c r="P26" s="24">
        <f>+'[2]manip_pt_pc'!P12</f>
        <v>89.49772381952765</v>
      </c>
      <c r="Q26" s="24">
        <f>+'[2]manip_pt_pc'!Q12</f>
        <v>618</v>
      </c>
      <c r="R26" s="24">
        <f>+'[2]manip_pt_pc'!R12</f>
        <v>3.561</v>
      </c>
      <c r="S26" s="24">
        <f>+'[2]manip_pt_pc'!S12</f>
        <v>47.75</v>
      </c>
      <c r="T26" s="24">
        <f t="shared" si="0"/>
        <v>3299.6858144453786</v>
      </c>
    </row>
    <row r="27" spans="1:20" ht="11.25">
      <c r="A27" s="24">
        <f>+'[2]manip_pt_pc'!A13</f>
        <v>1999</v>
      </c>
      <c r="B27" s="24">
        <f>+'[2]manip_pt_pc'!B13</f>
        <v>3690.4545868683044</v>
      </c>
      <c r="C27" s="24">
        <f>+'[2]manip_pt_pc'!C13</f>
        <v>104.97</v>
      </c>
      <c r="D27" s="24">
        <f>+'[2]manip_pt_pc'!D13</f>
        <v>59.319</v>
      </c>
      <c r="E27" s="24">
        <f>+'[2]manip_pt_pc'!E13</f>
        <v>745.1706580168284</v>
      </c>
      <c r="F27" s="24">
        <f>+'[2]manip_pt_pc'!F13</f>
        <v>34.13</v>
      </c>
      <c r="G27" s="24">
        <f>+'[2]manip_pt_pc'!G13</f>
        <v>295.187</v>
      </c>
      <c r="H27" s="24">
        <f>+'[2]manip_pt_pc'!H13</f>
        <v>699.6</v>
      </c>
      <c r="I27" s="24">
        <f>+'[2]manip_pt_pc'!I13</f>
        <v>31</v>
      </c>
      <c r="J27" s="24">
        <f>+'[2]manip_pt_pc'!J13</f>
        <v>663.319</v>
      </c>
      <c r="K27" s="24">
        <f>+'[2]manip_pt_pc'!K13</f>
        <v>5</v>
      </c>
      <c r="L27" s="24">
        <f>+'[2]manip_pt_pc'!L13</f>
        <v>141.3</v>
      </c>
      <c r="M27" s="24">
        <f>+'[2]manip_pt_pc'!M13</f>
        <v>69</v>
      </c>
      <c r="N27" s="24">
        <f>+'[2]manip_pt_pc'!N13</f>
        <v>81.6</v>
      </c>
      <c r="O27" s="24">
        <f>+'[2]manip_pt_pc'!O13</f>
        <v>54.9</v>
      </c>
      <c r="P27" s="24">
        <f>+'[2]manip_pt_pc'!P13</f>
        <v>91.95892885147595</v>
      </c>
      <c r="Q27" s="24">
        <f>+'[2]manip_pt_pc'!Q13</f>
        <v>614</v>
      </c>
      <c r="R27" s="24">
        <f>+'[2]manip_pt_pc'!R13</f>
        <v>3.712</v>
      </c>
      <c r="S27" s="24">
        <f>+'[2]manip_pt_pc'!S13</f>
        <v>48.22</v>
      </c>
      <c r="T27" s="24">
        <f t="shared" si="0"/>
        <v>3352.0256580168284</v>
      </c>
    </row>
    <row r="28" spans="1:20" ht="11.25">
      <c r="A28" s="24">
        <f>+'[2]manip_pt_pc'!A14</f>
        <v>2000</v>
      </c>
      <c r="B28" s="24">
        <f>+'[2]manip_pt_pc'!B14</f>
        <v>3676.334308342228</v>
      </c>
      <c r="C28" s="24">
        <f>+'[2]manip_pt_pc'!C14</f>
        <v>106.13</v>
      </c>
      <c r="D28" s="24">
        <f>+'[2]manip_pt_pc'!D14</f>
        <v>59.124</v>
      </c>
      <c r="E28" s="24">
        <f>+'[2]manip_pt_pc'!E14</f>
        <v>714.5020218432942</v>
      </c>
      <c r="F28" s="24">
        <f>+'[2]manip_pt_pc'!F14</f>
        <v>34.014</v>
      </c>
      <c r="G28" s="24">
        <f>+'[2]manip_pt_pc'!G14</f>
        <v>302.611</v>
      </c>
      <c r="H28" s="24">
        <f>+'[2]manip_pt_pc'!H14</f>
        <v>699.6</v>
      </c>
      <c r="I28" s="24">
        <f>+'[2]manip_pt_pc'!I14</f>
        <v>32.39145524831953</v>
      </c>
      <c r="J28" s="24">
        <f>+'[2]manip_pt_pc'!J14</f>
        <v>665.206</v>
      </c>
      <c r="K28" s="24">
        <f>+'[2]manip_pt_pc'!K14</f>
        <v>5.102198727619278</v>
      </c>
      <c r="L28" s="24">
        <f>+'[2]manip_pt_pc'!L14</f>
        <v>141.1</v>
      </c>
      <c r="M28" s="24">
        <f>+'[2]manip_pt_pc'!M14</f>
        <v>73.64626593408497</v>
      </c>
      <c r="N28" s="24">
        <f>+'[2]manip_pt_pc'!N14</f>
        <v>81.323</v>
      </c>
      <c r="O28" s="24">
        <f>+'[2]manip_pt_pc'!O14</f>
        <v>55.7</v>
      </c>
      <c r="P28" s="24">
        <f>+'[2]manip_pt_pc'!P14</f>
        <v>92.88436658891044</v>
      </c>
      <c r="Q28" s="24">
        <f>+'[2]manip_pt_pc'!Q14</f>
        <v>613</v>
      </c>
      <c r="R28" s="24">
        <f>+'[2]manip_pt_pc'!R14</f>
        <v>3.774</v>
      </c>
      <c r="S28" s="24">
        <f>+'[2]manip_pt_pc'!S14</f>
        <v>48.86</v>
      </c>
      <c r="T28" s="24">
        <f t="shared" si="0"/>
        <v>3335.1947430256987</v>
      </c>
    </row>
    <row r="29" spans="1:20" ht="11.25">
      <c r="A29" s="24">
        <f>+'[2]manip_pt_pc'!A15</f>
        <v>2001</v>
      </c>
      <c r="B29" s="24" t="e">
        <f>+'[2]manip_pt_pc'!B15</f>
        <v>#N/A</v>
      </c>
      <c r="C29" s="24">
        <f>+'[2]manip_pt_pc'!C15</f>
        <v>59.124</v>
      </c>
      <c r="D29" s="24">
        <f>+'[2]manip_pt_pc'!D15</f>
        <v>58.589</v>
      </c>
      <c r="E29" s="24">
        <f>+'[2]manip_pt_pc'!E15</f>
        <v>705.5452669958604</v>
      </c>
      <c r="F29" s="24" t="e">
        <f>+'[2]manip_pt_pc'!F15</f>
        <v>#N/A</v>
      </c>
      <c r="G29" s="24" t="e">
        <f>+'[2]manip_pt_pc'!G15</f>
        <v>#N/A</v>
      </c>
      <c r="H29" s="24">
        <f>+'[2]manip_pt_pc'!H15</f>
        <v>720</v>
      </c>
      <c r="I29" s="24">
        <f>+'[2]manip_pt_pc'!I15</f>
        <v>33.33064209567289</v>
      </c>
      <c r="J29" s="24">
        <f>+'[2]manip_pt_pc'!J15</f>
        <v>678.1693430070932</v>
      </c>
      <c r="K29" s="24">
        <f>+'[2]manip_pt_pc'!K15</f>
        <v>5.257991808652623</v>
      </c>
      <c r="L29" s="24">
        <f>+'[2]manip_pt_pc'!L15</f>
        <v>141.6</v>
      </c>
      <c r="M29" s="24">
        <f>+'[2]manip_pt_pc'!M15</f>
        <v>72.3253959138965</v>
      </c>
      <c r="N29" s="24" t="e">
        <f>+'[2]manip_pt_pc'!N15</f>
        <v>#N/A</v>
      </c>
      <c r="O29" s="24">
        <f>+'[2]manip_pt_pc'!O15</f>
        <v>57</v>
      </c>
      <c r="P29" s="24">
        <f>+'[2]manip_pt_pc'!P15</f>
        <v>93.42642302538944</v>
      </c>
      <c r="Q29" s="24" t="e">
        <f>+'[2]manip_pt_pc'!Q15</f>
        <v>#N/A</v>
      </c>
      <c r="R29" s="24">
        <f>+'[2]manip_pt_pc'!R15</f>
        <v>3.803</v>
      </c>
      <c r="S29" s="24" t="e">
        <f>+'[2]manip_pt_pc'!S15</f>
        <v>#N/A</v>
      </c>
      <c r="T29" s="24" t="e">
        <f t="shared" si="0"/>
        <v>#N/A</v>
      </c>
    </row>
    <row r="30" spans="1:17" ht="12.75">
      <c r="A30" s="2">
        <v>2002</v>
      </c>
      <c r="B30" s="2"/>
      <c r="C30" s="45"/>
      <c r="D30" s="55">
        <v>0.08857001484413657</v>
      </c>
      <c r="E30" s="56">
        <v>0.13166482699044968</v>
      </c>
      <c r="F30" s="53">
        <v>0.010837070254110613</v>
      </c>
      <c r="G30" s="55">
        <v>0.20990654205607476</v>
      </c>
      <c r="H30" s="55">
        <v>0.32111152555016786</v>
      </c>
      <c r="I30" s="55">
        <v>0.14060296191819463</v>
      </c>
      <c r="J30" s="57">
        <v>0.11</v>
      </c>
      <c r="K30"/>
      <c r="L30" s="55">
        <v>0.11178553363682348</v>
      </c>
      <c r="M30" s="55">
        <v>0.3105222536660664</v>
      </c>
      <c r="N30" s="45"/>
      <c r="O30" s="45"/>
      <c r="P30" s="45"/>
      <c r="Q30" s="55">
        <v>0.1127438667001591</v>
      </c>
    </row>
    <row r="31" spans="1:17" ht="12.75">
      <c r="A31" s="2"/>
      <c r="B31" s="2"/>
      <c r="C31" s="45"/>
      <c r="D31" s="55"/>
      <c r="E31" s="56"/>
      <c r="F31" s="53"/>
      <c r="G31" s="55"/>
      <c r="H31" s="55"/>
      <c r="I31" s="55"/>
      <c r="J31" s="57"/>
      <c r="K31"/>
      <c r="L31" s="55"/>
      <c r="M31" s="55"/>
      <c r="N31" s="45"/>
      <c r="O31" s="45"/>
      <c r="P31" s="45"/>
      <c r="Q31" s="55"/>
    </row>
    <row r="32" spans="1:17" ht="12.75">
      <c r="A32" s="2"/>
      <c r="B32" s="2"/>
      <c r="C32" s="45"/>
      <c r="D32" s="55"/>
      <c r="E32" s="56"/>
      <c r="F32" s="53"/>
      <c r="G32" s="55"/>
      <c r="H32" s="55"/>
      <c r="I32" s="55"/>
      <c r="J32" s="57"/>
      <c r="K32"/>
      <c r="L32" s="55"/>
      <c r="M32" s="55"/>
      <c r="N32" s="45"/>
      <c r="O32" s="45"/>
      <c r="P32" s="45"/>
      <c r="Q32" s="55"/>
    </row>
    <row r="33" spans="1:17" ht="12.75">
      <c r="A33" t="s">
        <v>164</v>
      </c>
      <c r="B33" s="2">
        <v>1.2</v>
      </c>
      <c r="C33" s="49" t="s">
        <v>165</v>
      </c>
      <c r="D33" s="55"/>
      <c r="E33" s="56"/>
      <c r="F33" s="53"/>
      <c r="G33" s="55"/>
      <c r="H33" s="55"/>
      <c r="I33" s="55"/>
      <c r="J33" s="57"/>
      <c r="K33"/>
      <c r="L33" s="55"/>
      <c r="M33" s="55"/>
      <c r="N33" s="45"/>
      <c r="O33" s="45"/>
      <c r="P33" s="45"/>
      <c r="Q33" s="55"/>
    </row>
    <row r="34" spans="1:17" ht="12.75">
      <c r="A34" s="2"/>
      <c r="B34" s="2"/>
      <c r="C34" s="45"/>
      <c r="D34" s="55"/>
      <c r="E34" s="56"/>
      <c r="F34" s="53"/>
      <c r="G34" s="55"/>
      <c r="H34" s="55"/>
      <c r="I34" s="55"/>
      <c r="J34" s="57"/>
      <c r="K34"/>
      <c r="L34" s="55"/>
      <c r="M34" s="55"/>
      <c r="N34" s="45"/>
      <c r="O34" s="45"/>
      <c r="P34" s="45"/>
      <c r="Q34" s="55"/>
    </row>
    <row r="35" spans="1:20" ht="11.25">
      <c r="A35" s="2">
        <v>1997</v>
      </c>
      <c r="B35" s="2"/>
      <c r="C35" s="45"/>
      <c r="D35" s="66">
        <f>+D$30*$B$33*D25</f>
        <v>6.005259574468086</v>
      </c>
      <c r="E35" s="66">
        <f aca="true" t="shared" si="1" ref="E35:Q35">+E$30*$B$33*E25</f>
        <v>116.18701877349764</v>
      </c>
      <c r="F35" s="66">
        <f t="shared" si="1"/>
        <v>0.3914609865470852</v>
      </c>
      <c r="G35" s="66">
        <f t="shared" si="1"/>
        <v>57.386853308411204</v>
      </c>
      <c r="H35" s="66">
        <f t="shared" si="1"/>
        <v>254.12766132040284</v>
      </c>
      <c r="I35" s="66">
        <f t="shared" si="1"/>
        <v>4.572408321579689</v>
      </c>
      <c r="J35" s="66">
        <f t="shared" si="1"/>
        <v>84.32648400000001</v>
      </c>
      <c r="K35" s="66">
        <f t="shared" si="1"/>
        <v>0</v>
      </c>
      <c r="L35" s="66">
        <f t="shared" si="1"/>
        <v>18.310470409711684</v>
      </c>
      <c r="M35" s="66">
        <f t="shared" si="1"/>
        <v>24.965989194751735</v>
      </c>
      <c r="N35" s="66"/>
      <c r="O35" s="66"/>
      <c r="P35" s="66"/>
      <c r="Q35" s="66">
        <f t="shared" si="1"/>
        <v>83.0696809846772</v>
      </c>
      <c r="R35" s="66"/>
      <c r="S35" s="66"/>
      <c r="T35" s="24">
        <f t="shared" si="0"/>
        <v>649.3432868740473</v>
      </c>
    </row>
    <row r="36" spans="1:20" ht="11.25">
      <c r="A36" s="2">
        <v>1998</v>
      </c>
      <c r="B36" s="2"/>
      <c r="C36" s="45"/>
      <c r="D36" s="66">
        <f aca="true" t="shared" si="2" ref="D36:Q38">+D$30*$B$33*D26</f>
        <v>6.120471449777338</v>
      </c>
      <c r="E36" s="66">
        <f t="shared" si="2"/>
        <v>116.72826570605538</v>
      </c>
      <c r="F36" s="66">
        <f t="shared" si="2"/>
        <v>0.41730089686098654</v>
      </c>
      <c r="G36" s="66">
        <f t="shared" si="2"/>
        <v>70.01701390654205</v>
      </c>
      <c r="H36" s="66">
        <f t="shared" si="2"/>
        <v>261.4875374860127</v>
      </c>
      <c r="I36" s="66">
        <f t="shared" si="2"/>
        <v>4.808621297602256</v>
      </c>
      <c r="J36" s="66">
        <f t="shared" si="2"/>
        <v>87.45594</v>
      </c>
      <c r="K36" s="66">
        <f t="shared" si="2"/>
        <v>0</v>
      </c>
      <c r="L36" s="66">
        <f t="shared" si="2"/>
        <v>18.390955993930195</v>
      </c>
      <c r="M36" s="66">
        <f t="shared" si="2"/>
        <v>25.524929251350656</v>
      </c>
      <c r="N36" s="66"/>
      <c r="O36" s="66"/>
      <c r="P36" s="66"/>
      <c r="Q36" s="66">
        <f t="shared" si="2"/>
        <v>83.61085154483797</v>
      </c>
      <c r="R36" s="66"/>
      <c r="S36" s="66"/>
      <c r="T36" s="24">
        <f t="shared" si="0"/>
        <v>674.5618875329695</v>
      </c>
    </row>
    <row r="37" spans="1:20" ht="11.25">
      <c r="A37" s="2">
        <v>1999</v>
      </c>
      <c r="B37" s="2"/>
      <c r="C37" s="45"/>
      <c r="D37" s="66">
        <f t="shared" si="2"/>
        <v>6.304661652647205</v>
      </c>
      <c r="E37" s="66">
        <f t="shared" si="2"/>
        <v>117.73531891937431</v>
      </c>
      <c r="F37" s="66">
        <f t="shared" si="2"/>
        <v>0.4438430493273543</v>
      </c>
      <c r="G37" s="66">
        <f t="shared" si="2"/>
        <v>74.35401891588783</v>
      </c>
      <c r="H37" s="66">
        <f t="shared" si="2"/>
        <v>269.5795479298769</v>
      </c>
      <c r="I37" s="66">
        <f t="shared" si="2"/>
        <v>5.23043018335684</v>
      </c>
      <c r="J37" s="66">
        <f t="shared" si="2"/>
        <v>87.558108</v>
      </c>
      <c r="K37" s="66">
        <f t="shared" si="2"/>
        <v>0</v>
      </c>
      <c r="L37" s="66">
        <f t="shared" si="2"/>
        <v>18.954355083459788</v>
      </c>
      <c r="M37" s="66">
        <f t="shared" si="2"/>
        <v>25.711242603550296</v>
      </c>
      <c r="N37" s="66"/>
      <c r="O37" s="66"/>
      <c r="P37" s="66"/>
      <c r="Q37" s="66">
        <f t="shared" si="2"/>
        <v>83.0696809846772</v>
      </c>
      <c r="R37" s="66"/>
      <c r="S37" s="66"/>
      <c r="T37" s="24">
        <f t="shared" si="0"/>
        <v>688.9412073221578</v>
      </c>
    </row>
    <row r="38" spans="1:20" ht="11.25">
      <c r="A38" s="2">
        <v>2000</v>
      </c>
      <c r="B38" s="2"/>
      <c r="C38" s="45"/>
      <c r="D38" s="66">
        <f t="shared" si="2"/>
        <v>6.283936269173677</v>
      </c>
      <c r="E38" s="66">
        <f t="shared" si="2"/>
        <v>112.88974210838859</v>
      </c>
      <c r="F38" s="66">
        <f t="shared" si="2"/>
        <v>0.4423345291479821</v>
      </c>
      <c r="G38" s="66">
        <f t="shared" si="2"/>
        <v>76.22403431775699</v>
      </c>
      <c r="H38" s="66">
        <f t="shared" si="2"/>
        <v>269.5795479298769</v>
      </c>
      <c r="I38" s="66">
        <f t="shared" si="2"/>
        <v>5.465201458505252</v>
      </c>
      <c r="J38" s="66">
        <f t="shared" si="2"/>
        <v>87.807192</v>
      </c>
      <c r="K38" s="66">
        <f t="shared" si="2"/>
        <v>0</v>
      </c>
      <c r="L38" s="66">
        <f t="shared" si="2"/>
        <v>18.927526555386947</v>
      </c>
      <c r="M38" s="66">
        <f t="shared" si="2"/>
        <v>27.442565366331017</v>
      </c>
      <c r="N38" s="66"/>
      <c r="O38" s="66"/>
      <c r="P38" s="66"/>
      <c r="Q38" s="66">
        <f t="shared" si="2"/>
        <v>82.93438834463701</v>
      </c>
      <c r="R38" s="66"/>
      <c r="S38" s="66"/>
      <c r="T38" s="24">
        <f t="shared" si="0"/>
        <v>687.9964688792043</v>
      </c>
    </row>
    <row r="39" spans="1:17" ht="12.75">
      <c r="A39" s="2">
        <v>2001</v>
      </c>
      <c r="B39" s="2"/>
      <c r="C39" s="45"/>
      <c r="D39" s="55"/>
      <c r="E39" s="56"/>
      <c r="F39" s="53"/>
      <c r="G39" s="55"/>
      <c r="H39" s="55"/>
      <c r="I39" s="55"/>
      <c r="J39" s="57"/>
      <c r="K39"/>
      <c r="L39" s="55"/>
      <c r="M39" s="55"/>
      <c r="N39" s="45"/>
      <c r="O39" s="45"/>
      <c r="P39" s="45"/>
      <c r="Q39" s="55"/>
    </row>
    <row r="40" spans="1:17" ht="12.75">
      <c r="A40" s="2">
        <v>2002</v>
      </c>
      <c r="B40" s="2"/>
      <c r="C40" s="45"/>
      <c r="D40" s="55"/>
      <c r="E40" s="56"/>
      <c r="F40" s="53"/>
      <c r="G40" s="55"/>
      <c r="H40" s="55"/>
      <c r="I40" s="55"/>
      <c r="J40" s="57"/>
      <c r="K40"/>
      <c r="L40" s="55"/>
      <c r="M40" s="55"/>
      <c r="N40" s="45"/>
      <c r="O40" s="45"/>
      <c r="P40" s="45"/>
      <c r="Q40" s="55"/>
    </row>
    <row r="41" spans="1:17" ht="12.75">
      <c r="A41" s="2"/>
      <c r="B41" s="2"/>
      <c r="C41" s="45"/>
      <c r="D41" s="55"/>
      <c r="E41" s="56"/>
      <c r="F41" s="53"/>
      <c r="G41" s="55"/>
      <c r="H41" s="55"/>
      <c r="I41" s="55"/>
      <c r="J41" s="57"/>
      <c r="K41"/>
      <c r="L41" s="55"/>
      <c r="M41" s="55"/>
      <c r="N41" s="45"/>
      <c r="O41" s="45"/>
      <c r="P41" s="45"/>
      <c r="Q41" s="55"/>
    </row>
    <row r="42" spans="1:17" ht="12.75">
      <c r="A42" s="2"/>
      <c r="B42" s="2"/>
      <c r="C42" s="45"/>
      <c r="D42" s="55"/>
      <c r="E42" s="56"/>
      <c r="F42" s="53"/>
      <c r="G42" s="55"/>
      <c r="H42" s="55"/>
      <c r="I42" s="55"/>
      <c r="J42" s="57"/>
      <c r="K42"/>
      <c r="L42" s="55"/>
      <c r="M42" s="55"/>
      <c r="N42" s="45"/>
      <c r="O42" s="45"/>
      <c r="P42" s="45"/>
      <c r="Q42" s="55"/>
    </row>
    <row r="43" spans="1:17" ht="12.75">
      <c r="A43" s="2"/>
      <c r="B43" s="2"/>
      <c r="C43" s="45"/>
      <c r="D43" s="55"/>
      <c r="E43" s="56"/>
      <c r="F43" s="53"/>
      <c r="G43" s="55"/>
      <c r="H43" s="55"/>
      <c r="I43" s="55"/>
      <c r="J43" s="57"/>
      <c r="K43"/>
      <c r="L43" s="55"/>
      <c r="M43" s="55"/>
      <c r="N43" s="45"/>
      <c r="O43" s="45"/>
      <c r="P43" s="45"/>
      <c r="Q43" s="55"/>
    </row>
    <row r="44" ht="11.25">
      <c r="A44" s="58" t="s">
        <v>161</v>
      </c>
    </row>
    <row r="45" spans="2:20" ht="11.25">
      <c r="B45" s="24" t="s">
        <v>22</v>
      </c>
      <c r="C45" s="59" t="s">
        <v>5</v>
      </c>
      <c r="D45" s="24" t="s">
        <v>6</v>
      </c>
      <c r="E45" s="24" t="s">
        <v>7</v>
      </c>
      <c r="F45" s="24" t="s">
        <v>2</v>
      </c>
      <c r="G45" s="24" t="s">
        <v>8</v>
      </c>
      <c r="H45" s="24" t="s">
        <v>9</v>
      </c>
      <c r="I45" s="24" t="s">
        <v>10</v>
      </c>
      <c r="J45" s="24" t="s">
        <v>11</v>
      </c>
      <c r="K45" s="59" t="s">
        <v>12</v>
      </c>
      <c r="L45" s="24" t="s">
        <v>13</v>
      </c>
      <c r="M45" s="24" t="s">
        <v>14</v>
      </c>
      <c r="N45" s="59" t="s">
        <v>15</v>
      </c>
      <c r="O45" s="59" t="s">
        <v>16</v>
      </c>
      <c r="P45" s="59" t="s">
        <v>17</v>
      </c>
      <c r="Q45" s="24" t="s">
        <v>18</v>
      </c>
      <c r="R45" s="24" t="s">
        <v>155</v>
      </c>
      <c r="S45" s="24">
        <f>+'[2]manip_pt_pc'!S18</f>
        <v>0</v>
      </c>
      <c r="T45" s="24" t="s">
        <v>155</v>
      </c>
    </row>
    <row r="46" spans="1:18" ht="11.25">
      <c r="A46" s="24">
        <v>1997</v>
      </c>
      <c r="C46" s="60">
        <v>1033</v>
      </c>
      <c r="D46" s="60">
        <v>1021</v>
      </c>
      <c r="E46" s="60">
        <v>17182</v>
      </c>
      <c r="F46" s="60">
        <v>1297</v>
      </c>
      <c r="G46" s="60">
        <v>2896</v>
      </c>
      <c r="H46" s="60">
        <v>2825</v>
      </c>
      <c r="I46" s="60">
        <v>815</v>
      </c>
      <c r="J46" s="60">
        <v>8959</v>
      </c>
      <c r="K46" s="60">
        <v>271</v>
      </c>
      <c r="L46" s="60">
        <v>3249</v>
      </c>
      <c r="M46" s="60">
        <v>1120</v>
      </c>
      <c r="N46" s="60">
        <v>559</v>
      </c>
      <c r="O46" s="60">
        <v>1364</v>
      </c>
      <c r="P46" s="60">
        <v>4126</v>
      </c>
      <c r="Q46" s="60">
        <v>15486</v>
      </c>
      <c r="R46" s="63">
        <f>+Q46+M46+L46+J46+I46+H46+G46+F46+E46+D46</f>
        <v>54850</v>
      </c>
    </row>
    <row r="47" spans="1:18" ht="11.25">
      <c r="A47" s="24">
        <v>1998</v>
      </c>
      <c r="C47" s="60">
        <v>1090</v>
      </c>
      <c r="D47" s="60">
        <v>1106</v>
      </c>
      <c r="E47" s="60">
        <v>18029</v>
      </c>
      <c r="F47" s="60">
        <v>1516</v>
      </c>
      <c r="G47" s="60">
        <v>3398</v>
      </c>
      <c r="H47" s="60">
        <v>3495</v>
      </c>
      <c r="I47" s="60">
        <v>1079</v>
      </c>
      <c r="J47" s="60">
        <v>10205</v>
      </c>
      <c r="K47" s="60">
        <v>280</v>
      </c>
      <c r="L47" s="60">
        <v>3388</v>
      </c>
      <c r="M47" s="60">
        <v>1211</v>
      </c>
      <c r="N47" s="60">
        <v>683</v>
      </c>
      <c r="O47" s="60">
        <v>1404</v>
      </c>
      <c r="P47" s="60">
        <v>4017</v>
      </c>
      <c r="Q47" s="60">
        <v>16747</v>
      </c>
      <c r="R47" s="63">
        <f>+Q47+M47+L47+J47+I47+H47+G47+F47+E47+D47</f>
        <v>60174</v>
      </c>
    </row>
    <row r="48" spans="1:18" ht="11.25">
      <c r="A48" s="24">
        <v>1999</v>
      </c>
      <c r="C48" s="60">
        <v>1089</v>
      </c>
      <c r="D48" s="60">
        <v>1202</v>
      </c>
      <c r="E48" s="60">
        <v>18488</v>
      </c>
      <c r="F48" s="60">
        <v>1617</v>
      </c>
      <c r="G48" s="60">
        <v>3931</v>
      </c>
      <c r="H48" s="60">
        <v>4330</v>
      </c>
      <c r="I48" s="60">
        <v>1288</v>
      </c>
      <c r="J48" s="60">
        <v>11049.587</v>
      </c>
      <c r="K48" s="60">
        <v>308.54</v>
      </c>
      <c r="L48" s="60">
        <v>3527.9</v>
      </c>
      <c r="M48" s="60">
        <v>1255</v>
      </c>
      <c r="N48" s="60">
        <v>877</v>
      </c>
      <c r="O48" s="60">
        <v>1460.267</v>
      </c>
      <c r="P48" s="60">
        <v>4035</v>
      </c>
      <c r="Q48" s="60">
        <v>18374</v>
      </c>
      <c r="R48" s="63">
        <f>+Q48+M48+L48+J48+I48+H48+G48+F48+E48+D48</f>
        <v>65062.487</v>
      </c>
    </row>
    <row r="49" spans="1:18" ht="11.25">
      <c r="A49" s="24">
        <v>2000</v>
      </c>
      <c r="C49" s="60">
        <v>1242</v>
      </c>
      <c r="D49" s="60">
        <v>1244</v>
      </c>
      <c r="E49" s="60">
        <v>18102.05</v>
      </c>
      <c r="F49" s="60">
        <v>2052</v>
      </c>
      <c r="G49" s="60">
        <v>4676</v>
      </c>
      <c r="H49" s="60">
        <v>5429.3</v>
      </c>
      <c r="I49" s="60">
        <v>1500</v>
      </c>
      <c r="J49" s="60">
        <v>12171.55</v>
      </c>
      <c r="K49" s="60">
        <v>362</v>
      </c>
      <c r="L49" s="60">
        <v>3580.84</v>
      </c>
      <c r="M49" s="60">
        <v>1249</v>
      </c>
      <c r="N49" s="60">
        <v>1077</v>
      </c>
      <c r="O49" s="60">
        <v>1483.66</v>
      </c>
      <c r="P49" s="60">
        <v>3976</v>
      </c>
      <c r="Q49" s="60">
        <v>19470</v>
      </c>
      <c r="R49" s="63">
        <f>+Q49+M49+L49+J49+I49+H49+G49+F49+E49+D49</f>
        <v>69474.74</v>
      </c>
    </row>
    <row r="50" spans="1:18" ht="11.25">
      <c r="A50" s="24">
        <v>2001</v>
      </c>
      <c r="C50" s="60">
        <v>1375.61</v>
      </c>
      <c r="D50" s="60">
        <v>1419.81</v>
      </c>
      <c r="E50" s="60">
        <v>17925</v>
      </c>
      <c r="F50" s="60">
        <v>2173</v>
      </c>
      <c r="G50" s="60">
        <v>5465.28</v>
      </c>
      <c r="H50" s="60">
        <v>6514.3</v>
      </c>
      <c r="I50" s="60">
        <v>1509</v>
      </c>
      <c r="J50" s="60">
        <v>13439.7</v>
      </c>
      <c r="K50" s="60">
        <v>374.8</v>
      </c>
      <c r="L50" s="60">
        <v>3766</v>
      </c>
      <c r="M50" s="60">
        <v>1316</v>
      </c>
      <c r="N50" s="60">
        <v>1146.32</v>
      </c>
      <c r="O50" s="60">
        <v>1534</v>
      </c>
      <c r="P50" s="60">
        <v>3385</v>
      </c>
      <c r="Q50" s="60">
        <v>19630</v>
      </c>
      <c r="R50" s="63">
        <f>+Q50+M50+L50+J50+I50+H50+G50+F50+E50+D50</f>
        <v>73158.09</v>
      </c>
    </row>
    <row r="52" ht="11.25">
      <c r="A52" s="24" t="s">
        <v>162</v>
      </c>
    </row>
    <row r="56" spans="7:8" ht="11.25">
      <c r="G56" s="61"/>
      <c r="H56" s="62"/>
    </row>
    <row r="57" spans="7:8" ht="11.25">
      <c r="G57" s="61"/>
      <c r="H57" s="62"/>
    </row>
    <row r="58" spans="2:8" ht="11.25">
      <c r="B58" s="61"/>
      <c r="C58" s="62"/>
      <c r="D58" s="61"/>
      <c r="E58" s="62"/>
      <c r="G58" s="61"/>
      <c r="H58" s="62"/>
    </row>
    <row r="59" spans="2:8" ht="11.25">
      <c r="B59" s="61"/>
      <c r="C59" s="62"/>
      <c r="D59" s="61"/>
      <c r="E59" s="62"/>
      <c r="G59" s="61"/>
      <c r="H59" s="62"/>
    </row>
    <row r="60" spans="2:8" ht="11.25">
      <c r="B60" s="61"/>
      <c r="C60" s="62"/>
      <c r="D60" s="61"/>
      <c r="E60" s="62"/>
      <c r="G60" s="61"/>
      <c r="H60" s="62"/>
    </row>
    <row r="61" spans="2:8" ht="11.25">
      <c r="B61" s="61"/>
      <c r="C61" s="62"/>
      <c r="D61" s="61"/>
      <c r="E61" s="62"/>
      <c r="G61" s="61"/>
      <c r="H61" s="62"/>
    </row>
    <row r="62" spans="2:8" ht="11.25">
      <c r="B62" s="61"/>
      <c r="C62" s="62"/>
      <c r="D62" s="61"/>
      <c r="E62" s="62"/>
      <c r="G62" s="61"/>
      <c r="H62" s="62"/>
    </row>
    <row r="63" spans="2:8" ht="11.25">
      <c r="B63" s="61"/>
      <c r="C63" s="62"/>
      <c r="D63" s="61"/>
      <c r="E63" s="62"/>
      <c r="G63" s="61"/>
      <c r="H63" s="62"/>
    </row>
    <row r="64" spans="2:8" ht="11.25">
      <c r="B64" s="61"/>
      <c r="C64" s="62"/>
      <c r="D64" s="61"/>
      <c r="E64" s="62"/>
      <c r="G64" s="61"/>
      <c r="H64" s="62"/>
    </row>
    <row r="65" spans="2:8" ht="11.25">
      <c r="B65" s="61"/>
      <c r="C65" s="62"/>
      <c r="D65" s="61"/>
      <c r="E65" s="62"/>
      <c r="G65" s="61"/>
      <c r="H65" s="62"/>
    </row>
    <row r="66" spans="2:8" ht="11.25">
      <c r="B66" s="61"/>
      <c r="C66" s="62"/>
      <c r="D66" s="61"/>
      <c r="E66" s="62"/>
      <c r="G66" s="61"/>
      <c r="H66" s="62"/>
    </row>
    <row r="67" spans="2:8" ht="11.25">
      <c r="B67" s="61"/>
      <c r="C67" s="62"/>
      <c r="D67" s="61"/>
      <c r="E67" s="62"/>
      <c r="G67" s="61"/>
      <c r="H67" s="62"/>
    </row>
    <row r="68" spans="2:8" ht="11.25">
      <c r="B68" s="61"/>
      <c r="C68" s="62"/>
      <c r="D68" s="61"/>
      <c r="E68" s="62"/>
      <c r="G68" s="61"/>
      <c r="H68" s="62"/>
    </row>
    <row r="69" spans="2:8" ht="11.25">
      <c r="B69" s="61"/>
      <c r="C69" s="62"/>
      <c r="D69" s="61"/>
      <c r="E69" s="62"/>
      <c r="G69" s="61"/>
      <c r="H69" s="62"/>
    </row>
    <row r="70" spans="2:8" ht="11.25">
      <c r="B70" s="61"/>
      <c r="C70" s="62"/>
      <c r="D70" s="61"/>
      <c r="E70" s="62"/>
      <c r="G70" s="61"/>
      <c r="H70" s="62"/>
    </row>
    <row r="71" spans="2:8" ht="11.25">
      <c r="B71" s="61"/>
      <c r="C71" s="62"/>
      <c r="D71" s="61"/>
      <c r="E71" s="62"/>
      <c r="G71" s="61"/>
      <c r="H71" s="62"/>
    </row>
    <row r="72" spans="2:8" ht="11.25">
      <c r="B72" s="61"/>
      <c r="C72" s="62"/>
      <c r="D72" s="61"/>
      <c r="E72" s="62"/>
      <c r="G72" s="61"/>
      <c r="H72" s="62"/>
    </row>
    <row r="73" spans="2:8" ht="11.25">
      <c r="B73" s="61"/>
      <c r="C73" s="62"/>
      <c r="G73" s="61"/>
      <c r="H73" s="62"/>
    </row>
    <row r="74" spans="2:8" ht="11.25">
      <c r="B74" s="61"/>
      <c r="C74" s="62"/>
      <c r="G74" s="61"/>
      <c r="H74" s="62"/>
    </row>
    <row r="75" spans="2:8" ht="11.25">
      <c r="B75" s="61"/>
      <c r="C75" s="62"/>
      <c r="G75" s="61"/>
      <c r="H75" s="62"/>
    </row>
    <row r="76" spans="2:8" ht="11.25">
      <c r="B76" s="61"/>
      <c r="C76" s="62"/>
      <c r="G76" s="61"/>
      <c r="H76" s="62"/>
    </row>
    <row r="77" spans="2:8" ht="11.25">
      <c r="B77" s="61"/>
      <c r="C77" s="62"/>
      <c r="G77" s="61"/>
      <c r="H77" s="62"/>
    </row>
    <row r="78" spans="2:8" ht="11.25">
      <c r="B78" s="61"/>
      <c r="C78" s="62"/>
      <c r="G78" s="61"/>
      <c r="H78" s="62"/>
    </row>
    <row r="79" spans="2:8" ht="11.25">
      <c r="B79" s="61"/>
      <c r="C79" s="62"/>
      <c r="G79" s="61"/>
      <c r="H79" s="62"/>
    </row>
    <row r="80" spans="2:8" ht="11.25">
      <c r="B80" s="61"/>
      <c r="C80" s="62"/>
      <c r="G80" s="61"/>
      <c r="H80" s="62"/>
    </row>
    <row r="81" spans="2:8" ht="11.25">
      <c r="B81" s="61"/>
      <c r="C81" s="62"/>
      <c r="G81" s="61"/>
      <c r="H81" s="62"/>
    </row>
    <row r="82" spans="2:8" ht="11.25">
      <c r="B82" s="61"/>
      <c r="C82" s="62"/>
      <c r="G82" s="61"/>
      <c r="H82" s="62"/>
    </row>
    <row r="83" spans="7:8" ht="11.25">
      <c r="G83" s="61"/>
      <c r="H83" s="62"/>
    </row>
    <row r="84" spans="7:8" ht="11.25">
      <c r="G84" s="61"/>
      <c r="H84" s="62"/>
    </row>
    <row r="85" spans="7:8" ht="11.25">
      <c r="G85" s="61"/>
      <c r="H85" s="62"/>
    </row>
  </sheetData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B1">
      <selection activeCell="B29" sqref="B29"/>
    </sheetView>
  </sheetViews>
  <sheetFormatPr defaultColWidth="9.140625" defaultRowHeight="12.75"/>
  <cols>
    <col min="1" max="1" width="16.28125" style="0" customWidth="1"/>
    <col min="2" max="2" width="6.421875" style="0" customWidth="1"/>
  </cols>
  <sheetData>
    <row r="1" ht="12.75">
      <c r="B1" s="27" t="s">
        <v>150</v>
      </c>
    </row>
    <row r="3" spans="2:20" ht="12.75">
      <c r="B3" s="2"/>
      <c r="C3" s="2" t="s">
        <v>146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2"/>
      <c r="C4" s="35" t="s">
        <v>155</v>
      </c>
      <c r="D4" s="35" t="s">
        <v>5</v>
      </c>
      <c r="E4" s="35" t="s">
        <v>6</v>
      </c>
      <c r="F4" s="35" t="s">
        <v>106</v>
      </c>
      <c r="G4" s="35" t="s">
        <v>2</v>
      </c>
      <c r="H4" s="35" t="s">
        <v>8</v>
      </c>
      <c r="I4" s="35" t="s">
        <v>9</v>
      </c>
      <c r="J4" s="35" t="s">
        <v>10</v>
      </c>
      <c r="K4" s="35" t="s">
        <v>11</v>
      </c>
      <c r="L4" s="35" t="s">
        <v>12</v>
      </c>
      <c r="M4" s="35" t="s">
        <v>136</v>
      </c>
      <c r="N4" s="35" t="s">
        <v>14</v>
      </c>
      <c r="O4" s="35" t="s">
        <v>15</v>
      </c>
      <c r="P4" s="35" t="s">
        <v>16</v>
      </c>
      <c r="Q4" s="35" t="s">
        <v>17</v>
      </c>
      <c r="R4" s="35" t="s">
        <v>18</v>
      </c>
      <c r="S4" s="2"/>
      <c r="T4" s="2"/>
    </row>
    <row r="5" spans="2:20" ht="12.75">
      <c r="B5" s="2">
        <v>1997</v>
      </c>
      <c r="C5" s="65">
        <f>SUM(E12:R12)</f>
        <v>4.80466461893512</v>
      </c>
      <c r="D5" s="47" t="e">
        <f>+(('basedata_taxes_p.c.'!C4/1000)/(100/'data_fuel_efficiency p.c.'!C6)*10)/('CPI indices'!$C6/'CPI indices'!$C$10)</f>
        <v>#N/A</v>
      </c>
      <c r="E5" s="47">
        <f>+(('basedata_taxes_p.c.'!D4/1000)/(100/'data_fuel_efficiency p.c.'!D6))/('CPI indices'!$C6/'CPI indices'!$C$10)*100</f>
        <v>3.2958586503262985</v>
      </c>
      <c r="F5" s="47">
        <f>+(('basedata_taxes_p.c.'!E4/1000)/(100/'data_fuel_efficiency p.c.'!E6))/('CPI indices'!$C6/'CPI indices'!$C$10)*100</f>
        <v>4.705630279663317</v>
      </c>
      <c r="G5" s="47">
        <f>+(('basedata_taxes_p.c.'!F4/1000)/(100/'data_fuel_efficiency p.c.'!F6))/('CPI indices'!$C6/'CPI indices'!$C$10)*100</f>
        <v>3.118775905725343</v>
      </c>
      <c r="H5" s="47">
        <f>+(('basedata_taxes_p.c.'!G4/1000)/(100/'data_fuel_efficiency p.c.'!G6))/('CPI indices'!$C6/'CPI indices'!$C$10)*100</f>
        <v>3.0799754717349983</v>
      </c>
      <c r="I5" s="47">
        <f>+(('basedata_taxes_p.c.'!H4/1000)/(100/'data_fuel_efficiency p.c.'!H6))/('CPI indices'!$C6/'CPI indices'!$C$10)*100</f>
        <v>5.025931699925568</v>
      </c>
      <c r="J5" s="47">
        <f>+(('basedata_taxes_p.c.'!I4/1000)/(100/'data_fuel_efficiency p.c.'!I6))/('CPI indices'!$C6/'CPI indices'!$C$10)*100</f>
        <v>3.1831195335459097</v>
      </c>
      <c r="K5" s="47">
        <f>+(('basedata_taxes_p.c.'!J4/1000)/(100/'data_fuel_efficiency p.c.'!J6))/('CPI indices'!$C6/'CPI indices'!$C$10)*100</f>
        <v>4.153367271091113</v>
      </c>
      <c r="L5" s="47" t="e">
        <f>+(('basedata_taxes_p.c.'!K4/1000)/(100/'data_fuel_efficiency p.c.'!K6))/('CPI indices'!$C6/'CPI indices'!$C$10)*100</f>
        <v>#N/A</v>
      </c>
      <c r="M5" s="47">
        <f>+(('basedata_taxes_p.c.'!L4/1000)/(100/'data_fuel_efficiency p.c.'!L6))/('CPI indices'!$C6/'CPI indices'!$C$10)*100</f>
        <v>5.0547906061316805</v>
      </c>
      <c r="N5" s="47">
        <f>+(('basedata_taxes_p.c.'!M4/1000)/(100/'data_fuel_efficiency p.c.'!M6))/('CPI indices'!$C6/'CPI indices'!$C$10)*100</f>
        <v>3.700516515531337</v>
      </c>
      <c r="O5" s="47" t="e">
        <f>+(('basedata_taxes_p.c.'!N4/1000)/(100/'data_fuel_efficiency p.c.'!N6))/('CPI indices'!$C6/'CPI indices'!$C$10)*100</f>
        <v>#N/A</v>
      </c>
      <c r="P5" s="47" t="e">
        <f>+(('basedata_taxes_p.c.'!O4/1000)/(100/'data_fuel_efficiency p.c.'!O6))/('CPI indices'!$C6/'CPI indices'!$C$10)*100</f>
        <v>#N/A</v>
      </c>
      <c r="Q5" s="47" t="e">
        <f>+(('basedata_taxes_p.c.'!P4/1000)/(100/'data_fuel_efficiency p.c.'!P6))/('CPI indices'!$C6/'CPI indices'!$C$10)*100</f>
        <v>#N/A</v>
      </c>
      <c r="R5" s="47">
        <f>+(('basedata_taxes_p.c.'!Q4/1000)/(100/'data_fuel_efficiency p.c.'!Q6))/('CPI indices'!$C6/'CPI indices'!$C$10)*100</f>
        <v>5.926893442787736</v>
      </c>
      <c r="S5" s="2"/>
      <c r="T5" s="2"/>
    </row>
    <row r="6" spans="2:20" ht="12.75">
      <c r="B6" s="2">
        <v>1998</v>
      </c>
      <c r="C6" s="65">
        <f>SUM(E13:R13)</f>
        <v>4.832477053263885</v>
      </c>
      <c r="D6" s="47" t="e">
        <f>+(('basedata_taxes_p.c.'!C5/1000)/(100/'data_fuel_efficiency p.c.'!C7)*10)/('CPI indices'!$C7/'CPI indices'!$C$10)</f>
        <v>#N/A</v>
      </c>
      <c r="E6" s="47">
        <f>+(('basedata_taxes_p.c.'!D5/1000)/(100/'data_fuel_efficiency p.c.'!D7))/('CPI indices'!$C7/'CPI indices'!$C$10)*100</f>
        <v>3.3171308530244663</v>
      </c>
      <c r="F6" s="47">
        <f>+(('basedata_taxes_p.c.'!E5/1000)/(100/'data_fuel_efficiency p.c.'!E7))/('CPI indices'!$C7/'CPI indices'!$C$10)*100</f>
        <v>4.676384314198587</v>
      </c>
      <c r="G6" s="47">
        <f>+(('basedata_taxes_p.c.'!F5/1000)/(100/'data_fuel_efficiency p.c.'!F7))/('CPI indices'!$C7/'CPI indices'!$C$10)*100</f>
        <v>2.630790648679811</v>
      </c>
      <c r="H6" s="47">
        <f>+(('basedata_taxes_p.c.'!G5/1000)/(100/'data_fuel_efficiency p.c.'!G7))/('CPI indices'!$C7/'CPI indices'!$C$10)*100</f>
        <v>3.0884535097349284</v>
      </c>
      <c r="I6" s="47">
        <f>+(('basedata_taxes_p.c.'!H5/1000)/(100/'data_fuel_efficiency p.c.'!H7))/('CPI indices'!$C7/'CPI indices'!$C$10)*100</f>
        <v>5.111490085154403</v>
      </c>
      <c r="J6" s="47">
        <f>+(('basedata_taxes_p.c.'!I5/1000)/(100/'data_fuel_efficiency p.c.'!I7))/('CPI indices'!$C7/'CPI indices'!$C$10)*100</f>
        <v>2.9355890931579247</v>
      </c>
      <c r="K6" s="47">
        <f>+(('basedata_taxes_p.c.'!J5/1000)/(100/'data_fuel_efficiency p.c.'!J7))/('CPI indices'!$C7/'CPI indices'!$C$10)*100</f>
        <v>4.0228556459993525</v>
      </c>
      <c r="L6" s="47" t="e">
        <f>+(('basedata_taxes_p.c.'!K5/1000)/(100/'data_fuel_efficiency p.c.'!K7))/('CPI indices'!$C7/'CPI indices'!$C$10)*100</f>
        <v>#N/A</v>
      </c>
      <c r="M6" s="47">
        <f>+(('basedata_taxes_p.c.'!L5/1000)/(100/'data_fuel_efficiency p.c.'!L7))/('CPI indices'!$C7/'CPI indices'!$C$10)*100</f>
        <v>5.000327958480658</v>
      </c>
      <c r="N6" s="47">
        <f>+(('basedata_taxes_p.c.'!M5/1000)/(100/'data_fuel_efficiency p.c.'!M7))/('CPI indices'!$C7/'CPI indices'!$C$10)*100</f>
        <v>3.6246448421207895</v>
      </c>
      <c r="O6" s="47" t="e">
        <f>+(('basedata_taxes_p.c.'!N5/1000)/(100/'data_fuel_efficiency p.c.'!N7))/('CPI indices'!$C7/'CPI indices'!$C$10)*100</f>
        <v>#N/A</v>
      </c>
      <c r="P6" s="47">
        <f>+(('basedata_taxes_p.c.'!O5/1000)/(100/'data_fuel_efficiency p.c.'!O7))/('CPI indices'!$C7/'CPI indices'!$C$10)*100</f>
        <v>4.401084280456913</v>
      </c>
      <c r="Q6" s="47" t="e">
        <f>+(('basedata_taxes_p.c.'!P5/1000)/(100/'data_fuel_efficiency p.c.'!P7))/('CPI indices'!$C7/'CPI indices'!$C$10)*100</f>
        <v>#N/A</v>
      </c>
      <c r="R6" s="47">
        <f>+(('basedata_taxes_p.c.'!Q5/1000)/(100/'data_fuel_efficiency p.c.'!Q7))/('CPI indices'!$C7/'CPI indices'!$C$10)*100</f>
        <v>6.264488843123875</v>
      </c>
      <c r="S6" s="2"/>
      <c r="T6" s="2"/>
    </row>
    <row r="7" spans="2:20" ht="12.75">
      <c r="B7" s="2">
        <v>1999</v>
      </c>
      <c r="C7" s="65">
        <f>SUM(E14:R14)</f>
        <v>5.08055956027057</v>
      </c>
      <c r="D7" s="47" t="e">
        <f>+(('basedata_taxes_p.c.'!C6/1000)/(100/'data_fuel_efficiency p.c.'!C8)*10)/('CPI indices'!$C8/'CPI indices'!$C$10)</f>
        <v>#N/A</v>
      </c>
      <c r="E7" s="47">
        <f>+(('basedata_taxes_p.c.'!D6/1000)/(100/'data_fuel_efficiency p.c.'!D8))/('CPI indices'!$C8/'CPI indices'!$C$10)*100</f>
        <v>3.6619452236078773</v>
      </c>
      <c r="F7" s="47">
        <f>+(('basedata_taxes_p.c.'!E6/1000)/(100/'data_fuel_efficiency p.c.'!E8))/('CPI indices'!$C8/'CPI indices'!$C$10)*100</f>
        <v>4.927218875755967</v>
      </c>
      <c r="G7" s="47">
        <f>+(('basedata_taxes_p.c.'!F6/1000)/(100/'data_fuel_efficiency p.c.'!F8))/('CPI indices'!$C8/'CPI indices'!$C$10)*100</f>
        <v>2.3789375155149934</v>
      </c>
      <c r="H7" s="47">
        <f>+(('basedata_taxes_p.c.'!G6/1000)/(100/'data_fuel_efficiency p.c.'!G8))/('CPI indices'!$C8/'CPI indices'!$C$10)*100</f>
        <v>3.1263537867374</v>
      </c>
      <c r="I7" s="47">
        <f>+(('basedata_taxes_p.c.'!H6/1000)/(100/'data_fuel_efficiency p.c.'!H8))/('CPI indices'!$C8/'CPI indices'!$C$10)*100</f>
        <v>5.087915608878683</v>
      </c>
      <c r="J7" s="47">
        <f>+(('basedata_taxes_p.c.'!I6/1000)/(100/'data_fuel_efficiency p.c.'!I8))/('CPI indices'!$C8/'CPI indices'!$C$10)*100</f>
        <v>2.812880581818182</v>
      </c>
      <c r="K7" s="47">
        <f>+(('basedata_taxes_p.c.'!J6/1000)/(100/'data_fuel_efficiency p.c.'!J8))/('CPI indices'!$C8/'CPI indices'!$C$10)*100</f>
        <v>4.104017390769231</v>
      </c>
      <c r="L7" s="47" t="e">
        <f>+(('basedata_taxes_p.c.'!K6/1000)/(100/'data_fuel_efficiency p.c.'!K8))/('CPI indices'!$C8/'CPI indices'!$C$10)*100</f>
        <v>#N/A</v>
      </c>
      <c r="M7" s="47">
        <f>+(('basedata_taxes_p.c.'!L6/1000)/(100/'data_fuel_efficiency p.c.'!L8))/('CPI indices'!$C8/'CPI indices'!$C$10)*100</f>
        <v>5.0962715076923075</v>
      </c>
      <c r="N7" s="47">
        <f>+(('basedata_taxes_p.c.'!M6/1000)/(100/'data_fuel_efficiency p.c.'!M8))/('CPI indices'!$C8/'CPI indices'!$C$10)*100</f>
        <v>3.6011375507405123</v>
      </c>
      <c r="O7" s="47" t="e">
        <f>+(('basedata_taxes_p.c.'!N6/1000)/(100/'data_fuel_efficiency p.c.'!N8))/('CPI indices'!$C8/'CPI indices'!$C$10)*100</f>
        <v>#N/A</v>
      </c>
      <c r="P7" s="47" t="e">
        <f>+(('basedata_taxes_p.c.'!O6/1000)/(100/'data_fuel_efficiency p.c.'!O8))/('CPI indices'!$C8/'CPI indices'!$C$10)*100</f>
        <v>#N/A</v>
      </c>
      <c r="Q7" s="47" t="e">
        <f>+(('basedata_taxes_p.c.'!P6/1000)/(100/'data_fuel_efficiency p.c.'!P8))/('CPI indices'!$C8/'CPI indices'!$C$10)*100</f>
        <v>#N/A</v>
      </c>
      <c r="R7" s="47">
        <f>+(('basedata_taxes_p.c.'!Q6/1000)/(100/'data_fuel_efficiency p.c.'!Q8))/('CPI indices'!$C8/'CPI indices'!$C$10)*100</f>
        <v>6.82602563666121</v>
      </c>
      <c r="S7" s="2"/>
      <c r="T7" s="2"/>
    </row>
    <row r="8" spans="2:20" ht="12.75">
      <c r="B8" s="2">
        <v>2000</v>
      </c>
      <c r="C8" s="65">
        <f>SUM(E15:R15)</f>
        <v>5.244146180153083</v>
      </c>
      <c r="D8" s="47" t="e">
        <f>+(('basedata_taxes_p.c.'!C7/1000)/(100/'data_fuel_efficiency p.c.'!C9)*10)/('CPI indices'!$C9/'CPI indices'!$C$10)</f>
        <v>#N/A</v>
      </c>
      <c r="E8" s="47">
        <f>+(('basedata_taxes_p.c.'!D7/1000)/(100/'data_fuel_efficiency p.c.'!D9))/('CPI indices'!$C9/'CPI indices'!$C$10)*100</f>
        <v>3.614255844433313</v>
      </c>
      <c r="F8" s="47">
        <f>+(('basedata_taxes_p.c.'!E7/1000)/(100/'data_fuel_efficiency p.c.'!E9))/('CPI indices'!$C9/'CPI indices'!$C$10)*100</f>
        <v>5.075250377977836</v>
      </c>
      <c r="G8" s="47">
        <f>+(('basedata_taxes_p.c.'!F7/1000)/(100/'data_fuel_efficiency p.c.'!F9))/('CPI indices'!$C9/'CPI indices'!$C$10)*100</f>
        <v>2.1512196394191605</v>
      </c>
      <c r="H8" s="47">
        <f>+(('basedata_taxes_p.c.'!G7/1000)/(100/'data_fuel_efficiency p.c.'!G9))/('CPI indices'!$C9/'CPI indices'!$C$10)*100</f>
        <v>3.052995039526797</v>
      </c>
      <c r="I8" s="47">
        <f>+(('basedata_taxes_p.c.'!H7/1000)/(100/'data_fuel_efficiency p.c.'!H9))/('CPI indices'!$C9/'CPI indices'!$C$10)*100</f>
        <v>4.876488669602414</v>
      </c>
      <c r="J8" s="47">
        <f>+(('basedata_taxes_p.c.'!I7/1000)/(100/'data_fuel_efficiency p.c.'!I9))/('CPI indices'!$C9/'CPI indices'!$C$10)*100</f>
        <v>2.8076835430040274</v>
      </c>
      <c r="K8" s="47">
        <f>+(('basedata_taxes_p.c.'!J7/1000)/(100/'data_fuel_efficiency p.c.'!J9))/('CPI indices'!$C9/'CPI indices'!$C$10)*100</f>
        <v>3.8630307186930573</v>
      </c>
      <c r="L8" s="47" t="e">
        <f>+(('basedata_taxes_p.c.'!K7/1000)/(100/'data_fuel_efficiency p.c.'!K9))/('CPI indices'!$C9/'CPI indices'!$C$10)*100</f>
        <v>#N/A</v>
      </c>
      <c r="M8" s="47">
        <f>+(('basedata_taxes_p.c.'!L7/1000)/(100/'data_fuel_efficiency p.c.'!L9))/('CPI indices'!$C9/'CPI indices'!$C$10)*100</f>
        <v>5.079957199430487</v>
      </c>
      <c r="N8" s="47">
        <f>+(('basedata_taxes_p.c.'!M7/1000)/(100/'data_fuel_efficiency p.c.'!M9))/('CPI indices'!$C9/'CPI indices'!$C$10)*100</f>
        <v>3.500575342498021</v>
      </c>
      <c r="O8" s="47" t="e">
        <f>+(('basedata_taxes_p.c.'!N7/1000)/(100/'data_fuel_efficiency p.c.'!N9))/('CPI indices'!$C9/'CPI indices'!$C$10)*100</f>
        <v>#N/A</v>
      </c>
      <c r="P8" s="47">
        <f>+(('basedata_taxes_p.c.'!O7/1000)/(100/'data_fuel_efficiency p.c.'!O9))/('CPI indices'!$C9/'CPI indices'!$C$10)*100</f>
        <v>4.132368335965143</v>
      </c>
      <c r="Q8" s="47" t="e">
        <f>+(('basedata_taxes_p.c.'!P7/1000)/(100/'data_fuel_efficiency p.c.'!P9))/('CPI indices'!$C9/'CPI indices'!$C$10)*100</f>
        <v>#N/A</v>
      </c>
      <c r="R8" s="47">
        <f>+(('basedata_taxes_p.c.'!Q7/1000)/(100/'data_fuel_efficiency p.c.'!Q9))/('CPI indices'!$C9/'CPI indices'!$C$10)*100</f>
        <v>7.653198005895681</v>
      </c>
      <c r="S8" s="2"/>
      <c r="T8" s="2"/>
    </row>
    <row r="9" spans="2:20" ht="12.75">
      <c r="B9" s="2">
        <v>2001</v>
      </c>
      <c r="C9" s="49"/>
      <c r="D9" s="47" t="e">
        <f>+(('basedata_taxes_p.c.'!C8/1000)/(100/'data_fuel_efficiency p.c.'!C10)*10)/('CPI indices'!$C10/'CPI indices'!$C$10)</f>
        <v>#N/A</v>
      </c>
      <c r="E9" s="47" t="e">
        <f>+(('basedata_taxes_p.c.'!D8/1000)/(100/'data_fuel_efficiency p.c.'!D10))/('CPI indices'!$C10/'CPI indices'!$C$10)*100</f>
        <v>#N/A</v>
      </c>
      <c r="F9" s="47">
        <f>+(('basedata_taxes_p.c.'!E8/1000)/(100/'data_fuel_efficiency p.c.'!E10))/('CPI indices'!$C10/'CPI indices'!$C$10)*100</f>
        <v>5.21928</v>
      </c>
      <c r="G9" s="47" t="e">
        <f>+(('basedata_taxes_p.c.'!F8/1000)/(100/'data_fuel_efficiency p.c.'!F10))/('CPI indices'!$C10/'CPI indices'!$C$10)*100</f>
        <v>#N/A</v>
      </c>
      <c r="H9" s="47" t="e">
        <f>+(('basedata_taxes_p.c.'!G8/1000)/(100/'data_fuel_efficiency p.c.'!G10))/('CPI indices'!$C10/'CPI indices'!$C$10)*100</f>
        <v>#N/A</v>
      </c>
      <c r="I9" s="47">
        <f>+(('basedata_taxes_p.c.'!H8/1000)/(100/'data_fuel_efficiency p.c.'!H10))/('CPI indices'!$C10/'CPI indices'!$C$10)*100</f>
        <v>4.648428</v>
      </c>
      <c r="J9" s="47" t="e">
        <f>+(('basedata_taxes_p.c.'!I8/1000)/(100/'data_fuel_efficiency p.c.'!I10))/('CPI indices'!$C10/'CPI indices'!$C$10)*100</f>
        <v>#N/A</v>
      </c>
      <c r="K9" s="47" t="e">
        <f>+(('basedata_taxes_p.c.'!J8/1000)/(100/'data_fuel_efficiency p.c.'!J10))/('CPI indices'!$C10/'CPI indices'!$C$10)*100</f>
        <v>#N/A</v>
      </c>
      <c r="L9" s="47" t="e">
        <f>+(('basedata_taxes_p.c.'!K8/1000)/(100/'data_fuel_efficiency p.c.'!K10))/('CPI indices'!$C10/'CPI indices'!$C$10)*100</f>
        <v>#N/A</v>
      </c>
      <c r="M9" s="47" t="e">
        <f>+(('basedata_taxes_p.c.'!L8/1000)/(100/'data_fuel_efficiency p.c.'!L10))/('CPI indices'!$C10/'CPI indices'!$C$10)*100</f>
        <v>#N/A</v>
      </c>
      <c r="N9" s="47">
        <f>+(('basedata_taxes_p.c.'!M8/1000)/(100/'data_fuel_efficiency p.c.'!M10))/('CPI indices'!$C10/'CPI indices'!$C$10)*100</f>
        <v>3.37460365459</v>
      </c>
      <c r="O9" s="47" t="e">
        <f>+(('basedata_taxes_p.c.'!N8/1000)/(100/'data_fuel_efficiency p.c.'!N10))/('CPI indices'!$C10/'CPI indices'!$C$10)*100</f>
        <v>#N/A</v>
      </c>
      <c r="P9" s="47" t="e">
        <f>+(('basedata_taxes_p.c.'!O8/1000)/(100/'data_fuel_efficiency p.c.'!O10))/('CPI indices'!$C10/'CPI indices'!$C$10)*100</f>
        <v>#N/A</v>
      </c>
      <c r="Q9" s="47" t="e">
        <f>+(('basedata_taxes_p.c.'!P8/1000)/(100/'data_fuel_efficiency p.c.'!P10))/('CPI indices'!$C10/'CPI indices'!$C$10)*100</f>
        <v>#N/A</v>
      </c>
      <c r="R9" s="47">
        <f>+(('basedata_taxes_p.c.'!Q8/1000)/(100/'data_fuel_efficiency p.c.'!Q10))/('CPI indices'!$C10/'CPI indices'!$C$10)*100</f>
        <v>7.085577</v>
      </c>
      <c r="S9" s="2"/>
      <c r="T9" s="2"/>
    </row>
    <row r="10" spans="2:20" ht="12.75">
      <c r="B10" s="2">
        <v>2002</v>
      </c>
      <c r="C10" s="49"/>
      <c r="D10" s="44"/>
      <c r="E10" s="4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2"/>
      <c r="T10" s="2"/>
    </row>
    <row r="11" spans="2:20" ht="12.75">
      <c r="B11" s="2"/>
      <c r="C11" s="49"/>
      <c r="D11" s="44"/>
      <c r="E11" s="4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2"/>
      <c r="T11" s="2"/>
    </row>
    <row r="12" spans="1:20" ht="12.75">
      <c r="A12" s="64" t="s">
        <v>163</v>
      </c>
      <c r="B12" s="2">
        <v>1997</v>
      </c>
      <c r="E12" s="65">
        <f>+'transport demand '!D46/'transport demand '!$R46*Manip_taxes_vkm!E5</f>
        <v>0.061350440874806754</v>
      </c>
      <c r="F12" s="65">
        <f>+'transport demand '!E46/'transport demand '!$R46*Manip_taxes_vkm!F5</f>
        <v>1.4740590604407493</v>
      </c>
      <c r="G12" s="65">
        <f>+'transport demand '!F46/'transport demand '!$R46*Manip_taxes_vkm!G5</f>
        <v>0.07374753600229297</v>
      </c>
      <c r="H12" s="65">
        <f>+'transport demand '!G46/'transport demand '!$R46*Manip_taxes_vkm!H5</f>
        <v>0.1626182126917877</v>
      </c>
      <c r="I12" s="65">
        <f>+'transport demand '!H46/'transport demand '!$R46*Manip_taxes_vkm!I5</f>
        <v>0.2588560994036414</v>
      </c>
      <c r="J12" s="65">
        <f>+'transport demand '!I46/'transport demand '!$R46*Manip_taxes_vkm!J5</f>
        <v>0.04729703591321634</v>
      </c>
      <c r="K12" s="65">
        <f>+'transport demand '!J46/'transport demand '!$R46*Manip_taxes_vkm!K5</f>
        <v>0.6783959413255294</v>
      </c>
      <c r="L12" s="65"/>
      <c r="M12" s="65">
        <f>+'transport demand '!L46/'transport demand '!$R46*Manip_taxes_vkm!M5</f>
        <v>0.2994168583285657</v>
      </c>
      <c r="N12" s="65">
        <f>+'transport demand '!M46/'transport demand '!$R46*Manip_taxes_vkm!N5</f>
        <v>0.07556205100082221</v>
      </c>
      <c r="O12" s="65"/>
      <c r="P12" s="65"/>
      <c r="Q12" s="65"/>
      <c r="R12" s="65">
        <f>+'transport demand '!Q46/'transport demand '!$R46*Manip_taxes_vkm!R5</f>
        <v>1.6733613829537082</v>
      </c>
      <c r="S12" s="2"/>
      <c r="T12" s="2"/>
    </row>
    <row r="13" spans="2:20" ht="12.75">
      <c r="B13" s="2">
        <v>1998</v>
      </c>
      <c r="D13" s="44"/>
      <c r="E13" s="65">
        <f>+'transport demand '!D47/'transport demand '!$R47*Manip_taxes_vkm!E6</f>
        <v>0.060968968714811375</v>
      </c>
      <c r="F13" s="65">
        <f>+'transport demand '!E47/'transport demand '!$R47*Manip_taxes_vkm!F6</f>
        <v>1.401112320947358</v>
      </c>
      <c r="G13" s="65">
        <f>+'transport demand '!F47/'transport demand '!$R47*Manip_taxes_vkm!G6</f>
        <v>0.066279100997085</v>
      </c>
      <c r="H13" s="65">
        <f>+'transport demand '!G47/'transport demand '!$R47*Manip_taxes_vkm!H6</f>
        <v>0.1744036465263949</v>
      </c>
      <c r="I13" s="65">
        <f>+'transport demand '!H47/'transport demand '!$R47*Manip_taxes_vkm!I6</f>
        <v>0.29688333578646325</v>
      </c>
      <c r="J13" s="65">
        <f>+'transport demand '!I47/'transport demand '!$R47*Manip_taxes_vkm!J6</f>
        <v>0.052639024022292036</v>
      </c>
      <c r="K13" s="65">
        <f>+'transport demand '!J47/'transport demand '!$R47*Manip_taxes_vkm!K6</f>
        <v>0.6822421954236613</v>
      </c>
      <c r="L13" s="65"/>
      <c r="M13" s="65">
        <f>+'transport demand '!L47/'transport demand '!$R47*Manip_taxes_vkm!M6</f>
        <v>0.281535399397289</v>
      </c>
      <c r="N13" s="65">
        <f>+'transport demand '!M47/'transport demand '!$R47*Manip_taxes_vkm!N6</f>
        <v>0.07294587203457101</v>
      </c>
      <c r="O13" s="65"/>
      <c r="P13" s="65"/>
      <c r="Q13" s="65"/>
      <c r="R13" s="65">
        <f>+'transport demand '!Q47/'transport demand '!$R47*Manip_taxes_vkm!R6</f>
        <v>1.7434671894139584</v>
      </c>
      <c r="S13" s="2"/>
      <c r="T13" s="2"/>
    </row>
    <row r="14" spans="2:20" ht="12.75">
      <c r="B14" s="2">
        <v>1999</v>
      </c>
      <c r="D14" s="44"/>
      <c r="E14" s="65">
        <f>+'transport demand '!D48/'transport demand '!$R48*Manip_taxes_vkm!E7</f>
        <v>0.06765278060730553</v>
      </c>
      <c r="F14" s="65">
        <f>+'transport demand '!E48/'transport demand '!$R48*Manip_taxes_vkm!F7</f>
        <v>1.4001066785992413</v>
      </c>
      <c r="G14" s="65">
        <f>+'transport demand '!F48/'transport demand '!$R48*Manip_taxes_vkm!G7</f>
        <v>0.059123807588046</v>
      </c>
      <c r="H14" s="65">
        <f>+'transport demand '!G48/'transport demand '!$R48*Manip_taxes_vkm!H7</f>
        <v>0.18889066960604686</v>
      </c>
      <c r="I14" s="65">
        <f>+'transport demand '!H48/'transport demand '!$R48*Manip_taxes_vkm!I7</f>
        <v>0.3386079383415623</v>
      </c>
      <c r="J14" s="65">
        <f>+'transport demand '!I48/'transport demand '!$R48*Manip_taxes_vkm!J7</f>
        <v>0.05568477868640063</v>
      </c>
      <c r="K14" s="65">
        <f>+'transport demand '!J48/'transport demand '!$R48*Manip_taxes_vkm!K7</f>
        <v>0.6969868398792936</v>
      </c>
      <c r="L14" s="65"/>
      <c r="M14" s="65">
        <f>+'transport demand '!L48/'transport demand '!$R48*Manip_taxes_vkm!M7</f>
        <v>0.2763364433331252</v>
      </c>
      <c r="N14" s="65">
        <f>+'transport demand '!M48/'transport demand '!$R48*Manip_taxes_vkm!N7</f>
        <v>0.0694628784506707</v>
      </c>
      <c r="O14" s="65"/>
      <c r="P14" s="65"/>
      <c r="Q14" s="65"/>
      <c r="R14" s="65">
        <f>+'transport demand '!Q48/'transport demand '!$R48*Manip_taxes_vkm!R7</f>
        <v>1.9277067451788783</v>
      </c>
      <c r="S14" s="2"/>
      <c r="T14" s="2"/>
    </row>
    <row r="15" spans="2:20" ht="12.75">
      <c r="B15" s="2">
        <v>2000</v>
      </c>
      <c r="D15" s="44"/>
      <c r="E15" s="65">
        <f>+'transport demand '!D49/'transport demand '!$R49*Manip_taxes_vkm!E8</f>
        <v>0.0647161007076103</v>
      </c>
      <c r="F15" s="65">
        <f>+'transport demand '!E49/'transport demand '!$R49*Manip_taxes_vkm!F8</f>
        <v>1.322386181001522</v>
      </c>
      <c r="G15" s="65">
        <f>+'transport demand '!F49/'transport demand '!$R49*Manip_taxes_vkm!G8</f>
        <v>0.06353823994286437</v>
      </c>
      <c r="H15" s="65">
        <f>+'transport demand '!G49/'transport demand '!$R49*Manip_taxes_vkm!H8</f>
        <v>0.2054819464574794</v>
      </c>
      <c r="I15" s="65">
        <f>+'transport demand '!H49/'transport demand '!$R49*Manip_taxes_vkm!I8</f>
        <v>0.38108699555942754</v>
      </c>
      <c r="J15" s="65">
        <f>+'transport demand '!I49/'transport demand '!$R49*Manip_taxes_vkm!J8</f>
        <v>0.06061951890004973</v>
      </c>
      <c r="K15" s="65">
        <f>+'transport demand '!J49/'transport demand '!$R49*Manip_taxes_vkm!K8</f>
        <v>0.6767793811694506</v>
      </c>
      <c r="L15" s="65"/>
      <c r="M15" s="65">
        <f>+'transport demand '!L49/'transport demand '!$R49*Manip_taxes_vkm!M8</f>
        <v>0.26182917615825063</v>
      </c>
      <c r="N15" s="65">
        <f>+'transport demand '!M49/'transport demand '!$R49*Manip_taxes_vkm!N8</f>
        <v>0.06293249320227795</v>
      </c>
      <c r="O15" s="65"/>
      <c r="P15" s="65"/>
      <c r="Q15" s="65"/>
      <c r="R15" s="65">
        <f>+'transport demand '!Q49/'transport demand '!$R49*Manip_taxes_vkm!R8</f>
        <v>2.144776147054151</v>
      </c>
      <c r="S15" s="2"/>
      <c r="T15" s="2"/>
    </row>
    <row r="16" spans="2:20" ht="12.75">
      <c r="B16" s="2">
        <v>2001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2"/>
      <c r="C17" s="2" t="s">
        <v>147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2.75">
      <c r="B18" s="2"/>
      <c r="C18" s="2" t="s">
        <v>22</v>
      </c>
      <c r="D18" s="35" t="s">
        <v>5</v>
      </c>
      <c r="E18" s="35" t="s">
        <v>6</v>
      </c>
      <c r="F18" s="35" t="s">
        <v>106</v>
      </c>
      <c r="G18" s="35" t="s">
        <v>2</v>
      </c>
      <c r="H18" s="35" t="s">
        <v>8</v>
      </c>
      <c r="I18" s="35" t="s">
        <v>9</v>
      </c>
      <c r="J18" s="35" t="s">
        <v>10</v>
      </c>
      <c r="K18" s="35" t="s">
        <v>11</v>
      </c>
      <c r="L18" s="35" t="s">
        <v>12</v>
      </c>
      <c r="M18" s="35" t="s">
        <v>136</v>
      </c>
      <c r="N18" s="35" t="s">
        <v>14</v>
      </c>
      <c r="O18" s="35" t="s">
        <v>15</v>
      </c>
      <c r="P18" s="35" t="s">
        <v>16</v>
      </c>
      <c r="Q18" s="35" t="s">
        <v>17</v>
      </c>
      <c r="R18" s="35" t="s">
        <v>18</v>
      </c>
      <c r="S18" s="2" t="s">
        <v>138</v>
      </c>
      <c r="T18" s="2"/>
    </row>
    <row r="19" spans="2:20" ht="12.75">
      <c r="B19" s="2">
        <v>1997</v>
      </c>
      <c r="C19" s="67">
        <f>SUM(E26:R26)</f>
        <v>2.756672749686838</v>
      </c>
      <c r="D19" s="47" t="e">
        <f>+(('basedata_taxes_p.c.'!C19/1000)/(100/'data_fuel_efficiency p.c.'!C15)*10)/('CPI indices'!$C6/'CPI indices'!$C$10)</f>
        <v>#N/A</v>
      </c>
      <c r="E19" s="47">
        <f>+(('basedata_taxes_p.c.'!D19/1000)/(100/'data_fuel_efficiency p.c.'!D15))/('CPI indices'!$C6/'CPI indices'!$C$10)*100</f>
        <v>3.5072130838714957</v>
      </c>
      <c r="F19" s="47">
        <f>+(('basedata_taxes_p.c.'!E19/1000)/(100/'data_fuel_efficiency p.c.'!E15))/('CPI indices'!$C6/'CPI indices'!$C$10)*100</f>
        <v>2.508541306543578</v>
      </c>
      <c r="G19" s="47">
        <f>+(('basedata_taxes_p.c.'!F19/1000)/(100/'data_fuel_efficiency p.c.'!F15))/('CPI indices'!$C6/'CPI indices'!$C$10)*100</f>
        <v>2.276675120779393</v>
      </c>
      <c r="H19" s="47">
        <f>+(('basedata_taxes_p.c.'!G19/1000)/(100/'data_fuel_efficiency p.c.'!G15))/('CPI indices'!$C6/'CPI indices'!$C$10)*100</f>
        <v>2.050613095845778</v>
      </c>
      <c r="I19" s="47">
        <f>+(('basedata_taxes_p.c.'!H19/1000)/(100/'data_fuel_efficiency p.c.'!H15))/('CPI indices'!$C6/'CPI indices'!$C$10)*100</f>
        <v>2.5277047821679</v>
      </c>
      <c r="J19" s="47">
        <f>+(('basedata_taxes_p.c.'!I19/1000)/(100/'data_fuel_efficiency p.c.'!I15))/('CPI indices'!$C6/'CPI indices'!$C$10)*100</f>
        <v>2.5842939306305714</v>
      </c>
      <c r="K19" s="47">
        <f>+(('basedata_taxes_p.c.'!J19/1000)/(100/'data_fuel_efficiency p.c.'!J15))/('CPI indices'!$C6/'CPI indices'!$C$10)*100</f>
        <v>2.6624339797525303</v>
      </c>
      <c r="L19" s="47" t="e">
        <f>+(('basedata_taxes_p.c.'!K19/1000)/(100/'data_fuel_efficiency p.c.'!K15))/('CPI indices'!$C6/'CPI indices'!$C$10)*100</f>
        <v>#N/A</v>
      </c>
      <c r="M19" s="47">
        <f>+(('basedata_taxes_p.c.'!L19/1000)/(100/'data_fuel_efficiency p.c.'!L15))/('CPI indices'!$C6/'CPI indices'!$C$10)*100</f>
        <v>2.4760367565756405</v>
      </c>
      <c r="N19" s="47">
        <f>+(('basedata_taxes_p.c.'!M19/1000)/(100/'data_fuel_efficiency p.c.'!M15))/('CPI indices'!$C6/'CPI indices'!$C$10)*100</f>
        <v>2.082402015748031</v>
      </c>
      <c r="O19" s="47" t="e">
        <f>+(('basedata_taxes_p.c.'!N19/1000)/(100/'data_fuel_efficiency p.c.'!N15))/('CPI indices'!$C6/'CPI indices'!$C$10)*100</f>
        <v>#N/A</v>
      </c>
      <c r="P19" s="47" t="e">
        <f>+(('basedata_taxes_p.c.'!O19/1000)/(100/'data_fuel_efficiency p.c.'!O15))/('CPI indices'!$C6/'CPI indices'!$C$10)*100</f>
        <v>#N/A</v>
      </c>
      <c r="Q19" s="47" t="e">
        <f>+(('basedata_taxes_p.c.'!P19/1000)/(100/'data_fuel_efficiency p.c.'!P15))/('CPI indices'!$C6/'CPI indices'!$C$10)*100</f>
        <v>#N/A</v>
      </c>
      <c r="R19" s="47">
        <f>+(('basedata_taxes_p.c.'!Q19/1000)/(100/'data_fuel_efficiency p.c.'!Q15))/('CPI indices'!$C6/'CPI indices'!$C$10)*100</f>
        <v>4.609616217121795</v>
      </c>
      <c r="S19" s="22"/>
      <c r="T19" s="2"/>
    </row>
    <row r="20" spans="2:20" ht="12.75">
      <c r="B20" s="2">
        <v>1998</v>
      </c>
      <c r="C20" s="67">
        <f>SUM(E27:R27)</f>
        <v>2.796608501835697</v>
      </c>
      <c r="D20" s="47" t="e">
        <f>+(('basedata_taxes_p.c.'!C20/1000)/(100/'data_fuel_efficiency p.c.'!C16)*10)/('CPI indices'!$C7/'CPI indices'!$C$10)</f>
        <v>#N/A</v>
      </c>
      <c r="E20" s="47">
        <f>+(('basedata_taxes_p.c.'!D20/1000)/(100/'data_fuel_efficiency p.c.'!D16))/('CPI indices'!$C7/'CPI indices'!$C$10)*100</f>
        <v>3.2926716619158016</v>
      </c>
      <c r="F20" s="47">
        <f>+(('basedata_taxes_p.c.'!E20/1000)/(100/'data_fuel_efficiency p.c.'!E16))/('CPI indices'!$C7/'CPI indices'!$C$10)*100</f>
        <v>2.4900291545189503</v>
      </c>
      <c r="G20" s="47">
        <f>+(('basedata_taxes_p.c.'!F20/1000)/(100/'data_fuel_efficiency p.c.'!F16))/('CPI indices'!$C7/'CPI indices'!$C$10)*100</f>
        <v>1.6497542331373227</v>
      </c>
      <c r="H20" s="47">
        <f>+(('basedata_taxes_p.c.'!G20/1000)/(100/'data_fuel_efficiency p.c.'!G16))/('CPI indices'!$C7/'CPI indices'!$C$10)*100</f>
        <v>2.0584469395529643</v>
      </c>
      <c r="I20" s="47">
        <f>+(('basedata_taxes_p.c.'!H20/1000)/(100/'data_fuel_efficiency p.c.'!H16))/('CPI indices'!$C7/'CPI indices'!$C$10)*100</f>
        <v>2.607986822675737</v>
      </c>
      <c r="J20" s="47">
        <f>+(('basedata_taxes_p.c.'!I20/1000)/(100/'data_fuel_efficiency p.c.'!I16))/('CPI indices'!$C7/'CPI indices'!$C$10)*100</f>
        <v>2.3483051589844908</v>
      </c>
      <c r="K20" s="47">
        <f>+(('basedata_taxes_p.c.'!J20/1000)/(100/'data_fuel_efficiency p.c.'!J16))/('CPI indices'!$C7/'CPI indices'!$C$10)*100</f>
        <v>2.5838851731778427</v>
      </c>
      <c r="L20" s="47" t="e">
        <f>+(('basedata_taxes_p.c.'!K20/1000)/(100/'data_fuel_efficiency p.c.'!K16))/('CPI indices'!$C7/'CPI indices'!$C$10)*100</f>
        <v>#N/A</v>
      </c>
      <c r="M20" s="47">
        <f>+(('basedata_taxes_p.c.'!L20/1000)/(100/'data_fuel_efficiency p.c.'!L16))/('CPI indices'!$C7/'CPI indices'!$C$10)*100</f>
        <v>2.34828285517441</v>
      </c>
      <c r="N20" s="47">
        <f>+(('basedata_taxes_p.c.'!M20/1000)/(100/'data_fuel_efficiency p.c.'!M16))/('CPI indices'!$C7/'CPI indices'!$C$10)*100</f>
        <v>2.0310723699882085</v>
      </c>
      <c r="O20" s="47" t="e">
        <f>+(('basedata_taxes_p.c.'!N20/1000)/(100/'data_fuel_efficiency p.c.'!N16))/('CPI indices'!$C7/'CPI indices'!$C$10)*100</f>
        <v>#N/A</v>
      </c>
      <c r="P20" s="47">
        <f>+(('basedata_taxes_p.c.'!O20/1000)/(100/'data_fuel_efficiency p.c.'!O16))/('CPI indices'!$C7/'CPI indices'!$C$10)*100</f>
        <v>1.9485551331389694</v>
      </c>
      <c r="Q20" s="47" t="e">
        <f>+(('basedata_taxes_p.c.'!P20/1000)/(100/'data_fuel_efficiency p.c.'!P16))/('CPI indices'!$C7/'CPI indices'!$C$10)*100</f>
        <v>#N/A</v>
      </c>
      <c r="R20" s="47">
        <f>+(('basedata_taxes_p.c.'!Q20/1000)/(100/'data_fuel_efficiency p.c.'!Q16))/('CPI indices'!$C7/'CPI indices'!$C$10)*100</f>
        <v>4.98268882906354</v>
      </c>
      <c r="S20" s="22"/>
      <c r="T20" s="2"/>
    </row>
    <row r="21" spans="2:20" ht="12.75">
      <c r="B21" s="2">
        <v>1999</v>
      </c>
      <c r="C21" s="67">
        <f>SUM(E28:R28)</f>
        <v>2.8614297776147612</v>
      </c>
      <c r="D21" s="47" t="e">
        <f>+(('basedata_taxes_p.c.'!C21/1000)/(100/'data_fuel_efficiency p.c.'!C17)*10)/('CPI indices'!$C8/'CPI indices'!$C$10)</f>
        <v>#N/A</v>
      </c>
      <c r="E21" s="47">
        <f>+(('basedata_taxes_p.c.'!D21/1000)/(100/'data_fuel_efficiency p.c.'!D17))/('CPI indices'!$C8/'CPI indices'!$C$10)*100</f>
        <v>3.1653495048571076</v>
      </c>
      <c r="F21" s="47">
        <f>+(('basedata_taxes_p.c.'!E21/1000)/(100/'data_fuel_efficiency p.c.'!E17))/('CPI indices'!$C8/'CPI indices'!$C$10)*100</f>
        <v>2.5220823384615385</v>
      </c>
      <c r="G21" s="47">
        <f>+(('basedata_taxes_p.c.'!F21/1000)/(100/'data_fuel_efficiency p.c.'!F17))/('CPI indices'!$C8/'CPI indices'!$C$10)*100</f>
        <v>1.7540830508474574</v>
      </c>
      <c r="H21" s="47">
        <f>+(('basedata_taxes_p.c.'!G21/1000)/(100/'data_fuel_efficiency p.c.'!G17))/('CPI indices'!$C8/'CPI indices'!$C$10)*100</f>
        <v>2.07222708668435</v>
      </c>
      <c r="I21" s="47">
        <f>+(('basedata_taxes_p.c.'!H21/1000)/(100/'data_fuel_efficiency p.c.'!H17))/('CPI indices'!$C8/'CPI indices'!$C$10)*100</f>
        <v>2.653716000255135</v>
      </c>
      <c r="J21" s="47">
        <f>+(('basedata_taxes_p.c.'!I21/1000)/(100/'data_fuel_efficiency p.c.'!I17))/('CPI indices'!$C8/'CPI indices'!$C$10)*100</f>
        <v>2.2789801510489505</v>
      </c>
      <c r="K21" s="47">
        <f>+(('basedata_taxes_p.c.'!J21/1000)/(100/'data_fuel_efficiency p.c.'!J17))/('CPI indices'!$C8/'CPI indices'!$C$10)*100</f>
        <v>2.674370012307692</v>
      </c>
      <c r="L21" s="47" t="e">
        <f>+(('basedata_taxes_p.c.'!K21/1000)/(100/'data_fuel_efficiency p.c.'!K17))/('CPI indices'!$C8/'CPI indices'!$C$10)*100</f>
        <v>#N/A</v>
      </c>
      <c r="M21" s="47">
        <f>+(('basedata_taxes_p.c.'!L21/1000)/(100/'data_fuel_efficiency p.c.'!L17))/('CPI indices'!$C8/'CPI indices'!$C$10)*100</f>
        <v>2.392476842553192</v>
      </c>
      <c r="N21" s="47">
        <f>+(('basedata_taxes_p.c.'!M21/1000)/(100/'data_fuel_efficiency p.c.'!M17))/('CPI indices'!$C8/'CPI indices'!$C$10)*100</f>
        <v>2.0155292779513845</v>
      </c>
      <c r="O21" s="47" t="e">
        <f>+(('basedata_taxes_p.c.'!N21/1000)/(100/'data_fuel_efficiency p.c.'!N17))/('CPI indices'!$C8/'CPI indices'!$C$10)*100</f>
        <v>#N/A</v>
      </c>
      <c r="P21" s="47" t="e">
        <f>+(('basedata_taxes_p.c.'!O21/1000)/(100/'data_fuel_efficiency p.c.'!O17))/('CPI indices'!$C8/'CPI indices'!$C$10)*100</f>
        <v>#N/A</v>
      </c>
      <c r="Q21" s="47" t="e">
        <f>+(('basedata_taxes_p.c.'!P21/1000)/(100/'data_fuel_efficiency p.c.'!P17))/('CPI indices'!$C8/'CPI indices'!$C$10)*100</f>
        <v>#N/A</v>
      </c>
      <c r="R21" s="47">
        <f>+(('basedata_taxes_p.c.'!Q21/1000)/(100/'data_fuel_efficiency p.c.'!Q17))/('CPI indices'!$C8/'CPI indices'!$C$10)*100</f>
        <v>5.30837848772504</v>
      </c>
      <c r="S21" s="22"/>
      <c r="T21" s="2"/>
    </row>
    <row r="22" spans="2:20" ht="12.75">
      <c r="B22" s="2">
        <v>2000</v>
      </c>
      <c r="C22" s="67">
        <f>SUM(E29:R29)</f>
        <v>2.9460228376628437</v>
      </c>
      <c r="D22" s="47" t="e">
        <f>+(('basedata_taxes_p.c.'!C22/1000)/(100/'data_fuel_efficiency p.c.'!C18)*10)/('CPI indices'!$C9/'CPI indices'!$C$10)</f>
        <v>#N/A</v>
      </c>
      <c r="E22" s="47">
        <f>+(('basedata_taxes_p.c.'!D22/1000)/(100/'data_fuel_efficiency p.c.'!D18))/('CPI indices'!$C9/'CPI indices'!$C$10)*100</f>
        <v>3.2640792852774365</v>
      </c>
      <c r="F22" s="47">
        <f>+(('basedata_taxes_p.c.'!E22/1000)/(100/'data_fuel_efficiency p.c.'!E18))/('CPI indices'!$C9/'CPI indices'!$C$10)*100</f>
        <v>2.8683822808671073</v>
      </c>
      <c r="G22" s="47">
        <f>+(('basedata_taxes_p.c.'!F22/1000)/(100/'data_fuel_efficiency p.c.'!F18))/('CPI indices'!$C9/'CPI indices'!$C$10)*100</f>
        <v>1.6677861256569595</v>
      </c>
      <c r="H22" s="47">
        <f>+(('basedata_taxes_p.c.'!G22/1000)/(100/'data_fuel_efficiency p.c.'!G18))/('CPI indices'!$C9/'CPI indices'!$C$10)*100</f>
        <v>2.0256335839318798</v>
      </c>
      <c r="I22" s="47">
        <f>+(('basedata_taxes_p.c.'!H22/1000)/(100/'data_fuel_efficiency p.c.'!H18))/('CPI indices'!$C9/'CPI indices'!$C$10)*100</f>
        <v>2.680767538780541</v>
      </c>
      <c r="J22" s="47">
        <f>+(('basedata_taxes_p.c.'!I22/1000)/(100/'data_fuel_efficiency p.c.'!I18))/('CPI indices'!$C9/'CPI indices'!$C$10)*100</f>
        <v>2.1899400104875335</v>
      </c>
      <c r="K22" s="47">
        <f>+(('basedata_taxes_p.c.'!J22/1000)/(100/'data_fuel_efficiency p.c.'!J18))/('CPI indices'!$C9/'CPI indices'!$C$10)*100</f>
        <v>2.4815391808985234</v>
      </c>
      <c r="L22" s="47" t="e">
        <f>+(('basedata_taxes_p.c.'!K22/1000)/(100/'data_fuel_efficiency p.c.'!K18))/('CPI indices'!$C9/'CPI indices'!$C$10)*100</f>
        <v>#N/A</v>
      </c>
      <c r="M22" s="47">
        <f>+(('basedata_taxes_p.c.'!L22/1000)/(100/'data_fuel_efficiency p.c.'!L18))/('CPI indices'!$C9/'CPI indices'!$C$10)*100</f>
        <v>2.3835342032847375</v>
      </c>
      <c r="N22" s="47">
        <f>+(('basedata_taxes_p.c.'!M22/1000)/(100/'data_fuel_efficiency p.c.'!M18))/('CPI indices'!$C9/'CPI indices'!$C$10)*100</f>
        <v>1.956985463441131</v>
      </c>
      <c r="O22" s="47" t="e">
        <f>+(('basedata_taxes_p.c.'!N22/1000)/(100/'data_fuel_efficiency p.c.'!N18))/('CPI indices'!$C9/'CPI indices'!$C$10)*100</f>
        <v>#N/A</v>
      </c>
      <c r="P22" s="47">
        <f>+(('basedata_taxes_p.c.'!O22/1000)/(100/'data_fuel_efficiency p.c.'!O18))/('CPI indices'!$C9/'CPI indices'!$C$10)*100</f>
        <v>1.8745620864943375</v>
      </c>
      <c r="Q22" s="47" t="e">
        <f>+(('basedata_taxes_p.c.'!P22/1000)/(100/'data_fuel_efficiency p.c.'!P18))/('CPI indices'!$C9/'CPI indices'!$C$10)*100</f>
        <v>#N/A</v>
      </c>
      <c r="R22" s="47">
        <f>+(('basedata_taxes_p.c.'!Q22/1000)/(100/'data_fuel_efficiency p.c.'!Q18))/('CPI indices'!$C9/'CPI indices'!$C$10)*100</f>
        <v>5.739799537810577</v>
      </c>
      <c r="S22" s="22"/>
      <c r="T22" s="2"/>
    </row>
    <row r="23" spans="2:20" ht="12.75">
      <c r="B23" s="2">
        <v>2001</v>
      </c>
      <c r="C23" s="22"/>
      <c r="D23" s="47" t="e">
        <f>+(('basedata_taxes_p.c.'!C23/1000)/(100/'data_fuel_efficiency p.c.'!C19)*10)/('CPI indices'!$C10/'CPI indices'!$C$10)</f>
        <v>#N/A</v>
      </c>
      <c r="E23" s="47" t="e">
        <f>+(('basedata_taxes_p.c.'!D23/1000)/(100/'data_fuel_efficiency p.c.'!D19))/('CPI indices'!$C10/'CPI indices'!$C$10)*100</f>
        <v>#N/A</v>
      </c>
      <c r="F23" s="47">
        <f>+(('basedata_taxes_p.c.'!E23/1000)/(100/'data_fuel_efficiency p.c.'!E19))/('CPI indices'!$C10/'CPI indices'!$C$10)*100</f>
        <v>2.9857</v>
      </c>
      <c r="G23" s="47" t="e">
        <f>+(('basedata_taxes_p.c.'!F23/1000)/(100/'data_fuel_efficiency p.c.'!F19))/('CPI indices'!$C10/'CPI indices'!$C$10)*100</f>
        <v>#N/A</v>
      </c>
      <c r="H23" s="47" t="e">
        <f>+(('basedata_taxes_p.c.'!G23/1000)/(100/'data_fuel_efficiency p.c.'!G19))/('CPI indices'!$C10/'CPI indices'!$C$10)*100</f>
        <v>#N/A</v>
      </c>
      <c r="I23" s="47">
        <f>+(('basedata_taxes_p.c.'!H23/1000)/(100/'data_fuel_efficiency p.c.'!H19))/('CPI indices'!$C10/'CPI indices'!$C$10)*100</f>
        <v>2.5221479999999996</v>
      </c>
      <c r="J23" s="47" t="e">
        <f>+(('basedata_taxes_p.c.'!I23/1000)/(100/'data_fuel_efficiency p.c.'!I19))/('CPI indices'!$C10/'CPI indices'!$C$10)*100</f>
        <v>#N/A</v>
      </c>
      <c r="K23" s="47" t="e">
        <f>+(('basedata_taxes_p.c.'!J23/1000)/(100/'data_fuel_efficiency p.c.'!J19))/('CPI indices'!$C10/'CPI indices'!$C$10)*100</f>
        <v>#N/A</v>
      </c>
      <c r="L23" s="47" t="e">
        <f>+(('basedata_taxes_p.c.'!K23/1000)/(100/'data_fuel_efficiency p.c.'!K19))/('CPI indices'!$C10/'CPI indices'!$C$10)*100</f>
        <v>#N/A</v>
      </c>
      <c r="M23" s="47" t="e">
        <f>+(('basedata_taxes_p.c.'!L23/1000)/(100/'data_fuel_efficiency p.c.'!L19))/('CPI indices'!$C10/'CPI indices'!$C$10)*100</f>
        <v>#N/A</v>
      </c>
      <c r="N23" s="47">
        <f>+(('basedata_taxes_p.c.'!M23/1000)/(100/'data_fuel_efficiency p.c.'!M19))/('CPI indices'!$C10/'CPI indices'!$C$10)*100</f>
        <v>1.8854724488600003</v>
      </c>
      <c r="O23" s="47" t="e">
        <f>+(('basedata_taxes_p.c.'!N23/1000)/(100/'data_fuel_efficiency p.c.'!N19))/('CPI indices'!$C10/'CPI indices'!$C$10)*100</f>
        <v>#N/A</v>
      </c>
      <c r="P23" s="47" t="e">
        <f>+(('basedata_taxes_p.c.'!O23/1000)/(100/'data_fuel_efficiency p.c.'!O19))/('CPI indices'!$C10/'CPI indices'!$C$10)*100</f>
        <v>#N/A</v>
      </c>
      <c r="Q23" s="47" t="e">
        <f>+(('basedata_taxes_p.c.'!P23/1000)/(100/'data_fuel_efficiency p.c.'!P19))/('CPI indices'!$C10/'CPI indices'!$C$10)*100</f>
        <v>#N/A</v>
      </c>
      <c r="R23" s="47">
        <f>+(('basedata_taxes_p.c.'!Q23/1000)/(100/'data_fuel_efficiency p.c.'!Q19))/('CPI indices'!$C10/'CPI indices'!$C$10)*100</f>
        <v>5.485607999999999</v>
      </c>
      <c r="S23" s="22"/>
      <c r="T23" s="2"/>
    </row>
    <row r="24" spans="2:20" ht="12.75">
      <c r="B24" s="2"/>
      <c r="C24" s="2"/>
      <c r="D24" s="45"/>
      <c r="E24" s="55"/>
      <c r="F24" s="56"/>
      <c r="G24" s="53"/>
      <c r="H24" s="55"/>
      <c r="I24" s="55"/>
      <c r="J24" s="55"/>
      <c r="K24" s="57"/>
      <c r="M24" s="55"/>
      <c r="N24" s="55"/>
      <c r="O24" s="45"/>
      <c r="P24" s="45"/>
      <c r="Q24" s="45"/>
      <c r="R24" s="55"/>
      <c r="S24" s="2"/>
      <c r="T24" s="2"/>
    </row>
    <row r="25" spans="2:20" ht="12.75">
      <c r="B25" s="2"/>
      <c r="C25" s="2"/>
      <c r="D25" s="2"/>
      <c r="E25" s="2"/>
      <c r="F25" s="46"/>
      <c r="G25" s="24"/>
      <c r="H25" s="24"/>
      <c r="I25" s="24"/>
      <c r="J25" s="24"/>
      <c r="K25" s="24"/>
      <c r="L25" s="24"/>
      <c r="M25" s="2"/>
      <c r="N25" s="2"/>
      <c r="O25" s="2"/>
      <c r="P25" s="2"/>
      <c r="Q25" s="2"/>
      <c r="R25" s="2"/>
      <c r="S25" s="2"/>
      <c r="T25" s="2"/>
    </row>
    <row r="26" spans="1:20" ht="12.75">
      <c r="A26" s="64" t="s">
        <v>163</v>
      </c>
      <c r="B26" s="2">
        <v>1997</v>
      </c>
      <c r="E26" s="65">
        <f>+'transport demand '!D35/'transport demand '!$T35*Manip_taxes_vkm!E19</f>
        <v>0.03243542418527285</v>
      </c>
      <c r="F26" s="65">
        <f>+'transport demand '!E35/'transport demand '!$T35*Manip_taxes_vkm!F19</f>
        <v>0.4488533904470892</v>
      </c>
      <c r="G26" s="65">
        <f>+'transport demand '!F35/'transport demand '!$T35*Manip_taxes_vkm!G19</f>
        <v>0.0013725089745947846</v>
      </c>
      <c r="H26" s="65">
        <f>+'transport demand '!G35/'transport demand '!$T35*Manip_taxes_vkm!H19</f>
        <v>0.18122653348757048</v>
      </c>
      <c r="I26" s="65">
        <f>+'transport demand '!H35/'transport demand '!$T35*Manip_taxes_vkm!I19</f>
        <v>0.9892451616664282</v>
      </c>
      <c r="J26" s="65">
        <f>+'transport demand '!I35/'transport demand '!$T35*Manip_taxes_vkm!J19</f>
        <v>0.018197534821231067</v>
      </c>
      <c r="K26" s="65">
        <f>+'transport demand '!J35/'transport demand '!$T35*Manip_taxes_vkm!K19</f>
        <v>0.3457550126920876</v>
      </c>
      <c r="L26" s="65"/>
      <c r="M26" s="65">
        <f>+'transport demand '!L35/'transport demand '!$T35*Manip_taxes_vkm!M19</f>
        <v>0.06982038419599589</v>
      </c>
      <c r="N26" s="65">
        <f>+'transport demand '!M35/'transport demand '!$T35*Manip_taxes_vkm!N19</f>
        <v>0.08006431617176153</v>
      </c>
      <c r="O26" s="65"/>
      <c r="P26" s="65"/>
      <c r="Q26" s="65"/>
      <c r="R26" s="65">
        <f>+'transport demand '!Q35/'transport demand '!$T35*Manip_taxes_vkm!R19</f>
        <v>0.5897024830448069</v>
      </c>
      <c r="S26" s="2"/>
      <c r="T26" s="2"/>
    </row>
    <row r="27" spans="2:18" ht="12.75">
      <c r="B27" s="2">
        <v>1998</v>
      </c>
      <c r="D27" s="44"/>
      <c r="E27" s="65">
        <f>+'transport demand '!D36/'transport demand '!$T36*Manip_taxes_vkm!E20</f>
        <v>0.029875246841990596</v>
      </c>
      <c r="F27" s="65">
        <f>+'transport demand '!E36/'transport demand '!$T36*Manip_taxes_vkm!F20</f>
        <v>0.43088231063203447</v>
      </c>
      <c r="G27" s="65">
        <f>+'transport demand '!F36/'transport demand '!$T36*Manip_taxes_vkm!G20</f>
        <v>0.0010205793327669522</v>
      </c>
      <c r="H27" s="65">
        <f>+'transport demand '!G36/'transport demand '!$T36*Manip_taxes_vkm!H20</f>
        <v>0.21365913292205466</v>
      </c>
      <c r="I27" s="65">
        <f>+'transport demand '!H36/'transport demand '!$T36*Manip_taxes_vkm!I20</f>
        <v>1.010961432392099</v>
      </c>
      <c r="J27" s="65">
        <f>+'transport demand '!I36/'transport demand '!$T36*Manip_taxes_vkm!J20</f>
        <v>0.01673991728477273</v>
      </c>
      <c r="K27" s="65">
        <f>+'transport demand '!J36/'transport demand '!$T36*Manip_taxes_vkm!K20</f>
        <v>0.33499684884181413</v>
      </c>
      <c r="L27" s="65"/>
      <c r="M27" s="65">
        <f>+'transport demand '!L36/'transport demand '!$T36*Manip_taxes_vkm!M20</f>
        <v>0.06402254181415272</v>
      </c>
      <c r="N27" s="65">
        <f>+'transport demand '!M36/'transport demand '!$T36*Manip_taxes_vkm!N20</f>
        <v>0.07685429536780386</v>
      </c>
      <c r="O27" s="65"/>
      <c r="P27" s="65"/>
      <c r="Q27" s="65"/>
      <c r="R27" s="65">
        <f>+'transport demand '!Q36/'transport demand '!$T36*Manip_taxes_vkm!R20</f>
        <v>0.6175961964062079</v>
      </c>
    </row>
    <row r="28" spans="2:18" ht="12.75">
      <c r="B28" s="2">
        <v>1999</v>
      </c>
      <c r="D28" s="44"/>
      <c r="E28" s="65">
        <f>+'transport demand '!D37/'transport demand '!$T37*Manip_taxes_vkm!E21</f>
        <v>0.02896685149385545</v>
      </c>
      <c r="F28" s="65">
        <f>+'transport demand '!E37/'transport demand '!$T37*Manip_taxes_vkm!F21</f>
        <v>0.4310065435247488</v>
      </c>
      <c r="G28" s="65">
        <f>+'transport demand '!F37/'transport demand '!$T37*Manip_taxes_vkm!G21</f>
        <v>0.0011300493594912954</v>
      </c>
      <c r="H28" s="65">
        <f>+'transport demand '!G37/'transport demand '!$T37*Manip_taxes_vkm!H21</f>
        <v>0.22364522598412998</v>
      </c>
      <c r="I28" s="65">
        <f>+'transport demand '!H37/'transport demand '!$T37*Manip_taxes_vkm!I21</f>
        <v>1.0383869509906323</v>
      </c>
      <c r="J28" s="65">
        <f>+'transport demand '!I37/'transport demand '!$T37*Manip_taxes_vkm!J21</f>
        <v>0.017301979388995373</v>
      </c>
      <c r="K28" s="65">
        <f>+'transport demand '!J37/'transport demand '!$T37*Manip_taxes_vkm!K21</f>
        <v>0.3398878973719171</v>
      </c>
      <c r="L28" s="65"/>
      <c r="M28" s="65">
        <f>+'transport demand '!L37/'transport demand '!$T37*Manip_taxes_vkm!M21</f>
        <v>0.06582253336096744</v>
      </c>
      <c r="N28" s="65">
        <f>+'transport demand '!M37/'transport demand '!$T37*Manip_taxes_vkm!N21</f>
        <v>0.07521942611241439</v>
      </c>
      <c r="O28" s="65"/>
      <c r="P28" s="65"/>
      <c r="Q28" s="65"/>
      <c r="R28" s="65">
        <f>+'transport demand '!Q37/'transport demand '!$T37*Manip_taxes_vkm!R21</f>
        <v>0.6400623200276091</v>
      </c>
    </row>
    <row r="29" spans="2:18" ht="12.75">
      <c r="B29" s="2">
        <v>2000</v>
      </c>
      <c r="D29" s="44"/>
      <c r="E29" s="65">
        <f>+'transport demand '!D38/'transport demand '!$T38*Manip_taxes_vkm!E22</f>
        <v>0.029813039941364385</v>
      </c>
      <c r="F29" s="65">
        <f>+'transport demand '!E38/'transport demand '!$T38*Manip_taxes_vkm!F22</f>
        <v>0.47065784579224734</v>
      </c>
      <c r="G29" s="65">
        <f>+'transport demand '!F38/'transport demand '!$T38*Manip_taxes_vkm!G22</f>
        <v>0.0010722720594973495</v>
      </c>
      <c r="H29" s="65">
        <f>+'transport demand '!G38/'transport demand '!$T38*Manip_taxes_vkm!H22</f>
        <v>0.22442261087234444</v>
      </c>
      <c r="I29" s="65">
        <f>+'transport demand '!H38/'transport demand '!$T38*Manip_taxes_vkm!I22</f>
        <v>1.0504125150334636</v>
      </c>
      <c r="J29" s="65">
        <f>+'transport demand '!I38/'transport demand '!$T38*Manip_taxes_vkm!J22</f>
        <v>0.017396111580126224</v>
      </c>
      <c r="K29" s="65">
        <f>+'transport demand '!J38/'transport demand '!$T38*Manip_taxes_vkm!K22</f>
        <v>0.31671236288123583</v>
      </c>
      <c r="L29" s="65"/>
      <c r="M29" s="65">
        <f>+'transport demand '!L38/'transport demand '!$T38*Manip_taxes_vkm!M22</f>
        <v>0.06557360243700024</v>
      </c>
      <c r="N29" s="65">
        <f>+'transport demand '!M38/'transport demand '!$T38*Manip_taxes_vkm!N22</f>
        <v>0.07805955979531647</v>
      </c>
      <c r="O29" s="65"/>
      <c r="P29" s="65"/>
      <c r="Q29" s="65"/>
      <c r="R29" s="65">
        <f>+'transport demand '!Q38/'transport demand '!$T38*Manip_taxes_vkm!R22</f>
        <v>0.6919029172702474</v>
      </c>
    </row>
    <row r="33" spans="3:1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 t="s">
        <v>159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4" ht="12.75">
      <c r="C39" s="2"/>
      <c r="D3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1"/>
  <sheetViews>
    <sheetView workbookViewId="0" topLeftCell="F1">
      <selection activeCell="R4" sqref="R4:R9"/>
    </sheetView>
  </sheetViews>
  <sheetFormatPr defaultColWidth="9.140625" defaultRowHeight="12.75"/>
  <cols>
    <col min="1" max="16384" width="9.140625" style="2" customWidth="1"/>
  </cols>
  <sheetData>
    <row r="1" ht="11.25">
      <c r="A1" s="6" t="s">
        <v>148</v>
      </c>
    </row>
    <row r="2" ht="11.25">
      <c r="B2" s="2" t="s">
        <v>146</v>
      </c>
    </row>
    <row r="3" spans="2:17" ht="11.25">
      <c r="B3" s="35" t="s">
        <v>22</v>
      </c>
      <c r="C3" s="35" t="s">
        <v>5</v>
      </c>
      <c r="D3" s="35" t="s">
        <v>6</v>
      </c>
      <c r="E3" s="35" t="s">
        <v>106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136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</row>
    <row r="4" spans="1:18" ht="11.25">
      <c r="A4" s="2">
        <v>1997</v>
      </c>
      <c r="C4" s="44">
        <v>500.17148760330576</v>
      </c>
      <c r="D4" s="44">
        <v>439.81</v>
      </c>
      <c r="E4" s="44">
        <v>488.2475862068965</v>
      </c>
      <c r="F4" s="44">
        <v>361.1142372881356</v>
      </c>
      <c r="G4" s="44">
        <v>356.4006896551724</v>
      </c>
      <c r="H4" s="44">
        <v>565.4618407960199</v>
      </c>
      <c r="I4" s="44">
        <v>407.18793388429754</v>
      </c>
      <c r="J4" s="44">
        <v>531.3030252100841</v>
      </c>
      <c r="K4" s="44">
        <v>342.48928571428576</v>
      </c>
      <c r="L4" s="44">
        <v>568.7087234042554</v>
      </c>
      <c r="M4" s="44">
        <v>409.07333333333327</v>
      </c>
      <c r="N4" s="44">
        <v>457.7594017094017</v>
      </c>
      <c r="O4" s="44">
        <v>533.4373770491803</v>
      </c>
      <c r="P4" s="44">
        <v>518</v>
      </c>
      <c r="Q4" s="44">
        <v>614.9636170212766</v>
      </c>
      <c r="R4" s="44"/>
    </row>
    <row r="5" spans="1:18" ht="11.25">
      <c r="A5" s="2">
        <v>1998</v>
      </c>
      <c r="C5" s="44">
        <v>502.89917355371904</v>
      </c>
      <c r="D5" s="44">
        <v>448.284</v>
      </c>
      <c r="E5" s="44">
        <v>496.9431034482759</v>
      </c>
      <c r="F5" s="44">
        <v>340.83949152542374</v>
      </c>
      <c r="G5" s="44">
        <v>362.8537931034483</v>
      </c>
      <c r="H5" s="44">
        <v>583.85320066335</v>
      </c>
      <c r="I5" s="44">
        <v>380.32851239669424</v>
      </c>
      <c r="J5" s="44">
        <v>525.5116666666667</v>
      </c>
      <c r="K5" s="44">
        <v>344.2914285714286</v>
      </c>
      <c r="L5" s="44">
        <v>569.7795744680851</v>
      </c>
      <c r="M5" s="44">
        <v>410.5566666666666</v>
      </c>
      <c r="N5" s="44">
        <v>469.12452991452994</v>
      </c>
      <c r="O5" s="44">
        <v>554.9896721311475</v>
      </c>
      <c r="P5" s="44">
        <v>508.106</v>
      </c>
      <c r="Q5" s="44">
        <v>658.3087234042553</v>
      </c>
      <c r="R5" s="44"/>
    </row>
    <row r="6" spans="1:18" ht="11.25">
      <c r="A6" s="2">
        <v>1999</v>
      </c>
      <c r="C6" s="44">
        <v>507.18801652892563</v>
      </c>
      <c r="D6" s="44">
        <v>506.908</v>
      </c>
      <c r="E6" s="44">
        <v>531.5848275862069</v>
      </c>
      <c r="F6" s="44">
        <v>320.27949152542374</v>
      </c>
      <c r="G6" s="44">
        <v>371.6948275862069</v>
      </c>
      <c r="H6" s="44">
        <v>589.5089386401327</v>
      </c>
      <c r="I6" s="44">
        <v>378.7018181818182</v>
      </c>
      <c r="J6" s="44">
        <v>541.845</v>
      </c>
      <c r="K6" s="44">
        <v>372.01928571428573</v>
      </c>
      <c r="L6" s="44">
        <v>586.92</v>
      </c>
      <c r="M6" s="44">
        <v>414.00333333333333</v>
      </c>
      <c r="N6" s="45">
        <v>458.8946153846154</v>
      </c>
      <c r="O6" s="44">
        <v>559.697213114754</v>
      </c>
      <c r="P6" s="44">
        <v>504.702</v>
      </c>
      <c r="Q6" s="44">
        <v>724.9863829787234</v>
      </c>
      <c r="R6" s="44"/>
    </row>
    <row r="7" spans="1:18" ht="11.25">
      <c r="A7" s="2">
        <v>2000</v>
      </c>
      <c r="C7" s="44">
        <v>507.19</v>
      </c>
      <c r="D7" s="44">
        <v>518.508</v>
      </c>
      <c r="E7" s="44">
        <v>562.4206896551724</v>
      </c>
      <c r="F7" s="44">
        <v>295.46966101694915</v>
      </c>
      <c r="G7" s="44">
        <v>371.6893103448276</v>
      </c>
      <c r="H7" s="44">
        <v>589.2779264214047</v>
      </c>
      <c r="I7" s="44">
        <v>378.7009090909091</v>
      </c>
      <c r="J7" s="44">
        <v>520.3266666666667</v>
      </c>
      <c r="K7" s="44">
        <v>372.12107142857144</v>
      </c>
      <c r="L7" s="44">
        <v>596.8544680851064</v>
      </c>
      <c r="M7" s="44">
        <v>414.41</v>
      </c>
      <c r="N7" s="45">
        <v>289.30470085470085</v>
      </c>
      <c r="O7" s="44">
        <v>559.6970491803279</v>
      </c>
      <c r="P7" s="44">
        <v>529.246</v>
      </c>
      <c r="Q7" s="44">
        <v>777.4244680851064</v>
      </c>
      <c r="R7" s="44"/>
    </row>
    <row r="8" spans="1:18" ht="11.25">
      <c r="A8" s="2">
        <v>2001</v>
      </c>
      <c r="C8" s="44">
        <v>507.19</v>
      </c>
      <c r="D8" s="44">
        <v>533.36</v>
      </c>
      <c r="E8" s="44">
        <v>593.1</v>
      </c>
      <c r="F8" s="44">
        <v>296.4</v>
      </c>
      <c r="G8" s="44">
        <v>371.69</v>
      </c>
      <c r="H8" s="44">
        <v>573.88</v>
      </c>
      <c r="I8" s="44">
        <v>348.47</v>
      </c>
      <c r="J8" s="44">
        <v>520.32</v>
      </c>
      <c r="K8" s="44">
        <v>372.09</v>
      </c>
      <c r="L8" s="44">
        <v>608.29</v>
      </c>
      <c r="M8" s="44">
        <v>414.89</v>
      </c>
      <c r="N8" s="45">
        <v>289.3</v>
      </c>
      <c r="O8" s="44">
        <v>559.7</v>
      </c>
      <c r="P8" s="44">
        <v>483.84</v>
      </c>
      <c r="Q8" s="44">
        <v>761.89</v>
      </c>
      <c r="R8" s="44"/>
    </row>
    <row r="9" spans="1:18" ht="11.25">
      <c r="A9" s="2">
        <v>2002</v>
      </c>
      <c r="C9" s="44">
        <v>507</v>
      </c>
      <c r="D9" s="44">
        <v>547.86</v>
      </c>
      <c r="E9" s="44">
        <v>623.8</v>
      </c>
      <c r="F9" s="44">
        <v>296</v>
      </c>
      <c r="G9" s="44">
        <v>395.69</v>
      </c>
      <c r="H9" s="44">
        <v>589.2</v>
      </c>
      <c r="I9" s="44">
        <v>401.36</v>
      </c>
      <c r="J9" s="44">
        <v>541.84</v>
      </c>
      <c r="K9" s="44">
        <v>372.09</v>
      </c>
      <c r="L9" s="44">
        <v>627</v>
      </c>
      <c r="M9" s="44">
        <v>414.19</v>
      </c>
      <c r="N9" s="44">
        <v>479.45</v>
      </c>
      <c r="O9" s="44">
        <v>559.72</v>
      </c>
      <c r="P9" s="44">
        <v>500</v>
      </c>
      <c r="Q9" s="44">
        <v>714.49</v>
      </c>
      <c r="R9" s="44"/>
    </row>
    <row r="17" ht="11.25">
      <c r="B17" s="2" t="s">
        <v>147</v>
      </c>
    </row>
    <row r="18" spans="2:18" ht="11.25">
      <c r="B18" s="2" t="s">
        <v>22</v>
      </c>
      <c r="C18" s="35" t="s">
        <v>5</v>
      </c>
      <c r="D18" s="35" t="s">
        <v>6</v>
      </c>
      <c r="E18" s="35" t="s">
        <v>106</v>
      </c>
      <c r="F18" s="35" t="s">
        <v>2</v>
      </c>
      <c r="G18" s="35" t="s">
        <v>8</v>
      </c>
      <c r="H18" s="35" t="s">
        <v>9</v>
      </c>
      <c r="I18" s="35" t="s">
        <v>10</v>
      </c>
      <c r="J18" s="35" t="s">
        <v>11</v>
      </c>
      <c r="K18" s="35" t="s">
        <v>12</v>
      </c>
      <c r="L18" s="35" t="s">
        <v>136</v>
      </c>
      <c r="M18" s="35" t="s">
        <v>14</v>
      </c>
      <c r="N18" s="35" t="s">
        <v>15</v>
      </c>
      <c r="O18" s="35" t="s">
        <v>16</v>
      </c>
      <c r="P18" s="35" t="s">
        <v>17</v>
      </c>
      <c r="Q18" s="35" t="s">
        <v>18</v>
      </c>
      <c r="R18" s="2" t="s">
        <v>138</v>
      </c>
    </row>
    <row r="19" spans="1:18" ht="11.25">
      <c r="A19" s="2">
        <v>1997</v>
      </c>
      <c r="B19" s="22"/>
      <c r="C19" s="45">
        <v>286.0092561983471</v>
      </c>
      <c r="D19" s="45">
        <v>303.36600000000004</v>
      </c>
      <c r="E19" s="46">
        <v>308.228275862069</v>
      </c>
      <c r="F19" s="45">
        <v>250.11915254237286</v>
      </c>
      <c r="G19" s="45">
        <v>258.771724137931</v>
      </c>
      <c r="H19" s="45">
        <v>351.25449419568827</v>
      </c>
      <c r="I19" s="45">
        <v>354.89330578512397</v>
      </c>
      <c r="J19" s="45">
        <v>388.4755462184874</v>
      </c>
      <c r="K19" s="45">
        <v>249.2586956521739</v>
      </c>
      <c r="L19" s="45">
        <v>335.5851063829787</v>
      </c>
      <c r="M19" s="45">
        <v>285.97</v>
      </c>
      <c r="N19" s="45">
        <v>260.1450427350427</v>
      </c>
      <c r="O19" s="45">
        <v>283.36524590163935</v>
      </c>
      <c r="P19" s="45">
        <v>370.36199999999997</v>
      </c>
      <c r="Q19" s="45">
        <v>614.9382978723404</v>
      </c>
      <c r="R19" s="22"/>
    </row>
    <row r="20" spans="1:18" ht="11.25">
      <c r="A20" s="2">
        <v>1998</v>
      </c>
      <c r="B20" s="22"/>
      <c r="C20" s="45">
        <v>287.59198347107434</v>
      </c>
      <c r="D20" s="45">
        <v>304.62</v>
      </c>
      <c r="E20" s="46">
        <v>314</v>
      </c>
      <c r="F20" s="45">
        <v>236.4077966101695</v>
      </c>
      <c r="G20" s="45">
        <v>263.44</v>
      </c>
      <c r="H20" s="45">
        <v>367.0477777777778</v>
      </c>
      <c r="I20" s="45">
        <v>331.4867768595041</v>
      </c>
      <c r="J20" s="45">
        <v>384.24</v>
      </c>
      <c r="K20" s="45">
        <v>250.68739130434778</v>
      </c>
      <c r="L20" s="45">
        <v>335.9970212765958</v>
      </c>
      <c r="M20" s="45">
        <v>286.8833333333333</v>
      </c>
      <c r="N20" s="45">
        <v>273.9451282051282</v>
      </c>
      <c r="O20" s="45">
        <v>302.1129508196721</v>
      </c>
      <c r="P20" s="45">
        <v>303.724</v>
      </c>
      <c r="Q20" s="45">
        <v>673.2125531914894</v>
      </c>
      <c r="R20" s="22"/>
    </row>
    <row r="21" spans="1:18" ht="11.25">
      <c r="A21" s="2">
        <v>1999</v>
      </c>
      <c r="B21" s="22"/>
      <c r="C21" s="45">
        <v>290.03776859504126</v>
      </c>
      <c r="D21" s="45">
        <v>314.632</v>
      </c>
      <c r="E21" s="46">
        <v>322</v>
      </c>
      <c r="F21" s="45">
        <v>257.95338983050846</v>
      </c>
      <c r="G21" s="45">
        <v>269.8644827586207</v>
      </c>
      <c r="H21" s="45">
        <v>381.44966832504156</v>
      </c>
      <c r="I21" s="45">
        <v>330.0661983471074</v>
      </c>
      <c r="J21" s="45">
        <v>403.215</v>
      </c>
      <c r="K21" s="45">
        <v>252.76304347826087</v>
      </c>
      <c r="L21" s="45">
        <v>345.9797872340426</v>
      </c>
      <c r="M21" s="45">
        <v>289.20166666666665</v>
      </c>
      <c r="N21" s="45">
        <v>263.8672649572649</v>
      </c>
      <c r="O21" s="45">
        <v>304.6704918032787</v>
      </c>
      <c r="P21" s="45">
        <v>301.79200000000003</v>
      </c>
      <c r="Q21" s="45">
        <v>724.8836170212767</v>
      </c>
      <c r="R21" s="22"/>
    </row>
    <row r="22" spans="1:18" ht="11.25">
      <c r="A22" s="2">
        <v>2000</v>
      </c>
      <c r="B22" s="22"/>
      <c r="C22" s="45">
        <v>290.0459504132232</v>
      </c>
      <c r="D22" s="45">
        <v>344.332</v>
      </c>
      <c r="E22" s="46">
        <v>378</v>
      </c>
      <c r="F22" s="45">
        <v>250.2150847457627</v>
      </c>
      <c r="G22" s="45">
        <v>269.85862068965514</v>
      </c>
      <c r="H22" s="45">
        <v>391.9402006688963</v>
      </c>
      <c r="I22" s="45">
        <v>330.0763636363637</v>
      </c>
      <c r="J22" s="45">
        <v>381.69666666666666</v>
      </c>
      <c r="K22" s="45">
        <v>252.80869565217392</v>
      </c>
      <c r="L22" s="45">
        <v>351.64659574468084</v>
      </c>
      <c r="M22" s="45">
        <v>289.75666666666666</v>
      </c>
      <c r="N22" s="45">
        <v>245.9059829059829</v>
      </c>
      <c r="O22" s="45">
        <v>304.6737704918033</v>
      </c>
      <c r="P22" s="45">
        <v>345.968</v>
      </c>
      <c r="Q22" s="45">
        <v>777.4110638297873</v>
      </c>
      <c r="R22" s="22"/>
    </row>
    <row r="23" spans="1:18" ht="11.25">
      <c r="A23" s="2">
        <v>2001</v>
      </c>
      <c r="B23" s="22"/>
      <c r="C23" s="45">
        <v>290.04</v>
      </c>
      <c r="D23" s="45">
        <v>369.45</v>
      </c>
      <c r="E23" s="46">
        <v>409</v>
      </c>
      <c r="F23" s="45">
        <v>243.58</v>
      </c>
      <c r="G23" s="45">
        <v>269.86</v>
      </c>
      <c r="H23" s="45">
        <v>376.44</v>
      </c>
      <c r="I23" s="45">
        <v>249.05</v>
      </c>
      <c r="J23" s="45">
        <v>381.69</v>
      </c>
      <c r="K23" s="45">
        <v>252.85</v>
      </c>
      <c r="L23" s="45">
        <v>345.33</v>
      </c>
      <c r="M23" s="45">
        <v>290.29</v>
      </c>
      <c r="N23" s="45">
        <v>245.91</v>
      </c>
      <c r="O23" s="45">
        <v>304.67</v>
      </c>
      <c r="P23" s="45">
        <v>326.76</v>
      </c>
      <c r="Q23" s="45">
        <v>761.89</v>
      </c>
      <c r="R23" s="22"/>
    </row>
    <row r="24" spans="1:17" ht="11.25">
      <c r="A24" s="2">
        <v>2002</v>
      </c>
      <c r="C24" s="45">
        <v>304.9</v>
      </c>
      <c r="D24" s="45">
        <v>370.18</v>
      </c>
      <c r="E24" s="46">
        <v>440</v>
      </c>
      <c r="F24" s="45">
        <v>245</v>
      </c>
      <c r="G24" s="45">
        <v>293.86</v>
      </c>
      <c r="H24" s="45">
        <v>391.9</v>
      </c>
      <c r="I24" s="45">
        <v>301.94</v>
      </c>
      <c r="J24" s="45">
        <v>403.21</v>
      </c>
      <c r="K24" s="45">
        <v>252.85</v>
      </c>
      <c r="L24" s="45">
        <v>345</v>
      </c>
      <c r="M24" s="45">
        <v>289.59</v>
      </c>
      <c r="N24" s="45">
        <v>272.08</v>
      </c>
      <c r="O24" s="45">
        <v>304.61</v>
      </c>
      <c r="P24" s="45">
        <v>337.77</v>
      </c>
      <c r="Q24" s="45">
        <v>714.49</v>
      </c>
    </row>
    <row r="25" spans="5:11" ht="11.25">
      <c r="E25" s="46"/>
      <c r="F25" s="24"/>
      <c r="G25" s="24"/>
      <c r="H25" s="24"/>
      <c r="I25" s="24"/>
      <c r="J25" s="24"/>
      <c r="K25" s="24"/>
    </row>
    <row r="26" spans="5:11" ht="11.25">
      <c r="E26" s="46"/>
      <c r="F26" s="24"/>
      <c r="G26" s="24"/>
      <c r="H26" s="24"/>
      <c r="I26" s="24"/>
      <c r="J26" s="24"/>
      <c r="K26" s="24"/>
    </row>
    <row r="27" spans="1:11" ht="11.25">
      <c r="A27" s="2" t="s">
        <v>145</v>
      </c>
      <c r="E27" s="46"/>
      <c r="F27" s="24"/>
      <c r="G27" s="24"/>
      <c r="H27" s="24"/>
      <c r="I27" s="24"/>
      <c r="J27" s="24"/>
      <c r="K27" s="24"/>
    </row>
    <row r="28" spans="5:11" ht="11.25">
      <c r="E28" s="46"/>
      <c r="F28" s="24"/>
      <c r="G28" s="46"/>
      <c r="H28" s="24"/>
      <c r="I28" s="46"/>
      <c r="J28" s="24"/>
      <c r="K28" s="24"/>
    </row>
    <row r="29" spans="1:11" ht="11.25">
      <c r="A29" s="2" t="s">
        <v>158</v>
      </c>
      <c r="E29" s="46"/>
      <c r="F29" s="24"/>
      <c r="G29" s="46"/>
      <c r="H29" s="24"/>
      <c r="I29" s="46"/>
      <c r="J29" s="24"/>
      <c r="K29" s="24"/>
    </row>
    <row r="30" spans="5:11" ht="11.25">
      <c r="E30" s="46"/>
      <c r="F30" s="24"/>
      <c r="G30" s="46"/>
      <c r="H30" s="24"/>
      <c r="I30" s="46"/>
      <c r="J30" s="24"/>
      <c r="K30" s="24"/>
    </row>
    <row r="31" spans="5:11" ht="11.25">
      <c r="E31" s="46"/>
      <c r="F31" s="24"/>
      <c r="G31" s="46"/>
      <c r="H31" s="24"/>
      <c r="I31" s="46"/>
      <c r="J31" s="24"/>
      <c r="K31" s="24"/>
    </row>
    <row r="32" spans="5:11" ht="11.25">
      <c r="E32" s="46"/>
      <c r="F32" s="24"/>
      <c r="G32" s="46"/>
      <c r="H32" s="24"/>
      <c r="I32" s="46"/>
      <c r="J32" s="24"/>
      <c r="K32" s="24"/>
    </row>
    <row r="33" spans="5:11" ht="11.25">
      <c r="E33" s="46"/>
      <c r="F33" s="24"/>
      <c r="G33" s="46"/>
      <c r="H33" s="24"/>
      <c r="I33" s="46"/>
      <c r="J33" s="24"/>
      <c r="K33" s="24"/>
    </row>
    <row r="34" spans="5:11" ht="11.25">
      <c r="E34" s="46"/>
      <c r="F34" s="24"/>
      <c r="G34" s="46"/>
      <c r="H34" s="24"/>
      <c r="I34" s="46"/>
      <c r="J34" s="24"/>
      <c r="K34" s="24"/>
    </row>
    <row r="35" spans="5:11" ht="11.25">
      <c r="E35" s="46"/>
      <c r="F35" s="24"/>
      <c r="G35" s="46"/>
      <c r="H35" s="24"/>
      <c r="I35" s="46"/>
      <c r="J35" s="24"/>
      <c r="K35" s="24"/>
    </row>
    <row r="36" spans="5:11" ht="11.25">
      <c r="E36" s="46"/>
      <c r="F36" s="24"/>
      <c r="G36" s="46"/>
      <c r="H36" s="24"/>
      <c r="I36" s="46"/>
      <c r="J36" s="24"/>
      <c r="K36" s="24"/>
    </row>
    <row r="37" spans="5:11" ht="11.25">
      <c r="E37" s="46"/>
      <c r="F37" s="24"/>
      <c r="G37" s="46"/>
      <c r="H37" s="24"/>
      <c r="I37" s="46"/>
      <c r="J37" s="24"/>
      <c r="K37" s="24"/>
    </row>
    <row r="38" spans="5:11" ht="11.25">
      <c r="E38" s="46"/>
      <c r="F38" s="24"/>
      <c r="G38" s="46"/>
      <c r="H38" s="24"/>
      <c r="I38" s="46"/>
      <c r="J38" s="24"/>
      <c r="K38" s="24"/>
    </row>
    <row r="39" spans="5:11" ht="11.25">
      <c r="E39" s="46"/>
      <c r="F39" s="24"/>
      <c r="G39" s="46"/>
      <c r="H39" s="24"/>
      <c r="I39" s="46"/>
      <c r="J39" s="24"/>
      <c r="K39" s="24"/>
    </row>
    <row r="40" spans="5:11" ht="11.25">
      <c r="E40" s="24"/>
      <c r="F40" s="24"/>
      <c r="G40" s="46"/>
      <c r="H40" s="24"/>
      <c r="I40" s="46"/>
      <c r="J40" s="24"/>
      <c r="K40" s="24"/>
    </row>
    <row r="41" spans="5:11" ht="11.25">
      <c r="E41" s="24"/>
      <c r="F41" s="24"/>
      <c r="G41" s="46"/>
      <c r="H41" s="24"/>
      <c r="I41" s="46"/>
      <c r="J41" s="24"/>
      <c r="K41" s="24"/>
    </row>
    <row r="42" spans="5:11" ht="11.25">
      <c r="E42" s="24"/>
      <c r="F42" s="24"/>
      <c r="G42" s="46"/>
      <c r="H42" s="24"/>
      <c r="I42" s="46"/>
      <c r="J42" s="24"/>
      <c r="K42" s="24"/>
    </row>
    <row r="43" spans="5:11" ht="11.25">
      <c r="E43" s="24"/>
      <c r="F43" s="24"/>
      <c r="G43" s="46"/>
      <c r="H43" s="24"/>
      <c r="I43" s="46"/>
      <c r="J43" s="24"/>
      <c r="K43" s="24"/>
    </row>
    <row r="44" spans="5:11" ht="11.25">
      <c r="E44" s="24"/>
      <c r="F44" s="24"/>
      <c r="G44" s="46"/>
      <c r="H44" s="24"/>
      <c r="I44" s="46"/>
      <c r="J44" s="24"/>
      <c r="K44" s="24"/>
    </row>
    <row r="45" spans="5:11" ht="11.25">
      <c r="E45" s="24"/>
      <c r="F45" s="24"/>
      <c r="G45" s="46"/>
      <c r="H45" s="24"/>
      <c r="I45" s="46"/>
      <c r="J45" s="24"/>
      <c r="K45" s="24"/>
    </row>
    <row r="46" spans="5:11" ht="11.25">
      <c r="E46" s="24"/>
      <c r="F46" s="24"/>
      <c r="G46" s="46"/>
      <c r="H46" s="24"/>
      <c r="I46" s="46"/>
      <c r="J46" s="24"/>
      <c r="K46" s="24"/>
    </row>
    <row r="47" spans="5:11" ht="11.25">
      <c r="E47" s="24"/>
      <c r="F47" s="24"/>
      <c r="G47" s="46"/>
      <c r="H47" s="24"/>
      <c r="I47" s="46"/>
      <c r="J47" s="24"/>
      <c r="K47" s="24"/>
    </row>
    <row r="48" spans="5:11" ht="11.25">
      <c r="E48" s="24"/>
      <c r="F48" s="24"/>
      <c r="G48" s="46"/>
      <c r="H48" s="24"/>
      <c r="I48" s="46"/>
      <c r="J48" s="24"/>
      <c r="K48" s="24"/>
    </row>
    <row r="49" spans="5:11" ht="11.25">
      <c r="E49" s="24"/>
      <c r="F49" s="24"/>
      <c r="G49" s="24"/>
      <c r="H49" s="24"/>
      <c r="I49" s="24"/>
      <c r="J49" s="24"/>
      <c r="K49" s="24"/>
    </row>
    <row r="50" spans="5:11" ht="11.25">
      <c r="E50" s="24"/>
      <c r="F50" s="24"/>
      <c r="G50" s="24"/>
      <c r="H50" s="24"/>
      <c r="I50" s="24"/>
      <c r="J50" s="24"/>
      <c r="K50" s="24"/>
    </row>
    <row r="51" spans="5:11" ht="11.25">
      <c r="E51" s="24"/>
      <c r="F51" s="24"/>
      <c r="G51" s="24"/>
      <c r="H51" s="24"/>
      <c r="I51" s="24"/>
      <c r="J51" s="24"/>
      <c r="K51" s="24"/>
    </row>
    <row r="52" spans="5:11" ht="11.25">
      <c r="E52" s="24"/>
      <c r="F52" s="24"/>
      <c r="G52" s="24"/>
      <c r="H52" s="24"/>
      <c r="I52" s="24"/>
      <c r="J52" s="24"/>
      <c r="K52" s="24"/>
    </row>
    <row r="53" spans="5:11" ht="11.25">
      <c r="E53" s="24"/>
      <c r="F53" s="24"/>
      <c r="G53" s="24"/>
      <c r="H53" s="24"/>
      <c r="I53" s="24"/>
      <c r="J53" s="24"/>
      <c r="K53" s="24"/>
    </row>
    <row r="54" spans="5:11" ht="11.25">
      <c r="E54" s="24"/>
      <c r="F54" s="24"/>
      <c r="G54" s="24"/>
      <c r="H54" s="24"/>
      <c r="I54" s="24"/>
      <c r="J54" s="24"/>
      <c r="K54" s="24"/>
    </row>
    <row r="55" spans="5:11" ht="11.25">
      <c r="E55" s="24"/>
      <c r="F55" s="24"/>
      <c r="G55" s="24"/>
      <c r="H55" s="24"/>
      <c r="I55" s="24"/>
      <c r="J55" s="24"/>
      <c r="K55" s="24"/>
    </row>
    <row r="56" spans="5:11" ht="11.25">
      <c r="E56" s="24"/>
      <c r="F56" s="24"/>
      <c r="G56" s="24"/>
      <c r="H56" s="24"/>
      <c r="I56" s="24"/>
      <c r="J56" s="24"/>
      <c r="K56" s="24"/>
    </row>
    <row r="57" spans="5:11" ht="11.25">
      <c r="E57" s="24"/>
      <c r="F57" s="24"/>
      <c r="G57" s="24"/>
      <c r="H57" s="24"/>
      <c r="I57" s="24"/>
      <c r="J57" s="24"/>
      <c r="K57" s="24"/>
    </row>
    <row r="58" spans="5:11" ht="11.25">
      <c r="E58" s="24"/>
      <c r="F58" s="24"/>
      <c r="G58" s="24"/>
      <c r="H58" s="24"/>
      <c r="I58" s="24"/>
      <c r="J58" s="24"/>
      <c r="K58" s="24"/>
    </row>
    <row r="59" spans="5:11" ht="11.25">
      <c r="E59" s="24"/>
      <c r="F59" s="24"/>
      <c r="G59" s="24"/>
      <c r="H59" s="24"/>
      <c r="I59" s="24"/>
      <c r="J59" s="24"/>
      <c r="K59" s="24"/>
    </row>
    <row r="60" spans="5:11" ht="11.25">
      <c r="E60" s="24"/>
      <c r="F60" s="24"/>
      <c r="G60" s="24"/>
      <c r="H60" s="24"/>
      <c r="I60" s="24"/>
      <c r="J60" s="24"/>
      <c r="K60" s="24"/>
    </row>
    <row r="61" spans="5:11" ht="11.25">
      <c r="E61" s="24"/>
      <c r="F61" s="24"/>
      <c r="G61" s="24"/>
      <c r="H61" s="24"/>
      <c r="I61" s="24"/>
      <c r="J61" s="24"/>
      <c r="K61" s="24"/>
    </row>
    <row r="62" spans="5:11" ht="11.25">
      <c r="E62" s="24"/>
      <c r="F62" s="24"/>
      <c r="G62" s="24"/>
      <c r="H62" s="24"/>
      <c r="I62" s="24"/>
      <c r="J62" s="24"/>
      <c r="K62" s="24"/>
    </row>
    <row r="63" spans="5:11" ht="11.25">
      <c r="E63" s="24"/>
      <c r="F63" s="24"/>
      <c r="G63" s="24"/>
      <c r="H63" s="24"/>
      <c r="I63" s="24"/>
      <c r="J63" s="24"/>
      <c r="K63" s="24"/>
    </row>
    <row r="64" spans="5:11" ht="11.25">
      <c r="E64" s="24"/>
      <c r="F64" s="24"/>
      <c r="G64" s="24"/>
      <c r="H64" s="24"/>
      <c r="I64" s="24"/>
      <c r="J64" s="24"/>
      <c r="K64" s="24"/>
    </row>
    <row r="65" spans="5:11" ht="11.25">
      <c r="E65" s="24"/>
      <c r="F65" s="24"/>
      <c r="G65" s="24"/>
      <c r="H65" s="24"/>
      <c r="I65" s="24"/>
      <c r="J65" s="24"/>
      <c r="K65" s="24"/>
    </row>
    <row r="66" spans="5:11" ht="11.25">
      <c r="E66" s="24"/>
      <c r="F66" s="24"/>
      <c r="G66" s="24"/>
      <c r="H66" s="24"/>
      <c r="I66" s="24"/>
      <c r="J66" s="24"/>
      <c r="K66" s="24"/>
    </row>
    <row r="67" spans="5:11" ht="11.25">
      <c r="E67" s="24"/>
      <c r="F67" s="24"/>
      <c r="G67" s="24"/>
      <c r="H67" s="24"/>
      <c r="I67" s="24"/>
      <c r="J67" s="24"/>
      <c r="K67" s="24"/>
    </row>
    <row r="68" spans="5:11" ht="11.25">
      <c r="E68" s="24"/>
      <c r="F68" s="24"/>
      <c r="G68" s="24"/>
      <c r="H68" s="24"/>
      <c r="I68" s="24"/>
      <c r="J68" s="24"/>
      <c r="K68" s="24"/>
    </row>
    <row r="69" spans="5:11" ht="11.25">
      <c r="E69" s="24"/>
      <c r="F69" s="24"/>
      <c r="G69" s="24"/>
      <c r="H69" s="24"/>
      <c r="I69" s="24"/>
      <c r="J69" s="24"/>
      <c r="K69" s="24"/>
    </row>
    <row r="70" spans="5:11" ht="11.25">
      <c r="E70" s="24"/>
      <c r="F70" s="24"/>
      <c r="G70" s="24"/>
      <c r="H70" s="24"/>
      <c r="I70" s="24"/>
      <c r="J70" s="24"/>
      <c r="K70" s="24"/>
    </row>
    <row r="71" spans="5:11" ht="11.25">
      <c r="E71" s="24"/>
      <c r="F71" s="24"/>
      <c r="G71" s="24"/>
      <c r="H71" s="24"/>
      <c r="I71" s="24"/>
      <c r="J71" s="24"/>
      <c r="K71" s="24"/>
    </row>
    <row r="72" spans="5:11" ht="11.25">
      <c r="E72" s="24"/>
      <c r="F72" s="24"/>
      <c r="G72" s="24"/>
      <c r="H72" s="24"/>
      <c r="I72" s="24"/>
      <c r="J72" s="24"/>
      <c r="K72" s="24"/>
    </row>
    <row r="73" spans="5:11" ht="11.25">
      <c r="E73" s="24"/>
      <c r="F73" s="24"/>
      <c r="G73" s="24"/>
      <c r="H73" s="24"/>
      <c r="I73" s="24"/>
      <c r="J73" s="24"/>
      <c r="K73" s="24"/>
    </row>
    <row r="74" spans="5:11" ht="11.25">
      <c r="E74" s="24"/>
      <c r="F74" s="24"/>
      <c r="G74" s="24"/>
      <c r="H74" s="24"/>
      <c r="I74" s="24"/>
      <c r="J74" s="24"/>
      <c r="K74" s="24"/>
    </row>
    <row r="75" spans="5:11" ht="11.25">
      <c r="E75" s="24"/>
      <c r="F75" s="24"/>
      <c r="G75" s="24"/>
      <c r="H75" s="24"/>
      <c r="I75" s="24"/>
      <c r="J75" s="24"/>
      <c r="K75" s="24"/>
    </row>
    <row r="76" spans="5:11" ht="11.25">
      <c r="E76" s="24"/>
      <c r="F76" s="24"/>
      <c r="G76" s="24"/>
      <c r="H76" s="24"/>
      <c r="I76" s="24"/>
      <c r="J76" s="24"/>
      <c r="K76" s="24"/>
    </row>
    <row r="77" spans="5:11" ht="11.25">
      <c r="E77" s="24"/>
      <c r="F77" s="24"/>
      <c r="G77" s="24"/>
      <c r="H77" s="24"/>
      <c r="I77" s="24"/>
      <c r="J77" s="24"/>
      <c r="K77" s="24"/>
    </row>
    <row r="78" spans="5:11" ht="11.25">
      <c r="E78" s="24"/>
      <c r="F78" s="24"/>
      <c r="G78" s="24"/>
      <c r="H78" s="24"/>
      <c r="I78" s="24"/>
      <c r="J78" s="24"/>
      <c r="K78" s="24"/>
    </row>
    <row r="79" spans="5:11" ht="11.25">
      <c r="E79" s="24"/>
      <c r="F79" s="24"/>
      <c r="G79" s="24"/>
      <c r="H79" s="24"/>
      <c r="I79" s="24"/>
      <c r="J79" s="24"/>
      <c r="K79" s="24"/>
    </row>
    <row r="80" spans="5:11" ht="11.25">
      <c r="E80" s="24"/>
      <c r="F80" s="24"/>
      <c r="G80" s="24"/>
      <c r="H80" s="24"/>
      <c r="I80" s="24"/>
      <c r="J80" s="24"/>
      <c r="K80" s="24"/>
    </row>
    <row r="81" spans="5:11" ht="11.25">
      <c r="E81" s="24"/>
      <c r="F81" s="24"/>
      <c r="G81" s="24"/>
      <c r="H81" s="24"/>
      <c r="I81" s="24"/>
      <c r="J81" s="24"/>
      <c r="K81" s="24"/>
    </row>
    <row r="82" spans="5:11" ht="11.25">
      <c r="E82" s="24"/>
      <c r="F82" s="24"/>
      <c r="G82" s="24"/>
      <c r="H82" s="24"/>
      <c r="I82" s="24"/>
      <c r="J82" s="24"/>
      <c r="K82" s="24"/>
    </row>
    <row r="83" spans="5:11" ht="11.25">
      <c r="E83" s="24"/>
      <c r="F83" s="24"/>
      <c r="G83" s="24"/>
      <c r="H83" s="24"/>
      <c r="I83" s="24"/>
      <c r="J83" s="24"/>
      <c r="K83" s="24"/>
    </row>
    <row r="84" spans="5:11" ht="11.25">
      <c r="E84" s="24"/>
      <c r="F84" s="24"/>
      <c r="G84" s="24"/>
      <c r="H84" s="24"/>
      <c r="I84" s="24"/>
      <c r="J84" s="24"/>
      <c r="K84" s="24"/>
    </row>
    <row r="85" spans="5:11" ht="11.25">
      <c r="E85" s="24"/>
      <c r="F85" s="24"/>
      <c r="G85" s="24"/>
      <c r="H85" s="24"/>
      <c r="I85" s="24"/>
      <c r="J85" s="24"/>
      <c r="K85" s="24"/>
    </row>
    <row r="86" spans="5:11" ht="11.25">
      <c r="E86" s="24"/>
      <c r="F86" s="24"/>
      <c r="G86" s="24"/>
      <c r="H86" s="24"/>
      <c r="I86" s="24"/>
      <c r="J86" s="24"/>
      <c r="K86" s="24"/>
    </row>
    <row r="87" spans="5:11" ht="11.25">
      <c r="E87" s="24"/>
      <c r="F87" s="24"/>
      <c r="G87" s="24"/>
      <c r="H87" s="24"/>
      <c r="I87" s="24"/>
      <c r="J87" s="24"/>
      <c r="K87" s="24"/>
    </row>
    <row r="88" spans="5:11" ht="11.25">
      <c r="E88" s="24"/>
      <c r="F88" s="24"/>
      <c r="G88" s="24"/>
      <c r="H88" s="24"/>
      <c r="I88" s="24"/>
      <c r="J88" s="24"/>
      <c r="K88" s="24"/>
    </row>
    <row r="89" spans="5:11" ht="11.25">
      <c r="E89" s="24"/>
      <c r="F89" s="24"/>
      <c r="G89" s="24"/>
      <c r="H89" s="24"/>
      <c r="I89" s="24"/>
      <c r="J89" s="24"/>
      <c r="K89" s="24"/>
    </row>
    <row r="90" spans="5:11" ht="11.25">
      <c r="E90" s="24"/>
      <c r="F90" s="24"/>
      <c r="G90" s="24"/>
      <c r="H90" s="24"/>
      <c r="I90" s="24"/>
      <c r="J90" s="24"/>
      <c r="K90" s="24"/>
    </row>
    <row r="91" spans="5:11" ht="11.25">
      <c r="E91" s="24"/>
      <c r="F91" s="24"/>
      <c r="G91" s="24"/>
      <c r="H91" s="24"/>
      <c r="I91" s="24"/>
      <c r="J91" s="24"/>
      <c r="K91" s="24"/>
    </row>
    <row r="92" spans="5:11" ht="11.25">
      <c r="E92" s="24"/>
      <c r="F92" s="24"/>
      <c r="G92" s="24"/>
      <c r="H92" s="24"/>
      <c r="I92" s="24"/>
      <c r="J92" s="24"/>
      <c r="K92" s="24"/>
    </row>
    <row r="93" spans="5:11" ht="11.25">
      <c r="E93" s="24"/>
      <c r="F93" s="24"/>
      <c r="G93" s="24"/>
      <c r="H93" s="24"/>
      <c r="I93" s="24"/>
      <c r="J93" s="24"/>
      <c r="K93" s="24"/>
    </row>
    <row r="94" spans="5:11" ht="11.25">
      <c r="E94" s="24"/>
      <c r="F94" s="24"/>
      <c r="G94" s="24"/>
      <c r="H94" s="24"/>
      <c r="I94" s="24"/>
      <c r="J94" s="24"/>
      <c r="K94" s="24"/>
    </row>
    <row r="95" spans="5:11" ht="11.25">
      <c r="E95" s="24"/>
      <c r="F95" s="24"/>
      <c r="G95" s="24"/>
      <c r="H95" s="24"/>
      <c r="I95" s="24"/>
      <c r="J95" s="24"/>
      <c r="K95" s="24"/>
    </row>
    <row r="96" spans="5:11" ht="11.25">
      <c r="E96" s="24"/>
      <c r="F96" s="24"/>
      <c r="G96" s="24"/>
      <c r="H96" s="24"/>
      <c r="I96" s="24"/>
      <c r="J96" s="24"/>
      <c r="K96" s="24"/>
    </row>
    <row r="97" spans="5:11" ht="11.25">
      <c r="E97" s="24"/>
      <c r="F97" s="24"/>
      <c r="G97" s="24"/>
      <c r="H97" s="24"/>
      <c r="I97" s="24"/>
      <c r="J97" s="24"/>
      <c r="K97" s="24"/>
    </row>
    <row r="98" spans="5:11" ht="11.25">
      <c r="E98" s="24"/>
      <c r="F98" s="24"/>
      <c r="G98" s="24"/>
      <c r="H98" s="24"/>
      <c r="I98" s="24"/>
      <c r="J98" s="24"/>
      <c r="K98" s="24"/>
    </row>
    <row r="99" spans="5:11" ht="11.25">
      <c r="E99" s="24"/>
      <c r="F99" s="24"/>
      <c r="G99" s="24"/>
      <c r="H99" s="24"/>
      <c r="I99" s="24"/>
      <c r="J99" s="24"/>
      <c r="K99" s="24"/>
    </row>
    <row r="100" spans="5:11" ht="11.25">
      <c r="E100" s="24"/>
      <c r="F100" s="24"/>
      <c r="G100" s="24"/>
      <c r="H100" s="24"/>
      <c r="I100" s="24"/>
      <c r="J100" s="24"/>
      <c r="K100" s="24"/>
    </row>
    <row r="101" spans="5:11" ht="11.25">
      <c r="E101" s="24"/>
      <c r="F101" s="24"/>
      <c r="G101" s="24"/>
      <c r="H101" s="24"/>
      <c r="I101" s="24"/>
      <c r="J101" s="24"/>
      <c r="K101" s="24"/>
    </row>
    <row r="102" spans="5:11" ht="11.25">
      <c r="E102" s="24"/>
      <c r="F102" s="24"/>
      <c r="G102" s="24"/>
      <c r="H102" s="24"/>
      <c r="I102" s="24"/>
      <c r="J102" s="24"/>
      <c r="K102" s="24"/>
    </row>
    <row r="103" spans="5:11" ht="11.25">
      <c r="E103" s="24"/>
      <c r="F103" s="24"/>
      <c r="G103" s="24"/>
      <c r="H103" s="24"/>
      <c r="I103" s="24"/>
      <c r="J103" s="24"/>
      <c r="K103" s="24"/>
    </row>
    <row r="104" spans="5:11" ht="11.25">
      <c r="E104" s="24"/>
      <c r="F104" s="24"/>
      <c r="G104" s="24"/>
      <c r="H104" s="24"/>
      <c r="I104" s="24"/>
      <c r="J104" s="24"/>
      <c r="K104" s="24"/>
    </row>
    <row r="105" spans="5:11" ht="11.25">
      <c r="E105" s="24"/>
      <c r="F105" s="24"/>
      <c r="G105" s="24"/>
      <c r="H105" s="24"/>
      <c r="I105" s="24"/>
      <c r="J105" s="24"/>
      <c r="K105" s="24"/>
    </row>
    <row r="106" spans="5:11" ht="11.25">
      <c r="E106" s="24"/>
      <c r="F106" s="24"/>
      <c r="G106" s="24"/>
      <c r="H106" s="24"/>
      <c r="I106" s="24"/>
      <c r="J106" s="24"/>
      <c r="K106" s="24"/>
    </row>
    <row r="107" spans="5:11" ht="11.25">
      <c r="E107" s="24"/>
      <c r="F107" s="24"/>
      <c r="G107" s="24"/>
      <c r="H107" s="24"/>
      <c r="I107" s="24"/>
      <c r="J107" s="24"/>
      <c r="K107" s="24"/>
    </row>
    <row r="108" spans="5:11" ht="11.25">
      <c r="E108" s="24"/>
      <c r="F108" s="24"/>
      <c r="G108" s="24"/>
      <c r="H108" s="24"/>
      <c r="I108" s="24"/>
      <c r="J108" s="24"/>
      <c r="K108" s="24"/>
    </row>
    <row r="109" spans="5:11" ht="11.25">
      <c r="E109" s="24"/>
      <c r="F109" s="24"/>
      <c r="G109" s="24"/>
      <c r="H109" s="24"/>
      <c r="I109" s="24"/>
      <c r="J109" s="24"/>
      <c r="K109" s="24"/>
    </row>
    <row r="110" spans="5:11" ht="11.25">
      <c r="E110" s="24"/>
      <c r="F110" s="24"/>
      <c r="G110" s="24"/>
      <c r="H110" s="24"/>
      <c r="I110" s="24"/>
      <c r="J110" s="24"/>
      <c r="K110" s="24"/>
    </row>
    <row r="111" spans="5:11" ht="11.25">
      <c r="E111" s="24"/>
      <c r="F111" s="24"/>
      <c r="G111" s="24"/>
      <c r="H111" s="24"/>
      <c r="I111" s="24"/>
      <c r="J111" s="24"/>
      <c r="K111" s="24"/>
    </row>
    <row r="112" spans="5:11" ht="11.25">
      <c r="E112" s="24"/>
      <c r="F112" s="24"/>
      <c r="G112" s="24"/>
      <c r="H112" s="24"/>
      <c r="I112" s="24"/>
      <c r="J112" s="24"/>
      <c r="K112" s="24"/>
    </row>
    <row r="113" spans="5:11" ht="11.25">
      <c r="E113" s="24"/>
      <c r="F113" s="24"/>
      <c r="G113" s="24"/>
      <c r="H113" s="24"/>
      <c r="I113" s="24"/>
      <c r="J113" s="24"/>
      <c r="K113" s="24"/>
    </row>
    <row r="114" spans="5:11" ht="11.25">
      <c r="E114" s="24"/>
      <c r="F114" s="24"/>
      <c r="G114" s="24"/>
      <c r="H114" s="24"/>
      <c r="I114" s="24"/>
      <c r="J114" s="24"/>
      <c r="K114" s="24"/>
    </row>
    <row r="115" spans="5:11" ht="11.25">
      <c r="E115" s="24"/>
      <c r="F115" s="24"/>
      <c r="G115" s="24"/>
      <c r="H115" s="24"/>
      <c r="I115" s="24"/>
      <c r="J115" s="24"/>
      <c r="K115" s="24"/>
    </row>
    <row r="116" spans="5:11" ht="11.25">
      <c r="E116" s="24"/>
      <c r="F116" s="24"/>
      <c r="G116" s="24"/>
      <c r="H116" s="24"/>
      <c r="I116" s="24"/>
      <c r="J116" s="24"/>
      <c r="K116" s="24"/>
    </row>
    <row r="117" spans="5:11" ht="11.25">
      <c r="E117" s="24"/>
      <c r="F117" s="24"/>
      <c r="G117" s="24"/>
      <c r="H117" s="24"/>
      <c r="I117" s="24"/>
      <c r="J117" s="24"/>
      <c r="K117" s="24"/>
    </row>
    <row r="118" spans="5:11" ht="11.25">
      <c r="E118" s="24"/>
      <c r="F118" s="24"/>
      <c r="G118" s="24"/>
      <c r="H118" s="24"/>
      <c r="I118" s="24"/>
      <c r="J118" s="24"/>
      <c r="K118" s="24"/>
    </row>
    <row r="119" spans="5:11" ht="11.25">
      <c r="E119" s="24"/>
      <c r="F119" s="24"/>
      <c r="G119" s="24"/>
      <c r="H119" s="24"/>
      <c r="I119" s="24"/>
      <c r="J119" s="24"/>
      <c r="K119" s="24"/>
    </row>
    <row r="120" spans="5:11" ht="11.25">
      <c r="E120" s="24"/>
      <c r="F120" s="24"/>
      <c r="G120" s="24"/>
      <c r="H120" s="24"/>
      <c r="I120" s="24"/>
      <c r="J120" s="24"/>
      <c r="K120" s="24"/>
    </row>
    <row r="121" spans="5:11" ht="11.25">
      <c r="E121" s="24"/>
      <c r="F121" s="24"/>
      <c r="G121" s="24"/>
      <c r="H121" s="24"/>
      <c r="I121" s="24"/>
      <c r="J121" s="24"/>
      <c r="K121" s="24"/>
    </row>
    <row r="122" spans="5:11" ht="11.25">
      <c r="E122" s="24"/>
      <c r="F122" s="24"/>
      <c r="G122" s="24"/>
      <c r="H122" s="24"/>
      <c r="I122" s="24"/>
      <c r="J122" s="24"/>
      <c r="K122" s="24"/>
    </row>
    <row r="123" spans="5:11" ht="11.25">
      <c r="E123" s="24"/>
      <c r="F123" s="24"/>
      <c r="G123" s="24"/>
      <c r="H123" s="24"/>
      <c r="I123" s="24"/>
      <c r="J123" s="24"/>
      <c r="K123" s="24"/>
    </row>
    <row r="124" spans="5:11" ht="11.25">
      <c r="E124" s="24"/>
      <c r="F124" s="24"/>
      <c r="G124" s="24"/>
      <c r="H124" s="24"/>
      <c r="I124" s="24"/>
      <c r="J124" s="24"/>
      <c r="K124" s="24"/>
    </row>
    <row r="125" spans="5:11" ht="11.25">
      <c r="E125" s="24"/>
      <c r="F125" s="24"/>
      <c r="G125" s="24"/>
      <c r="H125" s="24"/>
      <c r="I125" s="24"/>
      <c r="J125" s="24"/>
      <c r="K125" s="24"/>
    </row>
    <row r="126" spans="5:11" ht="11.25">
      <c r="E126" s="24"/>
      <c r="F126" s="24"/>
      <c r="G126" s="24"/>
      <c r="H126" s="24"/>
      <c r="I126" s="24"/>
      <c r="J126" s="24"/>
      <c r="K126" s="24"/>
    </row>
    <row r="127" spans="5:11" ht="11.25">
      <c r="E127" s="24"/>
      <c r="F127" s="24"/>
      <c r="G127" s="24"/>
      <c r="H127" s="24"/>
      <c r="I127" s="24"/>
      <c r="J127" s="24"/>
      <c r="K127" s="24"/>
    </row>
    <row r="128" spans="5:11" ht="11.25">
      <c r="E128" s="24"/>
      <c r="F128" s="24"/>
      <c r="G128" s="24"/>
      <c r="H128" s="24"/>
      <c r="I128" s="24"/>
      <c r="J128" s="24"/>
      <c r="K128" s="24"/>
    </row>
    <row r="129" spans="5:11" ht="11.25">
      <c r="E129" s="24"/>
      <c r="F129" s="24"/>
      <c r="G129" s="24"/>
      <c r="H129" s="24"/>
      <c r="I129" s="24"/>
      <c r="J129" s="24"/>
      <c r="K129" s="24"/>
    </row>
    <row r="130" spans="5:11" ht="11.25">
      <c r="E130" s="24"/>
      <c r="F130" s="24"/>
      <c r="G130" s="24"/>
      <c r="H130" s="24"/>
      <c r="I130" s="24"/>
      <c r="J130" s="24"/>
      <c r="K130" s="24"/>
    </row>
    <row r="131" spans="5:11" ht="11.25">
      <c r="E131" s="24"/>
      <c r="F131" s="24"/>
      <c r="G131" s="24"/>
      <c r="H131" s="24"/>
      <c r="I131" s="24"/>
      <c r="J131" s="24"/>
      <c r="K131" s="24"/>
    </row>
    <row r="132" spans="5:11" ht="11.25">
      <c r="E132" s="24"/>
      <c r="F132" s="24"/>
      <c r="G132" s="24"/>
      <c r="H132" s="24"/>
      <c r="I132" s="24"/>
      <c r="J132" s="24"/>
      <c r="K132" s="24"/>
    </row>
    <row r="133" spans="5:11" ht="11.25">
      <c r="E133" s="24"/>
      <c r="F133" s="24"/>
      <c r="G133" s="24"/>
      <c r="H133" s="24"/>
      <c r="I133" s="24"/>
      <c r="J133" s="24"/>
      <c r="K133" s="24"/>
    </row>
    <row r="134" spans="5:11" ht="11.25">
      <c r="E134" s="24"/>
      <c r="F134" s="24"/>
      <c r="G134" s="24"/>
      <c r="H134" s="24"/>
      <c r="I134" s="24"/>
      <c r="J134" s="24"/>
      <c r="K134" s="24"/>
    </row>
    <row r="135" spans="5:11" ht="11.25">
      <c r="E135" s="24"/>
      <c r="F135" s="24"/>
      <c r="G135" s="24"/>
      <c r="H135" s="24"/>
      <c r="I135" s="24"/>
      <c r="J135" s="24"/>
      <c r="K135" s="24"/>
    </row>
    <row r="136" spans="5:11" ht="11.25">
      <c r="E136" s="24"/>
      <c r="F136" s="24"/>
      <c r="G136" s="24"/>
      <c r="H136" s="24"/>
      <c r="I136" s="24"/>
      <c r="J136" s="24"/>
      <c r="K136" s="24"/>
    </row>
    <row r="137" spans="5:11" ht="11.25">
      <c r="E137" s="24"/>
      <c r="F137" s="24"/>
      <c r="G137" s="24"/>
      <c r="H137" s="24"/>
      <c r="I137" s="24"/>
      <c r="J137" s="24"/>
      <c r="K137" s="24"/>
    </row>
    <row r="138" spans="5:11" ht="11.25">
      <c r="E138" s="24"/>
      <c r="F138" s="24"/>
      <c r="G138" s="24"/>
      <c r="H138" s="24"/>
      <c r="I138" s="24"/>
      <c r="J138" s="24"/>
      <c r="K138" s="24"/>
    </row>
    <row r="139" spans="5:11" ht="11.25">
      <c r="E139" s="24"/>
      <c r="F139" s="24"/>
      <c r="G139" s="24"/>
      <c r="H139" s="24"/>
      <c r="I139" s="24"/>
      <c r="J139" s="24"/>
      <c r="K139" s="24"/>
    </row>
    <row r="140" spans="5:11" ht="11.25">
      <c r="E140" s="24"/>
      <c r="F140" s="24"/>
      <c r="G140" s="24"/>
      <c r="H140" s="24"/>
      <c r="I140" s="24"/>
      <c r="J140" s="24"/>
      <c r="K140" s="24"/>
    </row>
    <row r="141" spans="5:11" ht="11.25">
      <c r="E141" s="24"/>
      <c r="F141" s="24"/>
      <c r="G141" s="24"/>
      <c r="H141" s="24"/>
      <c r="I141" s="24"/>
      <c r="J141" s="24"/>
      <c r="K141" s="24"/>
    </row>
    <row r="142" spans="5:11" ht="11.25">
      <c r="E142" s="24"/>
      <c r="F142" s="24"/>
      <c r="G142" s="24"/>
      <c r="H142" s="24"/>
      <c r="I142" s="24"/>
      <c r="J142" s="24"/>
      <c r="K142" s="24"/>
    </row>
    <row r="143" spans="5:11" ht="11.25">
      <c r="E143" s="24"/>
      <c r="F143" s="24"/>
      <c r="G143" s="24"/>
      <c r="H143" s="24"/>
      <c r="I143" s="24"/>
      <c r="J143" s="24"/>
      <c r="K143" s="24"/>
    </row>
    <row r="144" spans="5:11" ht="11.25">
      <c r="E144" s="24"/>
      <c r="F144" s="24"/>
      <c r="G144" s="24"/>
      <c r="H144" s="24"/>
      <c r="I144" s="24"/>
      <c r="J144" s="24"/>
      <c r="K144" s="24"/>
    </row>
    <row r="145" spans="5:11" ht="11.25">
      <c r="E145" s="24"/>
      <c r="F145" s="24"/>
      <c r="G145" s="24"/>
      <c r="H145" s="24"/>
      <c r="I145" s="24"/>
      <c r="J145" s="24"/>
      <c r="K145" s="24"/>
    </row>
    <row r="146" spans="5:11" ht="11.25">
      <c r="E146" s="24"/>
      <c r="F146" s="24"/>
      <c r="G146" s="24"/>
      <c r="H146" s="24"/>
      <c r="I146" s="24"/>
      <c r="J146" s="24"/>
      <c r="K146" s="24"/>
    </row>
    <row r="147" spans="5:11" ht="11.25">
      <c r="E147" s="24"/>
      <c r="F147" s="24"/>
      <c r="G147" s="24"/>
      <c r="H147" s="24"/>
      <c r="I147" s="24"/>
      <c r="J147" s="24"/>
      <c r="K147" s="24"/>
    </row>
    <row r="148" spans="5:11" ht="11.25">
      <c r="E148" s="24"/>
      <c r="F148" s="24"/>
      <c r="G148" s="24"/>
      <c r="H148" s="24"/>
      <c r="I148" s="24"/>
      <c r="J148" s="24"/>
      <c r="K148" s="24"/>
    </row>
    <row r="149" spans="5:11" ht="11.25">
      <c r="E149" s="24"/>
      <c r="F149" s="24"/>
      <c r="G149" s="24"/>
      <c r="H149" s="24"/>
      <c r="I149" s="24"/>
      <c r="J149" s="24"/>
      <c r="K149" s="24"/>
    </row>
    <row r="150" spans="5:11" ht="11.25">
      <c r="E150" s="24"/>
      <c r="F150" s="24"/>
      <c r="G150" s="24"/>
      <c r="H150" s="24"/>
      <c r="I150" s="24"/>
      <c r="J150" s="24"/>
      <c r="K150" s="24"/>
    </row>
    <row r="151" spans="5:11" ht="11.25">
      <c r="E151" s="24"/>
      <c r="F151" s="24"/>
      <c r="G151" s="24"/>
      <c r="H151" s="24"/>
      <c r="I151" s="24"/>
      <c r="J151" s="24"/>
      <c r="K151" s="24"/>
    </row>
    <row r="152" spans="5:11" ht="11.25">
      <c r="E152" s="24"/>
      <c r="F152" s="24"/>
      <c r="G152" s="24"/>
      <c r="H152" s="24"/>
      <c r="I152" s="24"/>
      <c r="J152" s="24"/>
      <c r="K152" s="24"/>
    </row>
    <row r="153" spans="5:11" ht="11.25">
      <c r="E153" s="24"/>
      <c r="F153" s="24"/>
      <c r="G153" s="24"/>
      <c r="H153" s="24"/>
      <c r="I153" s="24"/>
      <c r="J153" s="24"/>
      <c r="K153" s="24"/>
    </row>
    <row r="154" spans="5:11" ht="11.25">
      <c r="E154" s="24"/>
      <c r="F154" s="24"/>
      <c r="G154" s="24"/>
      <c r="H154" s="24"/>
      <c r="I154" s="24"/>
      <c r="J154" s="24"/>
      <c r="K154" s="24"/>
    </row>
    <row r="155" spans="5:11" ht="11.25">
      <c r="E155" s="24"/>
      <c r="F155" s="24"/>
      <c r="G155" s="24"/>
      <c r="H155" s="24"/>
      <c r="I155" s="24"/>
      <c r="J155" s="24"/>
      <c r="K155" s="24"/>
    </row>
    <row r="156" spans="5:11" ht="11.25">
      <c r="E156" s="24"/>
      <c r="F156" s="24"/>
      <c r="G156" s="24"/>
      <c r="H156" s="24"/>
      <c r="I156" s="24"/>
      <c r="J156" s="24"/>
      <c r="K156" s="24"/>
    </row>
    <row r="157" spans="5:11" ht="11.25">
      <c r="E157" s="24"/>
      <c r="F157" s="24"/>
      <c r="G157" s="24"/>
      <c r="H157" s="24"/>
      <c r="I157" s="24"/>
      <c r="J157" s="24"/>
      <c r="K157" s="24"/>
    </row>
    <row r="158" spans="5:11" ht="11.25">
      <c r="E158" s="24"/>
      <c r="F158" s="24"/>
      <c r="G158" s="24"/>
      <c r="H158" s="24"/>
      <c r="I158" s="24"/>
      <c r="J158" s="24"/>
      <c r="K158" s="24"/>
    </row>
    <row r="159" spans="5:11" ht="11.25">
      <c r="E159" s="24"/>
      <c r="F159" s="24"/>
      <c r="G159" s="24"/>
      <c r="H159" s="24"/>
      <c r="I159" s="24"/>
      <c r="J159" s="24"/>
      <c r="K159" s="24"/>
    </row>
    <row r="160" spans="5:11" ht="11.25">
      <c r="E160" s="24"/>
      <c r="F160" s="24"/>
      <c r="G160" s="24"/>
      <c r="H160" s="24"/>
      <c r="I160" s="24"/>
      <c r="J160" s="24"/>
      <c r="K160" s="24"/>
    </row>
    <row r="161" spans="5:11" ht="11.25">
      <c r="E161" s="24"/>
      <c r="F161" s="24"/>
      <c r="G161" s="24"/>
      <c r="H161" s="24"/>
      <c r="I161" s="24"/>
      <c r="J161" s="24"/>
      <c r="K161" s="24"/>
    </row>
    <row r="162" spans="5:11" ht="11.25">
      <c r="E162" s="24"/>
      <c r="F162" s="24"/>
      <c r="G162" s="24"/>
      <c r="H162" s="24"/>
      <c r="I162" s="24"/>
      <c r="J162" s="24"/>
      <c r="K162" s="24"/>
    </row>
    <row r="163" spans="5:11" ht="11.25">
      <c r="E163" s="24"/>
      <c r="F163" s="24"/>
      <c r="G163" s="24"/>
      <c r="H163" s="24"/>
      <c r="I163" s="24"/>
      <c r="J163" s="24"/>
      <c r="K163" s="24"/>
    </row>
    <row r="164" spans="5:11" ht="11.25">
      <c r="E164" s="24"/>
      <c r="F164" s="24"/>
      <c r="G164" s="24"/>
      <c r="H164" s="24"/>
      <c r="I164" s="24"/>
      <c r="J164" s="24"/>
      <c r="K164" s="24"/>
    </row>
    <row r="165" spans="5:11" ht="11.25">
      <c r="E165" s="24"/>
      <c r="F165" s="24"/>
      <c r="G165" s="24"/>
      <c r="H165" s="24"/>
      <c r="I165" s="24"/>
      <c r="J165" s="24"/>
      <c r="K165" s="24"/>
    </row>
    <row r="166" spans="5:11" ht="11.25">
      <c r="E166" s="24"/>
      <c r="F166" s="24"/>
      <c r="G166" s="24"/>
      <c r="H166" s="24"/>
      <c r="I166" s="24"/>
      <c r="J166" s="24"/>
      <c r="K166" s="24"/>
    </row>
    <row r="167" spans="5:11" ht="11.25">
      <c r="E167" s="24"/>
      <c r="F167" s="24"/>
      <c r="G167" s="24"/>
      <c r="H167" s="24"/>
      <c r="I167" s="24"/>
      <c r="J167" s="24"/>
      <c r="K167" s="24"/>
    </row>
    <row r="168" spans="5:11" ht="11.25">
      <c r="E168" s="24"/>
      <c r="F168" s="24"/>
      <c r="G168" s="24"/>
      <c r="H168" s="24"/>
      <c r="I168" s="24"/>
      <c r="J168" s="24"/>
      <c r="K168" s="24"/>
    </row>
    <row r="169" spans="5:11" ht="11.25">
      <c r="E169" s="24"/>
      <c r="F169" s="24"/>
      <c r="G169" s="24"/>
      <c r="H169" s="24"/>
      <c r="I169" s="24"/>
      <c r="J169" s="24"/>
      <c r="K169" s="24"/>
    </row>
    <row r="170" spans="5:11" ht="11.25">
      <c r="E170" s="24"/>
      <c r="F170" s="24"/>
      <c r="G170" s="24"/>
      <c r="H170" s="24"/>
      <c r="I170" s="24"/>
      <c r="J170" s="24"/>
      <c r="K170" s="24"/>
    </row>
    <row r="171" spans="5:11" ht="11.25">
      <c r="E171" s="24"/>
      <c r="F171" s="24"/>
      <c r="G171" s="24"/>
      <c r="H171" s="24"/>
      <c r="I171" s="24"/>
      <c r="J171" s="24"/>
      <c r="K171" s="24"/>
    </row>
    <row r="172" spans="5:11" ht="11.25">
      <c r="E172" s="24"/>
      <c r="F172" s="24"/>
      <c r="G172" s="24"/>
      <c r="H172" s="24"/>
      <c r="I172" s="24"/>
      <c r="J172" s="24"/>
      <c r="K172" s="24"/>
    </row>
    <row r="173" spans="5:11" ht="11.25">
      <c r="E173" s="24"/>
      <c r="F173" s="24"/>
      <c r="G173" s="24"/>
      <c r="H173" s="24"/>
      <c r="I173" s="24"/>
      <c r="J173" s="24"/>
      <c r="K173" s="24"/>
    </row>
    <row r="174" spans="5:11" ht="11.25">
      <c r="E174" s="24"/>
      <c r="F174" s="24"/>
      <c r="G174" s="24"/>
      <c r="H174" s="24"/>
      <c r="I174" s="24"/>
      <c r="J174" s="24"/>
      <c r="K174" s="24"/>
    </row>
    <row r="175" spans="5:11" ht="11.25">
      <c r="E175" s="24"/>
      <c r="F175" s="24"/>
      <c r="G175" s="24"/>
      <c r="H175" s="24"/>
      <c r="I175" s="24"/>
      <c r="J175" s="24"/>
      <c r="K175" s="24"/>
    </row>
    <row r="176" spans="5:11" ht="11.25">
      <c r="E176" s="24"/>
      <c r="F176" s="24"/>
      <c r="G176" s="24"/>
      <c r="H176" s="24"/>
      <c r="I176" s="24"/>
      <c r="J176" s="24"/>
      <c r="K176" s="24"/>
    </row>
    <row r="177" spans="5:11" ht="11.25">
      <c r="E177" s="24"/>
      <c r="F177" s="24"/>
      <c r="G177" s="24"/>
      <c r="H177" s="24"/>
      <c r="I177" s="24"/>
      <c r="J177" s="24"/>
      <c r="K177" s="24"/>
    </row>
    <row r="178" spans="5:11" ht="11.25">
      <c r="E178" s="24"/>
      <c r="F178" s="24"/>
      <c r="G178" s="24"/>
      <c r="H178" s="24"/>
      <c r="I178" s="24"/>
      <c r="J178" s="24"/>
      <c r="K178" s="24"/>
    </row>
    <row r="179" spans="5:11" ht="11.25">
      <c r="E179" s="24"/>
      <c r="F179" s="24"/>
      <c r="G179" s="24"/>
      <c r="H179" s="24"/>
      <c r="I179" s="24"/>
      <c r="J179" s="24"/>
      <c r="K179" s="24"/>
    </row>
    <row r="180" spans="5:11" ht="11.25">
      <c r="E180" s="24"/>
      <c r="F180" s="24"/>
      <c r="G180" s="24"/>
      <c r="H180" s="24"/>
      <c r="I180" s="24"/>
      <c r="J180" s="24"/>
      <c r="K180" s="24"/>
    </row>
    <row r="181" spans="5:11" ht="11.25">
      <c r="E181" s="24"/>
      <c r="F181" s="24"/>
      <c r="G181" s="24"/>
      <c r="H181" s="24"/>
      <c r="I181" s="24"/>
      <c r="J181" s="24"/>
      <c r="K181" s="24"/>
    </row>
    <row r="182" spans="5:11" ht="11.25">
      <c r="E182" s="24"/>
      <c r="F182" s="24"/>
      <c r="G182" s="24"/>
      <c r="H182" s="24"/>
      <c r="I182" s="24"/>
      <c r="J182" s="24"/>
      <c r="K182" s="24"/>
    </row>
    <row r="183" spans="5:11" ht="11.25">
      <c r="E183" s="24"/>
      <c r="F183" s="24"/>
      <c r="G183" s="24"/>
      <c r="H183" s="24"/>
      <c r="I183" s="24"/>
      <c r="J183" s="24"/>
      <c r="K183" s="24"/>
    </row>
    <row r="184" spans="5:11" ht="11.25">
      <c r="E184" s="24"/>
      <c r="F184" s="24"/>
      <c r="G184" s="24"/>
      <c r="H184" s="24"/>
      <c r="I184" s="24"/>
      <c r="J184" s="24"/>
      <c r="K184" s="24"/>
    </row>
    <row r="185" spans="5:11" ht="11.25">
      <c r="E185" s="24"/>
      <c r="F185" s="24"/>
      <c r="G185" s="24"/>
      <c r="H185" s="24"/>
      <c r="I185" s="24"/>
      <c r="J185" s="24"/>
      <c r="K185" s="24"/>
    </row>
    <row r="186" spans="5:11" ht="11.25">
      <c r="E186" s="24"/>
      <c r="F186" s="24"/>
      <c r="G186" s="24"/>
      <c r="H186" s="24"/>
      <c r="I186" s="24"/>
      <c r="J186" s="24"/>
      <c r="K186" s="24"/>
    </row>
    <row r="187" spans="5:11" ht="11.25">
      <c r="E187" s="24"/>
      <c r="F187" s="24"/>
      <c r="G187" s="24"/>
      <c r="H187" s="24"/>
      <c r="I187" s="24"/>
      <c r="J187" s="24"/>
      <c r="K187" s="24"/>
    </row>
    <row r="188" spans="5:11" ht="11.25">
      <c r="E188" s="24"/>
      <c r="F188" s="24"/>
      <c r="G188" s="24"/>
      <c r="H188" s="24"/>
      <c r="I188" s="24"/>
      <c r="J188" s="24"/>
      <c r="K188" s="24"/>
    </row>
    <row r="189" spans="5:11" ht="11.25">
      <c r="E189" s="24"/>
      <c r="F189" s="24"/>
      <c r="G189" s="24"/>
      <c r="H189" s="24"/>
      <c r="I189" s="24"/>
      <c r="J189" s="24"/>
      <c r="K189" s="24"/>
    </row>
    <row r="190" spans="5:11" ht="11.25">
      <c r="E190" s="24"/>
      <c r="F190" s="24"/>
      <c r="G190" s="24"/>
      <c r="H190" s="24"/>
      <c r="I190" s="24"/>
      <c r="J190" s="24"/>
      <c r="K190" s="24"/>
    </row>
    <row r="191" spans="5:11" ht="11.25">
      <c r="E191" s="24"/>
      <c r="F191" s="24"/>
      <c r="G191" s="24"/>
      <c r="H191" s="24"/>
      <c r="I191" s="24"/>
      <c r="J191" s="24"/>
      <c r="K191" s="24"/>
    </row>
    <row r="192" spans="5:11" ht="11.25">
      <c r="E192" s="24"/>
      <c r="F192" s="24"/>
      <c r="G192" s="24"/>
      <c r="H192" s="24"/>
      <c r="I192" s="24"/>
      <c r="J192" s="24"/>
      <c r="K192" s="24"/>
    </row>
    <row r="193" spans="5:11" ht="11.25">
      <c r="E193" s="24"/>
      <c r="F193" s="24"/>
      <c r="G193" s="24"/>
      <c r="H193" s="24"/>
      <c r="I193" s="24"/>
      <c r="J193" s="24"/>
      <c r="K193" s="24"/>
    </row>
    <row r="194" spans="5:11" ht="11.25">
      <c r="E194" s="24"/>
      <c r="F194" s="24"/>
      <c r="G194" s="24"/>
      <c r="H194" s="24"/>
      <c r="I194" s="24"/>
      <c r="J194" s="24"/>
      <c r="K194" s="24"/>
    </row>
    <row r="195" spans="5:11" ht="11.25">
      <c r="E195" s="24"/>
      <c r="F195" s="24"/>
      <c r="G195" s="24"/>
      <c r="H195" s="24"/>
      <c r="I195" s="24"/>
      <c r="J195" s="24"/>
      <c r="K195" s="24"/>
    </row>
    <row r="196" spans="5:11" ht="11.25">
      <c r="E196" s="24"/>
      <c r="F196" s="24"/>
      <c r="G196" s="24"/>
      <c r="H196" s="24"/>
      <c r="I196" s="24"/>
      <c r="J196" s="24"/>
      <c r="K196" s="24"/>
    </row>
    <row r="197" spans="5:11" ht="11.25">
      <c r="E197" s="24"/>
      <c r="F197" s="24"/>
      <c r="G197" s="24"/>
      <c r="H197" s="24"/>
      <c r="I197" s="24"/>
      <c r="J197" s="24"/>
      <c r="K197" s="24"/>
    </row>
    <row r="198" spans="5:11" ht="11.25">
      <c r="E198" s="24"/>
      <c r="F198" s="24"/>
      <c r="G198" s="24"/>
      <c r="H198" s="24"/>
      <c r="I198" s="24"/>
      <c r="J198" s="24"/>
      <c r="K198" s="24"/>
    </row>
    <row r="199" spans="5:11" ht="11.25">
      <c r="E199" s="24"/>
      <c r="F199" s="24"/>
      <c r="G199" s="24"/>
      <c r="H199" s="24"/>
      <c r="I199" s="24"/>
      <c r="J199" s="24"/>
      <c r="K199" s="24"/>
    </row>
    <row r="200" spans="5:11" ht="11.25">
      <c r="E200" s="24"/>
      <c r="F200" s="24"/>
      <c r="G200" s="24"/>
      <c r="H200" s="24"/>
      <c r="I200" s="24"/>
      <c r="J200" s="24"/>
      <c r="K200" s="24"/>
    </row>
    <row r="201" spans="5:11" ht="11.25">
      <c r="E201" s="24"/>
      <c r="F201" s="24"/>
      <c r="G201" s="24"/>
      <c r="H201" s="24"/>
      <c r="I201" s="24"/>
      <c r="J201" s="24"/>
      <c r="K201" s="24"/>
    </row>
    <row r="202" spans="5:11" ht="11.25">
      <c r="E202" s="24"/>
      <c r="F202" s="24"/>
      <c r="G202" s="24"/>
      <c r="H202" s="24"/>
      <c r="I202" s="24"/>
      <c r="J202" s="24"/>
      <c r="K202" s="24"/>
    </row>
    <row r="203" spans="5:11" ht="11.25">
      <c r="E203" s="24"/>
      <c r="F203" s="24"/>
      <c r="G203" s="24"/>
      <c r="H203" s="24"/>
      <c r="I203" s="24"/>
      <c r="J203" s="24"/>
      <c r="K203" s="24"/>
    </row>
    <row r="204" spans="5:11" ht="11.25">
      <c r="E204" s="24"/>
      <c r="F204" s="24"/>
      <c r="G204" s="24"/>
      <c r="H204" s="24"/>
      <c r="I204" s="24"/>
      <c r="J204" s="24"/>
      <c r="K204" s="24"/>
    </row>
    <row r="205" spans="5:11" ht="11.25">
      <c r="E205" s="24"/>
      <c r="F205" s="24"/>
      <c r="G205" s="24"/>
      <c r="H205" s="24"/>
      <c r="I205" s="24"/>
      <c r="J205" s="24"/>
      <c r="K205" s="24"/>
    </row>
    <row r="206" spans="5:11" ht="11.25">
      <c r="E206" s="24"/>
      <c r="F206" s="24"/>
      <c r="G206" s="24"/>
      <c r="H206" s="24"/>
      <c r="I206" s="24"/>
      <c r="J206" s="24"/>
      <c r="K206" s="24"/>
    </row>
    <row r="207" spans="5:11" ht="11.25">
      <c r="E207" s="24"/>
      <c r="F207" s="24"/>
      <c r="G207" s="24"/>
      <c r="H207" s="24"/>
      <c r="I207" s="24"/>
      <c r="J207" s="24"/>
      <c r="K207" s="24"/>
    </row>
    <row r="208" spans="5:11" ht="11.25">
      <c r="E208" s="24"/>
      <c r="F208" s="24"/>
      <c r="G208" s="24"/>
      <c r="H208" s="24"/>
      <c r="I208" s="24"/>
      <c r="J208" s="24"/>
      <c r="K208" s="24"/>
    </row>
    <row r="209" spans="5:11" ht="11.25">
      <c r="E209" s="24"/>
      <c r="F209" s="24"/>
      <c r="G209" s="24"/>
      <c r="H209" s="24"/>
      <c r="I209" s="24"/>
      <c r="J209" s="24"/>
      <c r="K209" s="24"/>
    </row>
    <row r="210" spans="5:11" ht="11.25">
      <c r="E210" s="24"/>
      <c r="F210" s="24"/>
      <c r="G210" s="24"/>
      <c r="H210" s="24"/>
      <c r="I210" s="24"/>
      <c r="J210" s="24"/>
      <c r="K210" s="24"/>
    </row>
    <row r="211" spans="5:11" ht="11.25">
      <c r="E211" s="24"/>
      <c r="F211" s="24"/>
      <c r="G211" s="24"/>
      <c r="H211" s="24"/>
      <c r="I211" s="24"/>
      <c r="J211" s="24"/>
      <c r="K211" s="24"/>
    </row>
    <row r="212" spans="5:11" ht="11.25">
      <c r="E212" s="24"/>
      <c r="F212" s="24"/>
      <c r="G212" s="24"/>
      <c r="H212" s="24"/>
      <c r="I212" s="24"/>
      <c r="J212" s="24"/>
      <c r="K212" s="24"/>
    </row>
    <row r="213" spans="5:11" ht="11.25">
      <c r="E213" s="24"/>
      <c r="F213" s="24"/>
      <c r="G213" s="24"/>
      <c r="H213" s="24"/>
      <c r="I213" s="24"/>
      <c r="J213" s="24"/>
      <c r="K213" s="24"/>
    </row>
    <row r="214" spans="5:11" ht="11.25">
      <c r="E214" s="24"/>
      <c r="F214" s="24"/>
      <c r="G214" s="24"/>
      <c r="H214" s="24"/>
      <c r="I214" s="24"/>
      <c r="J214" s="24"/>
      <c r="K214" s="24"/>
    </row>
    <row r="215" spans="5:11" ht="11.25">
      <c r="E215" s="24"/>
      <c r="F215" s="24"/>
      <c r="G215" s="24"/>
      <c r="H215" s="24"/>
      <c r="I215" s="24"/>
      <c r="J215" s="24"/>
      <c r="K215" s="24"/>
    </row>
    <row r="216" spans="5:11" ht="11.25">
      <c r="E216" s="24"/>
      <c r="F216" s="24"/>
      <c r="G216" s="24"/>
      <c r="H216" s="24"/>
      <c r="I216" s="24"/>
      <c r="J216" s="24"/>
      <c r="K216" s="24"/>
    </row>
    <row r="217" spans="5:11" ht="11.25">
      <c r="E217" s="24"/>
      <c r="F217" s="24"/>
      <c r="G217" s="24"/>
      <c r="H217" s="24"/>
      <c r="I217" s="24"/>
      <c r="J217" s="24"/>
      <c r="K217" s="24"/>
    </row>
    <row r="218" spans="5:11" ht="11.25">
      <c r="E218" s="24"/>
      <c r="F218" s="24"/>
      <c r="G218" s="24"/>
      <c r="H218" s="24"/>
      <c r="I218" s="24"/>
      <c r="J218" s="24"/>
      <c r="K218" s="24"/>
    </row>
    <row r="219" spans="5:11" ht="11.25">
      <c r="E219" s="24"/>
      <c r="F219" s="24"/>
      <c r="G219" s="24"/>
      <c r="H219" s="24"/>
      <c r="I219" s="24"/>
      <c r="J219" s="24"/>
      <c r="K219" s="24"/>
    </row>
    <row r="220" spans="5:11" ht="11.25">
      <c r="E220" s="24"/>
      <c r="F220" s="24"/>
      <c r="G220" s="24"/>
      <c r="H220" s="24"/>
      <c r="I220" s="24"/>
      <c r="J220" s="24"/>
      <c r="K220" s="24"/>
    </row>
    <row r="221" spans="5:11" ht="11.25">
      <c r="E221" s="24"/>
      <c r="F221" s="24"/>
      <c r="G221" s="24"/>
      <c r="H221" s="24"/>
      <c r="I221" s="24"/>
      <c r="J221" s="24"/>
      <c r="K221" s="24"/>
    </row>
    <row r="222" spans="5:11" ht="11.25">
      <c r="E222" s="24"/>
      <c r="F222" s="24"/>
      <c r="G222" s="24"/>
      <c r="H222" s="24"/>
      <c r="I222" s="24"/>
      <c r="J222" s="24"/>
      <c r="K222" s="24"/>
    </row>
    <row r="223" spans="5:11" ht="11.25">
      <c r="E223" s="24"/>
      <c r="F223" s="24"/>
      <c r="G223" s="24"/>
      <c r="H223" s="24"/>
      <c r="I223" s="24"/>
      <c r="J223" s="24"/>
      <c r="K223" s="24"/>
    </row>
    <row r="224" spans="5:11" ht="11.25">
      <c r="E224" s="24"/>
      <c r="F224" s="24"/>
      <c r="G224" s="24"/>
      <c r="H224" s="24"/>
      <c r="I224" s="24"/>
      <c r="J224" s="24"/>
      <c r="K224" s="24"/>
    </row>
    <row r="225" spans="5:11" ht="11.25">
      <c r="E225" s="24"/>
      <c r="F225" s="24"/>
      <c r="G225" s="24"/>
      <c r="H225" s="24"/>
      <c r="I225" s="24"/>
      <c r="J225" s="24"/>
      <c r="K225" s="24"/>
    </row>
    <row r="226" spans="5:11" ht="11.25">
      <c r="E226" s="24"/>
      <c r="F226" s="24"/>
      <c r="G226" s="24"/>
      <c r="H226" s="24"/>
      <c r="I226" s="24"/>
      <c r="J226" s="24"/>
      <c r="K226" s="24"/>
    </row>
    <row r="227" spans="5:11" ht="11.25">
      <c r="E227" s="24"/>
      <c r="F227" s="24"/>
      <c r="G227" s="24"/>
      <c r="H227" s="24"/>
      <c r="I227" s="24"/>
      <c r="J227" s="24"/>
      <c r="K227" s="24"/>
    </row>
    <row r="228" spans="5:11" ht="11.25">
      <c r="E228" s="24"/>
      <c r="F228" s="24"/>
      <c r="G228" s="24"/>
      <c r="H228" s="24"/>
      <c r="I228" s="24"/>
      <c r="J228" s="24"/>
      <c r="K228" s="24"/>
    </row>
    <row r="229" spans="5:11" ht="11.25">
      <c r="E229" s="24"/>
      <c r="F229" s="24"/>
      <c r="G229" s="24"/>
      <c r="H229" s="24"/>
      <c r="I229" s="24"/>
      <c r="J229" s="24"/>
      <c r="K229" s="24"/>
    </row>
    <row r="230" spans="5:11" ht="11.25">
      <c r="E230" s="24"/>
      <c r="F230" s="24"/>
      <c r="G230" s="24"/>
      <c r="H230" s="24"/>
      <c r="I230" s="24"/>
      <c r="J230" s="24"/>
      <c r="K230" s="24"/>
    </row>
    <row r="231" spans="5:11" ht="11.25">
      <c r="E231" s="24"/>
      <c r="F231" s="24"/>
      <c r="G231" s="24"/>
      <c r="H231" s="24"/>
      <c r="I231" s="24"/>
      <c r="J231" s="24"/>
      <c r="K231" s="24"/>
    </row>
    <row r="232" spans="5:11" ht="11.25">
      <c r="E232" s="24"/>
      <c r="F232" s="24"/>
      <c r="G232" s="24"/>
      <c r="H232" s="24"/>
      <c r="I232" s="24"/>
      <c r="J232" s="24"/>
      <c r="K232" s="24"/>
    </row>
    <row r="233" spans="5:11" ht="11.25">
      <c r="E233" s="24"/>
      <c r="F233" s="24"/>
      <c r="G233" s="24"/>
      <c r="H233" s="24"/>
      <c r="I233" s="24"/>
      <c r="J233" s="24"/>
      <c r="K233" s="24"/>
    </row>
    <row r="234" spans="5:11" ht="11.25">
      <c r="E234" s="24"/>
      <c r="F234" s="24"/>
      <c r="G234" s="24"/>
      <c r="H234" s="24"/>
      <c r="I234" s="24"/>
      <c r="J234" s="24"/>
      <c r="K234" s="24"/>
    </row>
    <row r="235" spans="5:11" ht="11.25">
      <c r="E235" s="24"/>
      <c r="F235" s="24"/>
      <c r="G235" s="24"/>
      <c r="H235" s="24"/>
      <c r="I235" s="24"/>
      <c r="J235" s="24"/>
      <c r="K235" s="24"/>
    </row>
    <row r="236" spans="5:11" ht="11.25">
      <c r="E236" s="24"/>
      <c r="F236" s="24"/>
      <c r="G236" s="24"/>
      <c r="H236" s="24"/>
      <c r="I236" s="24"/>
      <c r="J236" s="24"/>
      <c r="K236" s="24"/>
    </row>
    <row r="237" spans="5:11" ht="11.25">
      <c r="E237" s="24"/>
      <c r="F237" s="24"/>
      <c r="G237" s="24"/>
      <c r="H237" s="24"/>
      <c r="I237" s="24"/>
      <c r="J237" s="24"/>
      <c r="K237" s="24"/>
    </row>
    <row r="238" spans="5:11" ht="11.25">
      <c r="E238" s="24"/>
      <c r="F238" s="24"/>
      <c r="G238" s="24"/>
      <c r="H238" s="24"/>
      <c r="I238" s="24"/>
      <c r="J238" s="24"/>
      <c r="K238" s="24"/>
    </row>
    <row r="239" spans="5:11" ht="11.25">
      <c r="E239" s="24"/>
      <c r="F239" s="24"/>
      <c r="G239" s="24"/>
      <c r="H239" s="24"/>
      <c r="I239" s="24"/>
      <c r="J239" s="24"/>
      <c r="K239" s="24"/>
    </row>
    <row r="240" spans="5:11" ht="11.25">
      <c r="E240" s="24"/>
      <c r="F240" s="24"/>
      <c r="G240" s="24"/>
      <c r="H240" s="24"/>
      <c r="I240" s="24"/>
      <c r="J240" s="24"/>
      <c r="K240" s="24"/>
    </row>
    <row r="241" spans="5:11" ht="11.25">
      <c r="E241" s="24"/>
      <c r="F241" s="24"/>
      <c r="G241" s="24"/>
      <c r="H241" s="24"/>
      <c r="I241" s="24"/>
      <c r="J241" s="24"/>
      <c r="K241" s="24"/>
    </row>
    <row r="242" spans="5:11" ht="11.25">
      <c r="E242" s="24"/>
      <c r="F242" s="24"/>
      <c r="G242" s="24"/>
      <c r="H242" s="24"/>
      <c r="I242" s="24"/>
      <c r="J242" s="24"/>
      <c r="K242" s="24"/>
    </row>
    <row r="243" spans="5:11" ht="11.25">
      <c r="E243" s="24"/>
      <c r="F243" s="24"/>
      <c r="G243" s="24"/>
      <c r="H243" s="24"/>
      <c r="I243" s="24"/>
      <c r="J243" s="24"/>
      <c r="K243" s="24"/>
    </row>
    <row r="244" spans="5:11" ht="11.25">
      <c r="E244" s="24"/>
      <c r="F244" s="24"/>
      <c r="G244" s="24"/>
      <c r="H244" s="24"/>
      <c r="I244" s="24"/>
      <c r="J244" s="24"/>
      <c r="K244" s="24"/>
    </row>
    <row r="245" spans="5:11" ht="11.25">
      <c r="E245" s="24"/>
      <c r="F245" s="24"/>
      <c r="G245" s="24"/>
      <c r="H245" s="24"/>
      <c r="I245" s="24"/>
      <c r="J245" s="24"/>
      <c r="K245" s="24"/>
    </row>
    <row r="246" spans="5:11" ht="11.25">
      <c r="E246" s="24"/>
      <c r="F246" s="24"/>
      <c r="G246" s="24"/>
      <c r="H246" s="24"/>
      <c r="I246" s="24"/>
      <c r="J246" s="24"/>
      <c r="K246" s="24"/>
    </row>
    <row r="247" spans="5:11" ht="11.25">
      <c r="E247" s="24"/>
      <c r="F247" s="24"/>
      <c r="G247" s="24"/>
      <c r="H247" s="24"/>
      <c r="I247" s="24"/>
      <c r="J247" s="24"/>
      <c r="K247" s="24"/>
    </row>
    <row r="248" spans="5:11" ht="11.25">
      <c r="E248" s="24"/>
      <c r="F248" s="24"/>
      <c r="G248" s="24"/>
      <c r="H248" s="24"/>
      <c r="I248" s="24"/>
      <c r="J248" s="24"/>
      <c r="K248" s="24"/>
    </row>
    <row r="249" spans="5:11" ht="11.25">
      <c r="E249" s="24"/>
      <c r="F249" s="24"/>
      <c r="G249" s="24"/>
      <c r="H249" s="24"/>
      <c r="I249" s="24"/>
      <c r="J249" s="24"/>
      <c r="K249" s="24"/>
    </row>
    <row r="250" spans="5:11" ht="11.25">
      <c r="E250" s="24"/>
      <c r="F250" s="24"/>
      <c r="G250" s="24"/>
      <c r="H250" s="24"/>
      <c r="I250" s="24"/>
      <c r="J250" s="24"/>
      <c r="K250" s="24"/>
    </row>
    <row r="251" spans="5:11" ht="11.25">
      <c r="E251" s="24"/>
      <c r="F251" s="24"/>
      <c r="G251" s="24"/>
      <c r="H251" s="24"/>
      <c r="I251" s="24"/>
      <c r="J251" s="24"/>
      <c r="K251" s="24"/>
    </row>
    <row r="252" spans="5:11" ht="11.25">
      <c r="E252" s="24"/>
      <c r="F252" s="24"/>
      <c r="G252" s="24"/>
      <c r="H252" s="24"/>
      <c r="I252" s="24"/>
      <c r="J252" s="24"/>
      <c r="K252" s="24"/>
    </row>
    <row r="253" spans="5:11" ht="11.25">
      <c r="E253" s="24"/>
      <c r="F253" s="24"/>
      <c r="G253" s="24"/>
      <c r="H253" s="24"/>
      <c r="I253" s="24"/>
      <c r="J253" s="24"/>
      <c r="K253" s="24"/>
    </row>
    <row r="254" spans="5:11" ht="11.25">
      <c r="E254" s="24"/>
      <c r="F254" s="24"/>
      <c r="G254" s="24"/>
      <c r="H254" s="24"/>
      <c r="I254" s="24"/>
      <c r="J254" s="24"/>
      <c r="K254" s="24"/>
    </row>
    <row r="255" spans="5:11" ht="11.25">
      <c r="E255" s="24"/>
      <c r="F255" s="24"/>
      <c r="G255" s="24"/>
      <c r="H255" s="24"/>
      <c r="I255" s="24"/>
      <c r="J255" s="24"/>
      <c r="K255" s="24"/>
    </row>
    <row r="256" spans="5:11" ht="11.25">
      <c r="E256" s="24"/>
      <c r="F256" s="24"/>
      <c r="G256" s="24"/>
      <c r="H256" s="24"/>
      <c r="I256" s="24"/>
      <c r="J256" s="24"/>
      <c r="K256" s="24"/>
    </row>
    <row r="257" spans="5:11" ht="11.25">
      <c r="E257" s="24"/>
      <c r="F257" s="24"/>
      <c r="G257" s="24"/>
      <c r="H257" s="24"/>
      <c r="I257" s="24"/>
      <c r="J257" s="24"/>
      <c r="K257" s="24"/>
    </row>
    <row r="258" spans="5:11" ht="11.25">
      <c r="E258" s="24"/>
      <c r="F258" s="24"/>
      <c r="G258" s="24"/>
      <c r="H258" s="24"/>
      <c r="I258" s="24"/>
      <c r="J258" s="24"/>
      <c r="K258" s="24"/>
    </row>
    <row r="259" spans="5:11" ht="11.25">
      <c r="E259" s="24"/>
      <c r="F259" s="24"/>
      <c r="G259" s="24"/>
      <c r="H259" s="24"/>
      <c r="I259" s="24"/>
      <c r="J259" s="24"/>
      <c r="K259" s="24"/>
    </row>
    <row r="260" spans="5:11" ht="11.25">
      <c r="E260" s="24"/>
      <c r="F260" s="24"/>
      <c r="G260" s="24"/>
      <c r="H260" s="24"/>
      <c r="I260" s="24"/>
      <c r="J260" s="24"/>
      <c r="K260" s="24"/>
    </row>
    <row r="261" spans="5:11" ht="11.25">
      <c r="E261" s="24"/>
      <c r="F261" s="24"/>
      <c r="G261" s="24"/>
      <c r="H261" s="24"/>
      <c r="I261" s="24"/>
      <c r="J261" s="24"/>
      <c r="K261" s="24"/>
    </row>
    <row r="262" spans="5:11" ht="11.25">
      <c r="E262" s="24"/>
      <c r="F262" s="24"/>
      <c r="G262" s="24"/>
      <c r="H262" s="24"/>
      <c r="I262" s="24"/>
      <c r="J262" s="24"/>
      <c r="K262" s="24"/>
    </row>
    <row r="263" spans="5:11" ht="11.25">
      <c r="E263" s="24"/>
      <c r="F263" s="24"/>
      <c r="G263" s="24"/>
      <c r="H263" s="24"/>
      <c r="I263" s="24"/>
      <c r="J263" s="24"/>
      <c r="K263" s="24"/>
    </row>
    <row r="264" spans="5:11" ht="11.25">
      <c r="E264" s="24"/>
      <c r="F264" s="24"/>
      <c r="G264" s="24"/>
      <c r="H264" s="24"/>
      <c r="I264" s="24"/>
      <c r="J264" s="24"/>
      <c r="K264" s="24"/>
    </row>
    <row r="265" spans="5:11" ht="11.25">
      <c r="E265" s="24"/>
      <c r="F265" s="24"/>
      <c r="G265" s="24"/>
      <c r="H265" s="24"/>
      <c r="I265" s="24"/>
      <c r="J265" s="24"/>
      <c r="K265" s="24"/>
    </row>
    <row r="266" spans="5:11" ht="11.25">
      <c r="E266" s="24"/>
      <c r="F266" s="24"/>
      <c r="G266" s="24"/>
      <c r="H266" s="24"/>
      <c r="I266" s="24"/>
      <c r="J266" s="24"/>
      <c r="K266" s="24"/>
    </row>
    <row r="267" spans="5:11" ht="11.25">
      <c r="E267" s="24"/>
      <c r="F267" s="24"/>
      <c r="G267" s="24"/>
      <c r="H267" s="24"/>
      <c r="I267" s="24"/>
      <c r="J267" s="24"/>
      <c r="K267" s="24"/>
    </row>
    <row r="268" spans="5:11" ht="11.25">
      <c r="E268" s="24"/>
      <c r="F268" s="24"/>
      <c r="G268" s="24"/>
      <c r="H268" s="24"/>
      <c r="I268" s="24"/>
      <c r="J268" s="24"/>
      <c r="K268" s="24"/>
    </row>
    <row r="269" spans="5:11" ht="11.25">
      <c r="E269" s="24"/>
      <c r="F269" s="24"/>
      <c r="G269" s="24"/>
      <c r="H269" s="24"/>
      <c r="I269" s="24"/>
      <c r="J269" s="24"/>
      <c r="K269" s="24"/>
    </row>
    <row r="270" spans="5:11" ht="11.25">
      <c r="E270" s="24"/>
      <c r="F270" s="24"/>
      <c r="G270" s="24"/>
      <c r="H270" s="24"/>
      <c r="I270" s="24"/>
      <c r="J270" s="24"/>
      <c r="K270" s="24"/>
    </row>
    <row r="271" spans="5:11" ht="11.25">
      <c r="E271" s="24"/>
      <c r="F271" s="24"/>
      <c r="G271" s="24"/>
      <c r="H271" s="24"/>
      <c r="I271" s="24"/>
      <c r="J271" s="24"/>
      <c r="K271" s="24"/>
    </row>
    <row r="272" spans="5:11" ht="11.25">
      <c r="E272" s="24"/>
      <c r="F272" s="24"/>
      <c r="G272" s="24"/>
      <c r="H272" s="24"/>
      <c r="I272" s="24"/>
      <c r="J272" s="24"/>
      <c r="K272" s="24"/>
    </row>
    <row r="273" spans="5:11" ht="11.25">
      <c r="E273" s="24"/>
      <c r="F273" s="24"/>
      <c r="G273" s="24"/>
      <c r="H273" s="24"/>
      <c r="I273" s="24"/>
      <c r="J273" s="24"/>
      <c r="K273" s="24"/>
    </row>
    <row r="274" spans="5:11" ht="11.25">
      <c r="E274" s="24"/>
      <c r="F274" s="24"/>
      <c r="G274" s="24"/>
      <c r="H274" s="24"/>
      <c r="I274" s="24"/>
      <c r="J274" s="24"/>
      <c r="K274" s="24"/>
    </row>
    <row r="275" spans="5:11" ht="11.25">
      <c r="E275" s="24"/>
      <c r="F275" s="24"/>
      <c r="G275" s="24"/>
      <c r="H275" s="24"/>
      <c r="I275" s="24"/>
      <c r="J275" s="24"/>
      <c r="K275" s="24"/>
    </row>
    <row r="276" spans="5:11" ht="11.25">
      <c r="E276" s="24"/>
      <c r="F276" s="24"/>
      <c r="G276" s="24"/>
      <c r="H276" s="24"/>
      <c r="I276" s="24"/>
      <c r="J276" s="24"/>
      <c r="K276" s="24"/>
    </row>
    <row r="277" spans="5:11" ht="11.25">
      <c r="E277" s="24"/>
      <c r="F277" s="24"/>
      <c r="G277" s="24"/>
      <c r="H277" s="24"/>
      <c r="I277" s="24"/>
      <c r="J277" s="24"/>
      <c r="K277" s="24"/>
    </row>
    <row r="278" spans="5:11" ht="11.25">
      <c r="E278" s="24"/>
      <c r="F278" s="24"/>
      <c r="G278" s="24"/>
      <c r="H278" s="24"/>
      <c r="I278" s="24"/>
      <c r="J278" s="24"/>
      <c r="K278" s="24"/>
    </row>
    <row r="279" spans="5:11" ht="11.25">
      <c r="E279" s="24"/>
      <c r="F279" s="24"/>
      <c r="G279" s="24"/>
      <c r="H279" s="24"/>
      <c r="I279" s="24"/>
      <c r="J279" s="24"/>
      <c r="K279" s="24"/>
    </row>
    <row r="280" spans="5:11" ht="11.25">
      <c r="E280" s="24"/>
      <c r="F280" s="24"/>
      <c r="G280" s="24"/>
      <c r="H280" s="24"/>
      <c r="I280" s="24"/>
      <c r="J280" s="24"/>
      <c r="K280" s="24"/>
    </row>
    <row r="281" spans="5:11" ht="11.25">
      <c r="E281" s="24"/>
      <c r="F281" s="24"/>
      <c r="G281" s="24"/>
      <c r="H281" s="24"/>
      <c r="I281" s="24"/>
      <c r="J281" s="24"/>
      <c r="K281" s="24"/>
    </row>
    <row r="282" spans="5:11" ht="11.25">
      <c r="E282" s="24"/>
      <c r="F282" s="24"/>
      <c r="G282" s="24"/>
      <c r="H282" s="24"/>
      <c r="I282" s="24"/>
      <c r="J282" s="24"/>
      <c r="K282" s="24"/>
    </row>
    <row r="283" spans="5:11" ht="11.25">
      <c r="E283" s="24"/>
      <c r="F283" s="24"/>
      <c r="G283" s="24"/>
      <c r="H283" s="24"/>
      <c r="I283" s="24"/>
      <c r="J283" s="24"/>
      <c r="K283" s="24"/>
    </row>
    <row r="284" spans="5:11" ht="11.25">
      <c r="E284" s="24"/>
      <c r="F284" s="24"/>
      <c r="G284" s="24"/>
      <c r="H284" s="24"/>
      <c r="I284" s="24"/>
      <c r="J284" s="24"/>
      <c r="K284" s="24"/>
    </row>
    <row r="285" spans="5:11" ht="11.25">
      <c r="E285" s="24"/>
      <c r="F285" s="24"/>
      <c r="G285" s="24"/>
      <c r="H285" s="24"/>
      <c r="I285" s="24"/>
      <c r="J285" s="24"/>
      <c r="K285" s="24"/>
    </row>
    <row r="286" spans="5:11" ht="11.25">
      <c r="E286" s="24"/>
      <c r="F286" s="24"/>
      <c r="G286" s="24"/>
      <c r="H286" s="24"/>
      <c r="I286" s="24"/>
      <c r="J286" s="24"/>
      <c r="K286" s="24"/>
    </row>
    <row r="287" spans="5:11" ht="11.25">
      <c r="E287" s="24"/>
      <c r="F287" s="24"/>
      <c r="G287" s="24"/>
      <c r="H287" s="24"/>
      <c r="I287" s="24"/>
      <c r="J287" s="24"/>
      <c r="K287" s="24"/>
    </row>
    <row r="288" spans="5:11" ht="11.25">
      <c r="E288" s="24"/>
      <c r="F288" s="24"/>
      <c r="G288" s="24"/>
      <c r="H288" s="24"/>
      <c r="I288" s="24"/>
      <c r="J288" s="24"/>
      <c r="K288" s="24"/>
    </row>
    <row r="289" spans="5:11" ht="11.25">
      <c r="E289" s="24"/>
      <c r="F289" s="24"/>
      <c r="G289" s="24"/>
      <c r="H289" s="24"/>
      <c r="I289" s="24"/>
      <c r="J289" s="24"/>
      <c r="K289" s="24"/>
    </row>
    <row r="290" spans="5:11" ht="11.25">
      <c r="E290" s="24"/>
      <c r="F290" s="24"/>
      <c r="G290" s="24"/>
      <c r="H290" s="24"/>
      <c r="I290" s="24"/>
      <c r="J290" s="24"/>
      <c r="K290" s="24"/>
    </row>
    <row r="291" spans="5:11" ht="11.25">
      <c r="E291" s="24"/>
      <c r="F291" s="24"/>
      <c r="G291" s="24"/>
      <c r="H291" s="24"/>
      <c r="I291" s="24"/>
      <c r="J291" s="24"/>
      <c r="K291" s="24"/>
    </row>
    <row r="292" spans="5:11" ht="11.25">
      <c r="E292" s="24"/>
      <c r="F292" s="24"/>
      <c r="G292" s="24"/>
      <c r="H292" s="24"/>
      <c r="I292" s="24"/>
      <c r="J292" s="24"/>
      <c r="K292" s="24"/>
    </row>
    <row r="293" spans="5:11" ht="11.25">
      <c r="E293" s="24"/>
      <c r="F293" s="24"/>
      <c r="G293" s="24"/>
      <c r="H293" s="24"/>
      <c r="I293" s="24"/>
      <c r="J293" s="24"/>
      <c r="K293" s="24"/>
    </row>
    <row r="294" spans="5:11" ht="11.25">
      <c r="E294" s="24"/>
      <c r="F294" s="24"/>
      <c r="G294" s="24"/>
      <c r="H294" s="24"/>
      <c r="I294" s="24"/>
      <c r="J294" s="24"/>
      <c r="K294" s="24"/>
    </row>
    <row r="295" spans="5:11" ht="11.25">
      <c r="E295" s="24"/>
      <c r="F295" s="24"/>
      <c r="G295" s="24"/>
      <c r="H295" s="24"/>
      <c r="I295" s="24"/>
      <c r="J295" s="24"/>
      <c r="K295" s="24"/>
    </row>
    <row r="296" spans="5:11" ht="11.25">
      <c r="E296" s="24"/>
      <c r="F296" s="24"/>
      <c r="G296" s="24"/>
      <c r="H296" s="24"/>
      <c r="I296" s="24"/>
      <c r="J296" s="24"/>
      <c r="K296" s="24"/>
    </row>
    <row r="297" spans="5:11" ht="11.25">
      <c r="E297" s="24"/>
      <c r="F297" s="24"/>
      <c r="G297" s="24"/>
      <c r="H297" s="24"/>
      <c r="I297" s="24"/>
      <c r="J297" s="24"/>
      <c r="K297" s="24"/>
    </row>
    <row r="298" spans="5:11" ht="11.25">
      <c r="E298" s="24"/>
      <c r="F298" s="24"/>
      <c r="G298" s="24"/>
      <c r="H298" s="24"/>
      <c r="I298" s="24"/>
      <c r="J298" s="24"/>
      <c r="K298" s="24"/>
    </row>
    <row r="299" spans="5:11" ht="11.25">
      <c r="E299" s="24"/>
      <c r="F299" s="24"/>
      <c r="G299" s="24"/>
      <c r="H299" s="24"/>
      <c r="I299" s="24"/>
      <c r="J299" s="24"/>
      <c r="K299" s="24"/>
    </row>
    <row r="300" spans="5:11" ht="11.25">
      <c r="E300" s="24"/>
      <c r="F300" s="24"/>
      <c r="G300" s="24"/>
      <c r="H300" s="24"/>
      <c r="I300" s="24"/>
      <c r="J300" s="24"/>
      <c r="K300" s="24"/>
    </row>
    <row r="301" spans="5:11" ht="11.25">
      <c r="E301" s="24"/>
      <c r="F301" s="24"/>
      <c r="G301" s="24"/>
      <c r="H301" s="24"/>
      <c r="I301" s="24"/>
      <c r="J301" s="24"/>
      <c r="K301" s="24"/>
    </row>
    <row r="302" spans="5:11" ht="11.25">
      <c r="E302" s="24"/>
      <c r="F302" s="24"/>
      <c r="G302" s="24"/>
      <c r="H302" s="24"/>
      <c r="I302" s="24"/>
      <c r="J302" s="24"/>
      <c r="K302" s="24"/>
    </row>
    <row r="303" spans="5:11" ht="11.25">
      <c r="E303" s="24"/>
      <c r="F303" s="24"/>
      <c r="G303" s="24"/>
      <c r="H303" s="24"/>
      <c r="I303" s="24"/>
      <c r="J303" s="24"/>
      <c r="K303" s="24"/>
    </row>
    <row r="304" spans="5:11" ht="11.25">
      <c r="E304" s="24"/>
      <c r="F304" s="24"/>
      <c r="G304" s="24"/>
      <c r="H304" s="24"/>
      <c r="I304" s="24"/>
      <c r="J304" s="24"/>
      <c r="K304" s="24"/>
    </row>
    <row r="305" spans="5:11" ht="11.25">
      <c r="E305" s="24"/>
      <c r="F305" s="24"/>
      <c r="G305" s="24"/>
      <c r="H305" s="24"/>
      <c r="I305" s="24"/>
      <c r="J305" s="24"/>
      <c r="K305" s="24"/>
    </row>
    <row r="306" spans="5:11" ht="11.25">
      <c r="E306" s="24"/>
      <c r="F306" s="24"/>
      <c r="G306" s="24"/>
      <c r="H306" s="24"/>
      <c r="I306" s="24"/>
      <c r="J306" s="24"/>
      <c r="K306" s="24"/>
    </row>
    <row r="307" spans="5:11" ht="11.25">
      <c r="E307" s="24"/>
      <c r="F307" s="24"/>
      <c r="G307" s="24"/>
      <c r="H307" s="24"/>
      <c r="I307" s="24"/>
      <c r="J307" s="24"/>
      <c r="K307" s="24"/>
    </row>
    <row r="308" spans="5:11" ht="11.25">
      <c r="E308" s="24"/>
      <c r="F308" s="24"/>
      <c r="G308" s="24"/>
      <c r="H308" s="24"/>
      <c r="I308" s="24"/>
      <c r="J308" s="24"/>
      <c r="K308" s="24"/>
    </row>
    <row r="309" spans="5:11" ht="11.25">
      <c r="E309" s="24"/>
      <c r="F309" s="24"/>
      <c r="G309" s="24"/>
      <c r="H309" s="24"/>
      <c r="I309" s="24"/>
      <c r="J309" s="24"/>
      <c r="K309" s="24"/>
    </row>
    <row r="310" spans="5:11" ht="11.25">
      <c r="E310" s="24"/>
      <c r="F310" s="24"/>
      <c r="G310" s="24"/>
      <c r="H310" s="24"/>
      <c r="I310" s="24"/>
      <c r="J310" s="24"/>
      <c r="K310" s="24"/>
    </row>
    <row r="311" spans="5:11" ht="11.25">
      <c r="E311" s="24"/>
      <c r="F311" s="24"/>
      <c r="G311" s="24"/>
      <c r="H311" s="24"/>
      <c r="I311" s="24"/>
      <c r="J311" s="24"/>
      <c r="K311" s="24"/>
    </row>
    <row r="312" spans="5:11" ht="11.25">
      <c r="E312" s="24"/>
      <c r="F312" s="24"/>
      <c r="G312" s="24"/>
      <c r="H312" s="24"/>
      <c r="I312" s="24"/>
      <c r="J312" s="24"/>
      <c r="K312" s="24"/>
    </row>
    <row r="313" spans="5:11" ht="11.25">
      <c r="E313" s="24"/>
      <c r="F313" s="24"/>
      <c r="G313" s="24"/>
      <c r="H313" s="24"/>
      <c r="I313" s="24"/>
      <c r="J313" s="24"/>
      <c r="K313" s="24"/>
    </row>
    <row r="314" spans="5:11" ht="11.25">
      <c r="E314" s="24"/>
      <c r="F314" s="24"/>
      <c r="G314" s="24"/>
      <c r="H314" s="24"/>
      <c r="I314" s="24"/>
      <c r="J314" s="24"/>
      <c r="K314" s="24"/>
    </row>
    <row r="315" spans="5:11" ht="11.25">
      <c r="E315" s="24"/>
      <c r="F315" s="24"/>
      <c r="G315" s="24"/>
      <c r="H315" s="24"/>
      <c r="I315" s="24"/>
      <c r="J315" s="24"/>
      <c r="K315" s="24"/>
    </row>
    <row r="316" spans="5:11" ht="11.25">
      <c r="E316" s="24"/>
      <c r="F316" s="24"/>
      <c r="G316" s="24"/>
      <c r="H316" s="24"/>
      <c r="I316" s="24"/>
      <c r="J316" s="24"/>
      <c r="K316" s="24"/>
    </row>
    <row r="317" spans="5:11" ht="11.25">
      <c r="E317" s="24"/>
      <c r="F317" s="24"/>
      <c r="G317" s="24"/>
      <c r="H317" s="24"/>
      <c r="I317" s="24"/>
      <c r="J317" s="24"/>
      <c r="K317" s="24"/>
    </row>
    <row r="318" spans="5:11" ht="11.25">
      <c r="E318" s="24"/>
      <c r="F318" s="24"/>
      <c r="G318" s="24"/>
      <c r="H318" s="24"/>
      <c r="I318" s="24"/>
      <c r="J318" s="24"/>
      <c r="K318" s="24"/>
    </row>
    <row r="319" spans="5:11" ht="11.25">
      <c r="E319" s="24"/>
      <c r="F319" s="24"/>
      <c r="G319" s="24"/>
      <c r="H319" s="24"/>
      <c r="I319" s="24"/>
      <c r="J319" s="24"/>
      <c r="K319" s="24"/>
    </row>
    <row r="320" spans="5:11" ht="11.25">
      <c r="E320" s="24"/>
      <c r="F320" s="24"/>
      <c r="G320" s="24"/>
      <c r="H320" s="24"/>
      <c r="I320" s="24"/>
      <c r="J320" s="24"/>
      <c r="K320" s="24"/>
    </row>
    <row r="321" spans="5:11" ht="11.25">
      <c r="E321" s="24"/>
      <c r="F321" s="24"/>
      <c r="G321" s="24"/>
      <c r="H321" s="24"/>
      <c r="I321" s="24"/>
      <c r="J321" s="24"/>
      <c r="K321" s="24"/>
    </row>
    <row r="322" spans="5:11" ht="11.25">
      <c r="E322" s="24"/>
      <c r="F322" s="24"/>
      <c r="G322" s="24"/>
      <c r="H322" s="24"/>
      <c r="I322" s="24"/>
      <c r="J322" s="24"/>
      <c r="K322" s="24"/>
    </row>
    <row r="323" spans="5:11" ht="11.25">
      <c r="E323" s="24"/>
      <c r="F323" s="24"/>
      <c r="G323" s="24"/>
      <c r="H323" s="24"/>
      <c r="I323" s="24"/>
      <c r="J323" s="24"/>
      <c r="K323" s="24"/>
    </row>
    <row r="324" spans="5:11" ht="11.25">
      <c r="E324" s="24"/>
      <c r="F324" s="24"/>
      <c r="G324" s="24"/>
      <c r="H324" s="24"/>
      <c r="I324" s="24"/>
      <c r="J324" s="24"/>
      <c r="K324" s="24"/>
    </row>
    <row r="325" spans="5:11" ht="11.25">
      <c r="E325" s="24"/>
      <c r="F325" s="24"/>
      <c r="G325" s="24"/>
      <c r="H325" s="24"/>
      <c r="I325" s="24"/>
      <c r="J325" s="24"/>
      <c r="K325" s="24"/>
    </row>
    <row r="326" spans="5:11" ht="11.25">
      <c r="E326" s="24"/>
      <c r="F326" s="24"/>
      <c r="G326" s="24"/>
      <c r="H326" s="24"/>
      <c r="I326" s="24"/>
      <c r="J326" s="24"/>
      <c r="K326" s="24"/>
    </row>
    <row r="327" spans="5:11" ht="11.25">
      <c r="E327" s="24"/>
      <c r="F327" s="24"/>
      <c r="G327" s="24"/>
      <c r="H327" s="24"/>
      <c r="I327" s="24"/>
      <c r="J327" s="24"/>
      <c r="K327" s="24"/>
    </row>
    <row r="328" spans="5:11" ht="11.25">
      <c r="E328" s="24"/>
      <c r="F328" s="24"/>
      <c r="G328" s="24"/>
      <c r="H328" s="24"/>
      <c r="I328" s="24"/>
      <c r="J328" s="24"/>
      <c r="K328" s="24"/>
    </row>
    <row r="329" spans="5:11" ht="11.25">
      <c r="E329" s="24"/>
      <c r="F329" s="24"/>
      <c r="G329" s="24"/>
      <c r="H329" s="24"/>
      <c r="I329" s="24"/>
      <c r="J329" s="24"/>
      <c r="K329" s="24"/>
    </row>
    <row r="330" spans="5:11" ht="11.25">
      <c r="E330" s="24"/>
      <c r="F330" s="24"/>
      <c r="G330" s="24"/>
      <c r="H330" s="24"/>
      <c r="I330" s="24"/>
      <c r="J330" s="24"/>
      <c r="K330" s="24"/>
    </row>
    <row r="331" spans="5:11" ht="11.25">
      <c r="E331" s="24"/>
      <c r="F331" s="24"/>
      <c r="G331" s="24"/>
      <c r="H331" s="24"/>
      <c r="I331" s="24"/>
      <c r="J331" s="24"/>
      <c r="K331" s="24"/>
    </row>
    <row r="332" spans="5:11" ht="11.25">
      <c r="E332" s="24"/>
      <c r="F332" s="24"/>
      <c r="G332" s="24"/>
      <c r="H332" s="24"/>
      <c r="I332" s="24"/>
      <c r="J332" s="24"/>
      <c r="K332" s="24"/>
    </row>
    <row r="333" spans="5:11" ht="11.25">
      <c r="E333" s="24"/>
      <c r="F333" s="24"/>
      <c r="G333" s="24"/>
      <c r="H333" s="24"/>
      <c r="I333" s="24"/>
      <c r="J333" s="24"/>
      <c r="K333" s="24"/>
    </row>
    <row r="334" spans="5:11" ht="11.25">
      <c r="E334" s="24"/>
      <c r="F334" s="24"/>
      <c r="G334" s="24"/>
      <c r="H334" s="24"/>
      <c r="I334" s="24"/>
      <c r="J334" s="24"/>
      <c r="K334" s="24"/>
    </row>
    <row r="335" spans="5:11" ht="11.25">
      <c r="E335" s="24"/>
      <c r="F335" s="24"/>
      <c r="G335" s="24"/>
      <c r="H335" s="24"/>
      <c r="I335" s="24"/>
      <c r="J335" s="24"/>
      <c r="K335" s="24"/>
    </row>
    <row r="336" spans="5:11" ht="11.25">
      <c r="E336" s="24"/>
      <c r="F336" s="24"/>
      <c r="G336" s="24"/>
      <c r="H336" s="24"/>
      <c r="I336" s="24"/>
      <c r="J336" s="24"/>
      <c r="K336" s="24"/>
    </row>
    <row r="337" spans="5:11" ht="11.25">
      <c r="E337" s="24"/>
      <c r="F337" s="24"/>
      <c r="G337" s="24"/>
      <c r="H337" s="24"/>
      <c r="I337" s="24"/>
      <c r="J337" s="24"/>
      <c r="K337" s="24"/>
    </row>
    <row r="338" spans="5:11" ht="11.25">
      <c r="E338" s="24"/>
      <c r="F338" s="24"/>
      <c r="G338" s="24"/>
      <c r="H338" s="24"/>
      <c r="I338" s="24"/>
      <c r="J338" s="24"/>
      <c r="K338" s="24"/>
    </row>
    <row r="339" spans="5:11" ht="11.25">
      <c r="E339" s="24"/>
      <c r="F339" s="24"/>
      <c r="G339" s="24"/>
      <c r="H339" s="24"/>
      <c r="I339" s="24"/>
      <c r="J339" s="24"/>
      <c r="K339" s="24"/>
    </row>
    <row r="340" spans="5:11" ht="11.25">
      <c r="E340" s="24"/>
      <c r="F340" s="24"/>
      <c r="G340" s="24"/>
      <c r="H340" s="24"/>
      <c r="I340" s="24"/>
      <c r="J340" s="24"/>
      <c r="K340" s="24"/>
    </row>
    <row r="341" spans="5:11" ht="11.25">
      <c r="E341" s="24"/>
      <c r="F341" s="24"/>
      <c r="G341" s="24"/>
      <c r="H341" s="24"/>
      <c r="I341" s="24"/>
      <c r="J341" s="24"/>
      <c r="K341" s="24"/>
    </row>
    <row r="342" spans="5:11" ht="11.25">
      <c r="E342" s="24"/>
      <c r="F342" s="24"/>
      <c r="G342" s="24"/>
      <c r="H342" s="24"/>
      <c r="I342" s="24"/>
      <c r="J342" s="24"/>
      <c r="K342" s="24"/>
    </row>
    <row r="343" spans="5:11" ht="11.25">
      <c r="E343" s="24"/>
      <c r="F343" s="24"/>
      <c r="G343" s="24"/>
      <c r="H343" s="24"/>
      <c r="I343" s="24"/>
      <c r="J343" s="24"/>
      <c r="K343" s="24"/>
    </row>
    <row r="344" spans="5:11" ht="11.25">
      <c r="E344" s="24"/>
      <c r="F344" s="24"/>
      <c r="G344" s="24"/>
      <c r="H344" s="24"/>
      <c r="I344" s="24"/>
      <c r="J344" s="24"/>
      <c r="K344" s="24"/>
    </row>
    <row r="345" spans="5:11" ht="11.25">
      <c r="E345" s="24"/>
      <c r="F345" s="24"/>
      <c r="G345" s="24"/>
      <c r="H345" s="24"/>
      <c r="I345" s="24"/>
      <c r="J345" s="24"/>
      <c r="K345" s="24"/>
    </row>
    <row r="346" spans="5:11" ht="11.25">
      <c r="E346" s="24"/>
      <c r="F346" s="24"/>
      <c r="G346" s="24"/>
      <c r="H346" s="24"/>
      <c r="I346" s="24"/>
      <c r="J346" s="24"/>
      <c r="K346" s="24"/>
    </row>
    <row r="347" spans="5:11" ht="11.25">
      <c r="E347" s="24"/>
      <c r="F347" s="24"/>
      <c r="G347" s="24"/>
      <c r="H347" s="24"/>
      <c r="I347" s="24"/>
      <c r="J347" s="24"/>
      <c r="K347" s="24"/>
    </row>
    <row r="348" spans="5:11" ht="11.25">
      <c r="E348" s="24"/>
      <c r="F348" s="24"/>
      <c r="G348" s="24"/>
      <c r="H348" s="24"/>
      <c r="I348" s="24"/>
      <c r="J348" s="24"/>
      <c r="K348" s="24"/>
    </row>
    <row r="349" spans="5:11" ht="11.25">
      <c r="E349" s="24"/>
      <c r="F349" s="24"/>
      <c r="G349" s="24"/>
      <c r="H349" s="24"/>
      <c r="I349" s="24"/>
      <c r="J349" s="24"/>
      <c r="K349" s="24"/>
    </row>
    <row r="350" spans="5:11" ht="11.25">
      <c r="E350" s="24"/>
      <c r="F350" s="24"/>
      <c r="G350" s="24"/>
      <c r="H350" s="24"/>
      <c r="I350" s="24"/>
      <c r="J350" s="24"/>
      <c r="K350" s="24"/>
    </row>
    <row r="351" spans="5:11" ht="11.25">
      <c r="E351" s="24"/>
      <c r="F351" s="24"/>
      <c r="G351" s="24"/>
      <c r="H351" s="24"/>
      <c r="I351" s="24"/>
      <c r="J351" s="24"/>
      <c r="K351" s="24"/>
    </row>
    <row r="352" spans="5:11" ht="11.25">
      <c r="E352" s="24"/>
      <c r="F352" s="24"/>
      <c r="G352" s="24"/>
      <c r="H352" s="24"/>
      <c r="I352" s="24"/>
      <c r="J352" s="24"/>
      <c r="K352" s="24"/>
    </row>
    <row r="353" spans="5:11" ht="11.25">
      <c r="E353" s="24"/>
      <c r="F353" s="24"/>
      <c r="G353" s="24"/>
      <c r="H353" s="24"/>
      <c r="I353" s="24"/>
      <c r="J353" s="24"/>
      <c r="K353" s="24"/>
    </row>
    <row r="354" spans="5:11" ht="11.25">
      <c r="E354" s="24"/>
      <c r="F354" s="24"/>
      <c r="G354" s="24"/>
      <c r="H354" s="24"/>
      <c r="I354" s="24"/>
      <c r="J354" s="24"/>
      <c r="K354" s="24"/>
    </row>
    <row r="355" spans="5:11" ht="11.25">
      <c r="E355" s="24"/>
      <c r="F355" s="24"/>
      <c r="G355" s="24"/>
      <c r="H355" s="24"/>
      <c r="I355" s="24"/>
      <c r="J355" s="24"/>
      <c r="K355" s="24"/>
    </row>
    <row r="356" spans="5:11" ht="11.25">
      <c r="E356" s="24"/>
      <c r="F356" s="24"/>
      <c r="G356" s="24"/>
      <c r="H356" s="24"/>
      <c r="I356" s="24"/>
      <c r="J356" s="24"/>
      <c r="K356" s="24"/>
    </row>
    <row r="357" spans="5:11" ht="11.25">
      <c r="E357" s="24"/>
      <c r="F357" s="24"/>
      <c r="G357" s="24"/>
      <c r="H357" s="24"/>
      <c r="I357" s="24"/>
      <c r="J357" s="24"/>
      <c r="K357" s="24"/>
    </row>
    <row r="358" spans="5:11" ht="11.25">
      <c r="E358" s="24"/>
      <c r="F358" s="24"/>
      <c r="G358" s="24"/>
      <c r="H358" s="24"/>
      <c r="I358" s="24"/>
      <c r="J358" s="24"/>
      <c r="K358" s="24"/>
    </row>
    <row r="359" spans="5:11" ht="11.25">
      <c r="E359" s="24"/>
      <c r="F359" s="24"/>
      <c r="G359" s="24"/>
      <c r="H359" s="24"/>
      <c r="I359" s="24"/>
      <c r="J359" s="24"/>
      <c r="K359" s="24"/>
    </row>
    <row r="360" spans="5:11" ht="11.25">
      <c r="E360" s="24"/>
      <c r="F360" s="24"/>
      <c r="G360" s="24"/>
      <c r="H360" s="24"/>
      <c r="I360" s="24"/>
      <c r="J360" s="24"/>
      <c r="K360" s="24"/>
    </row>
    <row r="361" spans="5:11" ht="11.25">
      <c r="E361" s="24"/>
      <c r="F361" s="24"/>
      <c r="G361" s="24"/>
      <c r="H361" s="24"/>
      <c r="I361" s="24"/>
      <c r="J361" s="24"/>
      <c r="K361" s="24"/>
    </row>
    <row r="362" spans="5:11" ht="11.25">
      <c r="E362" s="24"/>
      <c r="F362" s="24"/>
      <c r="G362" s="24"/>
      <c r="H362" s="24"/>
      <c r="I362" s="24"/>
      <c r="J362" s="24"/>
      <c r="K362" s="24"/>
    </row>
    <row r="363" spans="5:11" ht="11.25">
      <c r="E363" s="24"/>
      <c r="F363" s="24"/>
      <c r="G363" s="24"/>
      <c r="H363" s="24"/>
      <c r="I363" s="24"/>
      <c r="J363" s="24"/>
      <c r="K363" s="24"/>
    </row>
    <row r="364" spans="5:11" ht="11.25">
      <c r="E364" s="24"/>
      <c r="F364" s="24"/>
      <c r="G364" s="24"/>
      <c r="H364" s="24"/>
      <c r="I364" s="24"/>
      <c r="J364" s="24"/>
      <c r="K364" s="24"/>
    </row>
    <row r="365" spans="5:11" ht="11.25">
      <c r="E365" s="24"/>
      <c r="F365" s="24"/>
      <c r="G365" s="24"/>
      <c r="H365" s="24"/>
      <c r="I365" s="24"/>
      <c r="J365" s="24"/>
      <c r="K365" s="24"/>
    </row>
    <row r="366" spans="5:11" ht="11.25">
      <c r="E366" s="24"/>
      <c r="F366" s="24"/>
      <c r="G366" s="24"/>
      <c r="H366" s="24"/>
      <c r="I366" s="24"/>
      <c r="J366" s="24"/>
      <c r="K366" s="24"/>
    </row>
    <row r="367" spans="5:11" ht="11.25">
      <c r="E367" s="24"/>
      <c r="F367" s="24"/>
      <c r="G367" s="24"/>
      <c r="H367" s="24"/>
      <c r="I367" s="24"/>
      <c r="J367" s="24"/>
      <c r="K367" s="24"/>
    </row>
    <row r="368" spans="5:11" ht="11.25">
      <c r="E368" s="24"/>
      <c r="F368" s="24"/>
      <c r="G368" s="24"/>
      <c r="H368" s="24"/>
      <c r="I368" s="24"/>
      <c r="J368" s="24"/>
      <c r="K368" s="24"/>
    </row>
    <row r="369" spans="5:11" ht="11.25">
      <c r="E369" s="24"/>
      <c r="F369" s="24"/>
      <c r="G369" s="24"/>
      <c r="H369" s="24"/>
      <c r="I369" s="24"/>
      <c r="J369" s="24"/>
      <c r="K369" s="24"/>
    </row>
    <row r="370" spans="5:11" ht="11.25">
      <c r="E370" s="24"/>
      <c r="F370" s="24"/>
      <c r="G370" s="24"/>
      <c r="H370" s="24"/>
      <c r="I370" s="24"/>
      <c r="J370" s="24"/>
      <c r="K370" s="24"/>
    </row>
    <row r="371" spans="5:11" ht="11.25">
      <c r="E371" s="24"/>
      <c r="F371" s="24"/>
      <c r="G371" s="24"/>
      <c r="H371" s="24"/>
      <c r="I371" s="24"/>
      <c r="J371" s="24"/>
      <c r="K371" s="24"/>
    </row>
    <row r="372" spans="5:11" ht="11.25">
      <c r="E372" s="24"/>
      <c r="F372" s="24"/>
      <c r="G372" s="24"/>
      <c r="H372" s="24"/>
      <c r="I372" s="24"/>
      <c r="J372" s="24"/>
      <c r="K372" s="24"/>
    </row>
    <row r="373" spans="5:11" ht="11.25">
      <c r="E373" s="24"/>
      <c r="F373" s="24"/>
      <c r="G373" s="24"/>
      <c r="H373" s="24"/>
      <c r="I373" s="24"/>
      <c r="J373" s="24"/>
      <c r="K373" s="24"/>
    </row>
    <row r="374" spans="5:11" ht="11.25">
      <c r="E374" s="24"/>
      <c r="F374" s="24"/>
      <c r="G374" s="24"/>
      <c r="H374" s="24"/>
      <c r="I374" s="24"/>
      <c r="J374" s="24"/>
      <c r="K374" s="24"/>
    </row>
    <row r="375" spans="5:11" ht="11.25">
      <c r="E375" s="24"/>
      <c r="F375" s="24"/>
      <c r="G375" s="24"/>
      <c r="H375" s="24"/>
      <c r="I375" s="24"/>
      <c r="J375" s="24"/>
      <c r="K375" s="24"/>
    </row>
    <row r="376" spans="5:11" ht="11.25">
      <c r="E376" s="24"/>
      <c r="F376" s="24"/>
      <c r="G376" s="24"/>
      <c r="H376" s="24"/>
      <c r="I376" s="24"/>
      <c r="J376" s="24"/>
      <c r="K376" s="24"/>
    </row>
    <row r="377" spans="5:11" ht="11.25">
      <c r="E377" s="24"/>
      <c r="F377" s="24"/>
      <c r="G377" s="24"/>
      <c r="H377" s="24"/>
      <c r="I377" s="24"/>
      <c r="J377" s="24"/>
      <c r="K377" s="24"/>
    </row>
    <row r="378" spans="5:11" ht="11.25">
      <c r="E378" s="24"/>
      <c r="F378" s="24"/>
      <c r="G378" s="24"/>
      <c r="H378" s="24"/>
      <c r="I378" s="24"/>
      <c r="J378" s="24"/>
      <c r="K378" s="24"/>
    </row>
    <row r="379" spans="5:11" ht="11.25">
      <c r="E379" s="24"/>
      <c r="F379" s="24"/>
      <c r="G379" s="24"/>
      <c r="H379" s="24"/>
      <c r="I379" s="24"/>
      <c r="J379" s="24"/>
      <c r="K379" s="24"/>
    </row>
    <row r="380" spans="5:11" ht="11.25">
      <c r="E380" s="24"/>
      <c r="F380" s="24"/>
      <c r="G380" s="24"/>
      <c r="H380" s="24"/>
      <c r="I380" s="24"/>
      <c r="J380" s="24"/>
      <c r="K380" s="24"/>
    </row>
    <row r="381" spans="5:11" ht="11.25">
      <c r="E381" s="24"/>
      <c r="F381" s="24"/>
      <c r="G381" s="24"/>
      <c r="H381" s="24"/>
      <c r="I381" s="24"/>
      <c r="J381" s="24"/>
      <c r="K381" s="24"/>
    </row>
    <row r="382" spans="5:11" ht="11.25">
      <c r="E382" s="24"/>
      <c r="F382" s="24"/>
      <c r="G382" s="24"/>
      <c r="H382" s="24"/>
      <c r="I382" s="24"/>
      <c r="J382" s="24"/>
      <c r="K382" s="24"/>
    </row>
    <row r="383" spans="5:11" ht="11.25">
      <c r="E383" s="24"/>
      <c r="F383" s="24"/>
      <c r="G383" s="24"/>
      <c r="H383" s="24"/>
      <c r="I383" s="24"/>
      <c r="J383" s="24"/>
      <c r="K383" s="24"/>
    </row>
    <row r="384" spans="5:11" ht="11.25">
      <c r="E384" s="24"/>
      <c r="F384" s="24"/>
      <c r="G384" s="24"/>
      <c r="H384" s="24"/>
      <c r="I384" s="24"/>
      <c r="J384" s="24"/>
      <c r="K384" s="24"/>
    </row>
    <row r="385" spans="5:11" ht="11.25">
      <c r="E385" s="24"/>
      <c r="F385" s="24"/>
      <c r="G385" s="24"/>
      <c r="H385" s="24"/>
      <c r="I385" s="24"/>
      <c r="J385" s="24"/>
      <c r="K385" s="24"/>
    </row>
    <row r="386" spans="5:11" ht="11.25">
      <c r="E386" s="24"/>
      <c r="F386" s="24"/>
      <c r="G386" s="24"/>
      <c r="H386" s="24"/>
      <c r="I386" s="24"/>
      <c r="J386" s="24"/>
      <c r="K386" s="24"/>
    </row>
    <row r="387" spans="5:11" ht="11.25">
      <c r="E387" s="24"/>
      <c r="F387" s="24"/>
      <c r="G387" s="24"/>
      <c r="H387" s="24"/>
      <c r="I387" s="24"/>
      <c r="J387" s="24"/>
      <c r="K387" s="24"/>
    </row>
    <row r="388" spans="5:11" ht="11.25">
      <c r="E388" s="24"/>
      <c r="F388" s="24"/>
      <c r="G388" s="24"/>
      <c r="H388" s="24"/>
      <c r="I388" s="24"/>
      <c r="J388" s="24"/>
      <c r="K388" s="24"/>
    </row>
    <row r="389" spans="5:11" ht="11.25">
      <c r="E389" s="24"/>
      <c r="F389" s="24"/>
      <c r="G389" s="24"/>
      <c r="H389" s="24"/>
      <c r="I389" s="24"/>
      <c r="J389" s="24"/>
      <c r="K389" s="24"/>
    </row>
    <row r="390" spans="5:11" ht="11.25">
      <c r="E390" s="24"/>
      <c r="F390" s="24"/>
      <c r="G390" s="24"/>
      <c r="H390" s="24"/>
      <c r="I390" s="24"/>
      <c r="J390" s="24"/>
      <c r="K390" s="24"/>
    </row>
    <row r="391" spans="5:11" ht="11.25">
      <c r="E391" s="24"/>
      <c r="F391" s="24"/>
      <c r="G391" s="24"/>
      <c r="H391" s="24"/>
      <c r="I391" s="24"/>
      <c r="J391" s="24"/>
      <c r="K391" s="24"/>
    </row>
    <row r="392" spans="5:11" ht="11.25">
      <c r="E392" s="24"/>
      <c r="F392" s="24"/>
      <c r="G392" s="24"/>
      <c r="H392" s="24"/>
      <c r="I392" s="24"/>
      <c r="J392" s="24"/>
      <c r="K392" s="24"/>
    </row>
    <row r="393" spans="5:11" ht="11.25">
      <c r="E393" s="24"/>
      <c r="F393" s="24"/>
      <c r="G393" s="24"/>
      <c r="H393" s="24"/>
      <c r="I393" s="24"/>
      <c r="J393" s="24"/>
      <c r="K393" s="24"/>
    </row>
    <row r="394" spans="5:11" ht="11.25">
      <c r="E394" s="24"/>
      <c r="F394" s="24"/>
      <c r="G394" s="24"/>
      <c r="H394" s="24"/>
      <c r="I394" s="24"/>
      <c r="J394" s="24"/>
      <c r="K394" s="24"/>
    </row>
    <row r="395" spans="5:11" ht="11.25">
      <c r="E395" s="24"/>
      <c r="F395" s="24"/>
      <c r="G395" s="24"/>
      <c r="H395" s="24"/>
      <c r="I395" s="24"/>
      <c r="J395" s="24"/>
      <c r="K395" s="24"/>
    </row>
    <row r="396" spans="5:11" ht="11.25">
      <c r="E396" s="24"/>
      <c r="F396" s="24"/>
      <c r="G396" s="24"/>
      <c r="H396" s="24"/>
      <c r="I396" s="24"/>
      <c r="J396" s="24"/>
      <c r="K396" s="24"/>
    </row>
    <row r="397" spans="5:11" ht="11.25">
      <c r="E397" s="24"/>
      <c r="F397" s="24"/>
      <c r="G397" s="24"/>
      <c r="H397" s="24"/>
      <c r="I397" s="24"/>
      <c r="J397" s="24"/>
      <c r="K397" s="24"/>
    </row>
    <row r="398" spans="5:11" ht="11.25">
      <c r="E398" s="24"/>
      <c r="F398" s="24"/>
      <c r="G398" s="24"/>
      <c r="H398" s="24"/>
      <c r="I398" s="24"/>
      <c r="J398" s="24"/>
      <c r="K398" s="24"/>
    </row>
    <row r="399" spans="5:11" ht="11.25">
      <c r="E399" s="24"/>
      <c r="F399" s="24"/>
      <c r="G399" s="24"/>
      <c r="H399" s="24"/>
      <c r="I399" s="24"/>
      <c r="J399" s="24"/>
      <c r="K399" s="24"/>
    </row>
    <row r="400" spans="5:11" ht="11.25">
      <c r="E400" s="24"/>
      <c r="F400" s="24"/>
      <c r="G400" s="24"/>
      <c r="H400" s="24"/>
      <c r="I400" s="24"/>
      <c r="J400" s="24"/>
      <c r="K400" s="24"/>
    </row>
    <row r="401" spans="5:11" ht="11.25">
      <c r="E401" s="24"/>
      <c r="F401" s="24"/>
      <c r="G401" s="24"/>
      <c r="H401" s="24"/>
      <c r="I401" s="24"/>
      <c r="J401" s="24"/>
      <c r="K401" s="24"/>
    </row>
    <row r="402" spans="5:11" ht="11.25">
      <c r="E402" s="24"/>
      <c r="F402" s="24"/>
      <c r="G402" s="24"/>
      <c r="H402" s="24"/>
      <c r="I402" s="24"/>
      <c r="J402" s="24"/>
      <c r="K402" s="24"/>
    </row>
    <row r="403" spans="5:11" ht="11.25">
      <c r="E403" s="24"/>
      <c r="F403" s="24"/>
      <c r="G403" s="24"/>
      <c r="H403" s="24"/>
      <c r="I403" s="24"/>
      <c r="J403" s="24"/>
      <c r="K403" s="24"/>
    </row>
    <row r="404" spans="5:11" ht="11.25">
      <c r="E404" s="24"/>
      <c r="F404" s="24"/>
      <c r="G404" s="24"/>
      <c r="H404" s="24"/>
      <c r="I404" s="24"/>
      <c r="J404" s="24"/>
      <c r="K404" s="24"/>
    </row>
    <row r="405" spans="5:11" ht="11.25">
      <c r="E405" s="24"/>
      <c r="F405" s="24"/>
      <c r="G405" s="24"/>
      <c r="H405" s="24"/>
      <c r="I405" s="24"/>
      <c r="J405" s="24"/>
      <c r="K405" s="24"/>
    </row>
    <row r="406" spans="5:11" ht="11.25">
      <c r="E406" s="24"/>
      <c r="F406" s="24"/>
      <c r="G406" s="24"/>
      <c r="H406" s="24"/>
      <c r="I406" s="24"/>
      <c r="J406" s="24"/>
      <c r="K406" s="24"/>
    </row>
    <row r="407" spans="5:11" ht="11.25">
      <c r="E407" s="24"/>
      <c r="F407" s="24"/>
      <c r="G407" s="24"/>
      <c r="H407" s="24"/>
      <c r="I407" s="24"/>
      <c r="J407" s="24"/>
      <c r="K407" s="24"/>
    </row>
    <row r="408" spans="5:11" ht="11.25">
      <c r="E408" s="24"/>
      <c r="F408" s="24"/>
      <c r="G408" s="24"/>
      <c r="H408" s="24"/>
      <c r="I408" s="24"/>
      <c r="J408" s="24"/>
      <c r="K408" s="24"/>
    </row>
    <row r="409" spans="5:11" ht="11.25">
      <c r="E409" s="24"/>
      <c r="F409" s="24"/>
      <c r="G409" s="24"/>
      <c r="H409" s="24"/>
      <c r="I409" s="24"/>
      <c r="J409" s="24"/>
      <c r="K409" s="24"/>
    </row>
    <row r="410" spans="5:11" ht="11.25">
      <c r="E410" s="24"/>
      <c r="F410" s="24"/>
      <c r="G410" s="24"/>
      <c r="H410" s="24"/>
      <c r="I410" s="24"/>
      <c r="J410" s="24"/>
      <c r="K410" s="24"/>
    </row>
    <row r="411" spans="5:11" ht="11.25">
      <c r="E411" s="24"/>
      <c r="F411" s="24"/>
      <c r="G411" s="24"/>
      <c r="H411" s="24"/>
      <c r="I411" s="24"/>
      <c r="J411" s="24"/>
      <c r="K411" s="24"/>
    </row>
    <row r="412" spans="5:11" ht="11.25">
      <c r="E412" s="24"/>
      <c r="F412" s="24"/>
      <c r="G412" s="24"/>
      <c r="H412" s="24"/>
      <c r="I412" s="24"/>
      <c r="J412" s="24"/>
      <c r="K412" s="24"/>
    </row>
    <row r="413" spans="5:11" ht="11.25">
      <c r="E413" s="24"/>
      <c r="F413" s="24"/>
      <c r="G413" s="24"/>
      <c r="H413" s="24"/>
      <c r="I413" s="24"/>
      <c r="J413" s="24"/>
      <c r="K413" s="24"/>
    </row>
    <row r="414" spans="5:11" ht="11.25">
      <c r="E414" s="24"/>
      <c r="F414" s="24"/>
      <c r="G414" s="24"/>
      <c r="H414" s="24"/>
      <c r="I414" s="24"/>
      <c r="J414" s="24"/>
      <c r="K414" s="24"/>
    </row>
    <row r="415" spans="5:11" ht="11.25">
      <c r="E415" s="24"/>
      <c r="F415" s="24"/>
      <c r="G415" s="24"/>
      <c r="H415" s="24"/>
      <c r="I415" s="24"/>
      <c r="J415" s="24"/>
      <c r="K415" s="24"/>
    </row>
    <row r="416" spans="5:11" ht="11.25">
      <c r="E416" s="24"/>
      <c r="F416" s="24"/>
      <c r="G416" s="24"/>
      <c r="H416" s="24"/>
      <c r="I416" s="24"/>
      <c r="J416" s="24"/>
      <c r="K416" s="24"/>
    </row>
    <row r="417" spans="5:11" ht="11.25">
      <c r="E417" s="24"/>
      <c r="F417" s="24"/>
      <c r="G417" s="24"/>
      <c r="H417" s="24"/>
      <c r="I417" s="24"/>
      <c r="J417" s="24"/>
      <c r="K417" s="24"/>
    </row>
    <row r="418" spans="5:11" ht="11.25">
      <c r="E418" s="24"/>
      <c r="F418" s="24"/>
      <c r="G418" s="24"/>
      <c r="H418" s="24"/>
      <c r="I418" s="24"/>
      <c r="J418" s="24"/>
      <c r="K418" s="24"/>
    </row>
    <row r="419" spans="5:11" ht="11.25">
      <c r="E419" s="24"/>
      <c r="F419" s="24"/>
      <c r="G419" s="24"/>
      <c r="H419" s="24"/>
      <c r="I419" s="24"/>
      <c r="J419" s="24"/>
      <c r="K419" s="24"/>
    </row>
    <row r="420" spans="5:11" ht="11.25">
      <c r="E420" s="24"/>
      <c r="F420" s="24"/>
      <c r="G420" s="24"/>
      <c r="H420" s="24"/>
      <c r="I420" s="24"/>
      <c r="J420" s="24"/>
      <c r="K420" s="24"/>
    </row>
    <row r="421" spans="5:11" ht="11.25">
      <c r="E421" s="24"/>
      <c r="F421" s="24"/>
      <c r="G421" s="24"/>
      <c r="H421" s="24"/>
      <c r="I421" s="24"/>
      <c r="J421" s="24"/>
      <c r="K421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F28" sqref="F28"/>
    </sheetView>
  </sheetViews>
  <sheetFormatPr defaultColWidth="9.140625" defaultRowHeight="12.75"/>
  <cols>
    <col min="1" max="16384" width="9.140625" style="2" customWidth="1"/>
  </cols>
  <sheetData>
    <row r="1" ht="11.25">
      <c r="A1" s="2" t="s">
        <v>3</v>
      </c>
    </row>
    <row r="2" ht="11.25">
      <c r="A2" s="2" t="s">
        <v>4</v>
      </c>
    </row>
    <row r="4" ht="11.25">
      <c r="B4" s="2" t="s">
        <v>142</v>
      </c>
    </row>
    <row r="5" spans="2:18" ht="11.25">
      <c r="B5" s="2" t="s">
        <v>22</v>
      </c>
      <c r="C5" s="35" t="s">
        <v>5</v>
      </c>
      <c r="D5" s="35" t="s">
        <v>6</v>
      </c>
      <c r="E5" s="35" t="s">
        <v>106</v>
      </c>
      <c r="F5" s="35" t="s">
        <v>2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136</v>
      </c>
      <c r="M5" s="35" t="s">
        <v>14</v>
      </c>
      <c r="N5" s="35" t="s">
        <v>15</v>
      </c>
      <c r="O5" s="35" t="s">
        <v>16</v>
      </c>
      <c r="P5" s="35" t="s">
        <v>17</v>
      </c>
      <c r="Q5" s="35" t="s">
        <v>18</v>
      </c>
      <c r="R5" s="2" t="s">
        <v>138</v>
      </c>
    </row>
    <row r="6" spans="1:18" ht="11.25">
      <c r="A6" s="2">
        <v>1997</v>
      </c>
      <c r="B6" s="22">
        <v>8.372991</v>
      </c>
      <c r="C6" s="22" t="e">
        <f>NA()</f>
        <v>#N/A</v>
      </c>
      <c r="D6" s="22">
        <v>6.997909</v>
      </c>
      <c r="E6" s="22">
        <v>9</v>
      </c>
      <c r="F6" s="22">
        <v>8.065</v>
      </c>
      <c r="G6" s="22">
        <v>8.07</v>
      </c>
      <c r="H6" s="22">
        <v>8.3</v>
      </c>
      <c r="I6" s="22">
        <v>7.3</v>
      </c>
      <c r="J6" s="22">
        <v>7.3</v>
      </c>
      <c r="K6" s="22" t="e">
        <f>NA()</f>
        <v>#N/A</v>
      </c>
      <c r="L6" s="22">
        <v>8.3</v>
      </c>
      <c r="M6" s="22">
        <v>8.447457</v>
      </c>
      <c r="N6" s="22" t="e">
        <f>NA()</f>
        <v>#N/A</v>
      </c>
      <c r="O6" s="22" t="e">
        <f>NA()</f>
        <v>#N/A</v>
      </c>
      <c r="P6" s="22" t="e">
        <f>NA()</f>
        <v>#N/A</v>
      </c>
      <c r="Q6" s="22">
        <v>9</v>
      </c>
      <c r="R6" s="22">
        <v>7.6</v>
      </c>
    </row>
    <row r="7" spans="1:18" ht="11.25">
      <c r="A7" s="2">
        <v>1998</v>
      </c>
      <c r="B7" s="22">
        <v>8.324312</v>
      </c>
      <c r="C7" s="22" t="e">
        <f>NA()</f>
        <v>#N/A</v>
      </c>
      <c r="D7" s="22">
        <v>6.998353</v>
      </c>
      <c r="E7" s="22">
        <v>8.9</v>
      </c>
      <c r="F7" s="22">
        <v>7.3</v>
      </c>
      <c r="G7" s="22">
        <v>8.05</v>
      </c>
      <c r="H7" s="22">
        <v>8.28</v>
      </c>
      <c r="I7" s="22">
        <v>7.3</v>
      </c>
      <c r="J7" s="22">
        <v>7.24</v>
      </c>
      <c r="K7" s="22" t="e">
        <f>NA()</f>
        <v>#N/A</v>
      </c>
      <c r="L7" s="22">
        <v>8.3</v>
      </c>
      <c r="M7" s="22">
        <v>8.349853</v>
      </c>
      <c r="N7" s="22" t="e">
        <f>NA()</f>
        <v>#N/A</v>
      </c>
      <c r="O7" s="22">
        <v>7.5</v>
      </c>
      <c r="P7" s="22" t="e">
        <f>NA()</f>
        <v>#N/A</v>
      </c>
      <c r="Q7" s="22">
        <v>9</v>
      </c>
      <c r="R7" s="22">
        <v>7.8</v>
      </c>
    </row>
    <row r="8" spans="1:18" ht="11.25">
      <c r="A8" s="2">
        <v>1999</v>
      </c>
      <c r="B8" s="22">
        <v>8.303698</v>
      </c>
      <c r="C8" s="22" t="e">
        <f>NA()</f>
        <v>#N/A</v>
      </c>
      <c r="D8" s="22">
        <v>6.905373</v>
      </c>
      <c r="E8" s="22">
        <v>8.86</v>
      </c>
      <c r="F8" s="22">
        <v>7.1</v>
      </c>
      <c r="G8" s="22">
        <v>8.04</v>
      </c>
      <c r="H8" s="22">
        <v>8.25</v>
      </c>
      <c r="I8" s="22">
        <v>7.1</v>
      </c>
      <c r="J8" s="22">
        <v>7.24</v>
      </c>
      <c r="K8" s="22" t="e">
        <f>NA()</f>
        <v>#N/A</v>
      </c>
      <c r="L8" s="22">
        <v>8.3</v>
      </c>
      <c r="M8" s="22">
        <v>8.31458</v>
      </c>
      <c r="N8" s="22" t="e">
        <f>NA()</f>
        <v>#N/A</v>
      </c>
      <c r="O8" s="22" t="e">
        <f>NA()</f>
        <v>#N/A</v>
      </c>
      <c r="P8" s="22" t="e">
        <f>NA()</f>
        <v>#N/A</v>
      </c>
      <c r="Q8" s="22">
        <v>9</v>
      </c>
      <c r="R8" s="22">
        <v>7.8</v>
      </c>
    </row>
    <row r="9" spans="1:18" ht="11.25">
      <c r="A9" s="2">
        <v>2000</v>
      </c>
      <c r="B9" s="22">
        <v>8.354901</v>
      </c>
      <c r="C9" s="22" t="e">
        <f>NA()</f>
        <v>#N/A</v>
      </c>
      <c r="D9" s="22">
        <v>6.797511</v>
      </c>
      <c r="E9" s="22">
        <v>8.8</v>
      </c>
      <c r="F9" s="48">
        <v>7.1</v>
      </c>
      <c r="G9" s="22">
        <v>8.01</v>
      </c>
      <c r="H9" s="22">
        <v>8.07</v>
      </c>
      <c r="I9" s="22">
        <v>7.23</v>
      </c>
      <c r="J9" s="22">
        <v>7.24</v>
      </c>
      <c r="K9" s="22" t="e">
        <f>NA()</f>
        <v>#N/A</v>
      </c>
      <c r="L9" s="22">
        <v>8.3</v>
      </c>
      <c r="M9" s="22">
        <v>8.237505</v>
      </c>
      <c r="N9" s="22" t="e">
        <f>NA()</f>
        <v>#N/A</v>
      </c>
      <c r="O9" s="22">
        <v>7.2</v>
      </c>
      <c r="P9" s="22" t="e">
        <f>NA()</f>
        <v>#N/A</v>
      </c>
      <c r="Q9" s="22">
        <v>9.6</v>
      </c>
      <c r="R9" s="22">
        <v>7.8</v>
      </c>
    </row>
    <row r="10" spans="1:18" ht="11.25">
      <c r="A10" s="2">
        <v>2001</v>
      </c>
      <c r="B10" s="22">
        <v>8.309394</v>
      </c>
      <c r="C10" s="22" t="e">
        <f>NA()</f>
        <v>#N/A</v>
      </c>
      <c r="D10" s="22" t="e">
        <f>NA()</f>
        <v>#N/A</v>
      </c>
      <c r="E10" s="22">
        <v>8.8</v>
      </c>
      <c r="F10" s="22" t="e">
        <f>NA()</f>
        <v>#N/A</v>
      </c>
      <c r="G10" s="22" t="e">
        <f>NA()</f>
        <v>#N/A</v>
      </c>
      <c r="H10" s="22">
        <v>8.1</v>
      </c>
      <c r="I10" s="22" t="e">
        <f>NA()</f>
        <v>#N/A</v>
      </c>
      <c r="J10" s="22" t="e">
        <f>NA()</f>
        <v>#N/A</v>
      </c>
      <c r="K10" s="22" t="e">
        <f>NA()</f>
        <v>#N/A</v>
      </c>
      <c r="L10" s="22" t="e">
        <f>NA()</f>
        <v>#N/A</v>
      </c>
      <c r="M10" s="22">
        <v>8.133731</v>
      </c>
      <c r="N10" s="22" t="e">
        <f>NA()</f>
        <v>#N/A</v>
      </c>
      <c r="O10" s="22" t="e">
        <f>NA()</f>
        <v>#N/A</v>
      </c>
      <c r="P10" s="22" t="e">
        <f>NA()</f>
        <v>#N/A</v>
      </c>
      <c r="Q10" s="22">
        <v>9.3</v>
      </c>
      <c r="R10" s="22" t="e">
        <f>NA()</f>
        <v>#N/A</v>
      </c>
    </row>
    <row r="13" ht="11.25">
      <c r="B13" s="2" t="s">
        <v>143</v>
      </c>
    </row>
    <row r="14" spans="2:18" ht="11.25">
      <c r="B14" s="2" t="s">
        <v>22</v>
      </c>
      <c r="C14" s="35" t="s">
        <v>5</v>
      </c>
      <c r="D14" s="35" t="s">
        <v>6</v>
      </c>
      <c r="E14" s="35" t="s">
        <v>106</v>
      </c>
      <c r="F14" s="35" t="s">
        <v>2</v>
      </c>
      <c r="G14" s="35" t="s">
        <v>8</v>
      </c>
      <c r="H14" s="35" t="s">
        <v>9</v>
      </c>
      <c r="I14" s="35" t="s">
        <v>10</v>
      </c>
      <c r="J14" s="35" t="s">
        <v>11</v>
      </c>
      <c r="K14" s="35" t="s">
        <v>12</v>
      </c>
      <c r="L14" s="35" t="s">
        <v>136</v>
      </c>
      <c r="M14" s="35" t="s">
        <v>14</v>
      </c>
      <c r="N14" s="35" t="s">
        <v>15</v>
      </c>
      <c r="O14" s="35" t="s">
        <v>16</v>
      </c>
      <c r="P14" s="35" t="s">
        <v>17</v>
      </c>
      <c r="Q14" s="35" t="s">
        <v>18</v>
      </c>
      <c r="R14" s="2" t="s">
        <v>138</v>
      </c>
    </row>
    <row r="15" spans="1:18" ht="11.25">
      <c r="A15" s="2">
        <v>1997</v>
      </c>
      <c r="B15" s="22">
        <v>7.049772</v>
      </c>
      <c r="C15" s="22" t="e">
        <f>NA()</f>
        <v>#N/A</v>
      </c>
      <c r="D15" s="22">
        <v>10.79593</v>
      </c>
      <c r="E15" s="22">
        <v>7.6</v>
      </c>
      <c r="F15" s="22">
        <v>8.5</v>
      </c>
      <c r="G15" s="22">
        <v>7.4</v>
      </c>
      <c r="H15" s="22">
        <v>6.72</v>
      </c>
      <c r="I15" s="22">
        <v>6.8</v>
      </c>
      <c r="J15" s="22">
        <v>6.4</v>
      </c>
      <c r="K15" s="22" t="e">
        <f>NA()</f>
        <v>#N/A</v>
      </c>
      <c r="L15" s="22">
        <v>6.89</v>
      </c>
      <c r="M15" s="22">
        <v>6.8</v>
      </c>
      <c r="N15" s="22" t="e">
        <f>NA()</f>
        <v>#N/A</v>
      </c>
      <c r="O15" s="22" t="e">
        <f>NA()</f>
        <v>#N/A</v>
      </c>
      <c r="P15" s="22" t="e">
        <f>NA()</f>
        <v>#N/A</v>
      </c>
      <c r="Q15" s="22">
        <v>7</v>
      </c>
      <c r="R15" s="22">
        <v>5.748718</v>
      </c>
    </row>
    <row r="16" spans="1:18" ht="11.25">
      <c r="A16" s="2">
        <v>1998</v>
      </c>
      <c r="B16" s="22">
        <v>6.97538</v>
      </c>
      <c r="C16" s="22" t="e">
        <f>NA()</f>
        <v>#N/A</v>
      </c>
      <c r="D16" s="22">
        <v>10.222956</v>
      </c>
      <c r="E16" s="22">
        <v>7.5</v>
      </c>
      <c r="F16" s="22">
        <v>6.6</v>
      </c>
      <c r="G16" s="22">
        <v>7.39</v>
      </c>
      <c r="H16" s="22">
        <v>6.72</v>
      </c>
      <c r="I16" s="22">
        <v>6.7</v>
      </c>
      <c r="J16" s="22">
        <v>6.36</v>
      </c>
      <c r="K16" s="22" t="e">
        <f>NA()</f>
        <v>#N/A</v>
      </c>
      <c r="L16" s="22">
        <v>6.61</v>
      </c>
      <c r="M16" s="22">
        <v>6.695863</v>
      </c>
      <c r="N16" s="22" t="e">
        <f>NA()</f>
        <v>#N/A</v>
      </c>
      <c r="O16" s="22">
        <v>6.1</v>
      </c>
      <c r="P16" s="22" t="e">
        <f>NA()</f>
        <v>#N/A</v>
      </c>
      <c r="Q16" s="22">
        <v>7</v>
      </c>
      <c r="R16" s="22">
        <v>5.9</v>
      </c>
    </row>
    <row r="17" spans="1:18" ht="11.25">
      <c r="A17" s="2">
        <v>1999</v>
      </c>
      <c r="B17" s="22">
        <v>6.930054</v>
      </c>
      <c r="C17" s="22" t="e">
        <f>NA()</f>
        <v>#N/A</v>
      </c>
      <c r="D17" s="22">
        <v>9.616637</v>
      </c>
      <c r="E17" s="22">
        <v>7.487</v>
      </c>
      <c r="F17" s="22">
        <v>6.5</v>
      </c>
      <c r="G17" s="22">
        <v>7.34</v>
      </c>
      <c r="H17" s="22">
        <v>6.65</v>
      </c>
      <c r="I17" s="22">
        <v>6.6</v>
      </c>
      <c r="J17" s="22">
        <v>6.34</v>
      </c>
      <c r="K17" s="22" t="e">
        <f>NA()</f>
        <v>#N/A</v>
      </c>
      <c r="L17" s="22">
        <v>6.61</v>
      </c>
      <c r="M17" s="22">
        <v>6.661818</v>
      </c>
      <c r="N17" s="22" t="e">
        <f>NA()</f>
        <v>#N/A</v>
      </c>
      <c r="O17" s="22" t="e">
        <f>NA()</f>
        <v>#N/A</v>
      </c>
      <c r="P17" s="22" t="e">
        <f>NA()</f>
        <v>#N/A</v>
      </c>
      <c r="Q17" s="22">
        <v>7</v>
      </c>
      <c r="R17" s="22">
        <v>5.9</v>
      </c>
    </row>
    <row r="18" spans="1:18" ht="11.25">
      <c r="A18" s="2">
        <v>2000</v>
      </c>
      <c r="B18" s="22">
        <v>6.929838</v>
      </c>
      <c r="C18" s="22" t="e">
        <f>NA()</f>
        <v>#N/A</v>
      </c>
      <c r="D18" s="22">
        <v>9.24421</v>
      </c>
      <c r="E18" s="22">
        <v>7.4</v>
      </c>
      <c r="F18" s="22">
        <v>6.5</v>
      </c>
      <c r="G18" s="22">
        <v>7.32</v>
      </c>
      <c r="H18" s="22">
        <v>6.67</v>
      </c>
      <c r="I18" s="22">
        <v>6.47</v>
      </c>
      <c r="J18" s="22">
        <v>6.34</v>
      </c>
      <c r="K18" s="22" t="e">
        <f>NA()</f>
        <v>#N/A</v>
      </c>
      <c r="L18" s="22">
        <v>6.61</v>
      </c>
      <c r="M18" s="22">
        <v>6.586287</v>
      </c>
      <c r="N18" s="22" t="e">
        <f>NA()</f>
        <v>#N/A</v>
      </c>
      <c r="O18" s="22">
        <v>6</v>
      </c>
      <c r="P18" s="22" t="e">
        <f>NA()</f>
        <v>#N/A</v>
      </c>
      <c r="Q18" s="22">
        <v>7.2</v>
      </c>
      <c r="R18" s="22">
        <v>5.9</v>
      </c>
    </row>
    <row r="19" spans="1:18" ht="11.25">
      <c r="A19" s="2">
        <v>2001</v>
      </c>
      <c r="B19" s="22">
        <v>6.904278</v>
      </c>
      <c r="C19" s="22" t="e">
        <f>NA()</f>
        <v>#N/A</v>
      </c>
      <c r="D19" s="22" t="e">
        <f>NA()</f>
        <v>#N/A</v>
      </c>
      <c r="E19" s="22">
        <v>7.3</v>
      </c>
      <c r="F19" s="22" t="e">
        <f>NA()</f>
        <v>#N/A</v>
      </c>
      <c r="G19" s="22" t="e">
        <f>NA()</f>
        <v>#N/A</v>
      </c>
      <c r="H19" s="22">
        <v>6.7</v>
      </c>
      <c r="I19" s="22" t="e">
        <f>NA()</f>
        <v>#N/A</v>
      </c>
      <c r="J19" s="22" t="e">
        <f>NA()</f>
        <v>#N/A</v>
      </c>
      <c r="K19" s="22" t="e">
        <f>NA()</f>
        <v>#N/A</v>
      </c>
      <c r="L19" s="22" t="e">
        <f>NA()</f>
        <v>#N/A</v>
      </c>
      <c r="M19" s="22">
        <v>6.495134</v>
      </c>
      <c r="N19" s="22" t="e">
        <f>NA()</f>
        <v>#N/A</v>
      </c>
      <c r="O19" s="22" t="e">
        <f>NA()</f>
        <v>#N/A</v>
      </c>
      <c r="P19" s="22" t="e">
        <f>NA()</f>
        <v>#N/A</v>
      </c>
      <c r="Q19" s="22">
        <v>7.2</v>
      </c>
      <c r="R19" s="22" t="e">
        <f>NA()</f>
        <v>#N/A</v>
      </c>
    </row>
    <row r="20" spans="3:6" ht="11.25">
      <c r="C20" s="22"/>
      <c r="D20" s="22"/>
      <c r="E20" s="22"/>
      <c r="F20" s="22"/>
    </row>
    <row r="21" spans="2:18" ht="11.25">
      <c r="B21" s="2">
        <f>+B19/B15-1</f>
        <v>-0.020638114253907824</v>
      </c>
      <c r="C21" s="2" t="e">
        <f aca="true" t="shared" si="0" ref="C21:R21">+C19/C15-1</f>
        <v>#N/A</v>
      </c>
      <c r="D21" s="2" t="e">
        <f t="shared" si="0"/>
        <v>#N/A</v>
      </c>
      <c r="E21" s="2">
        <f t="shared" si="0"/>
        <v>-0.03947368421052633</v>
      </c>
      <c r="F21" s="2" t="e">
        <f t="shared" si="0"/>
        <v>#N/A</v>
      </c>
      <c r="G21" s="2" t="e">
        <f t="shared" si="0"/>
        <v>#N/A</v>
      </c>
      <c r="H21" s="2">
        <f t="shared" si="0"/>
        <v>-0.0029761904761904656</v>
      </c>
      <c r="I21" s="2" t="e">
        <f t="shared" si="0"/>
        <v>#N/A</v>
      </c>
      <c r="J21" s="2" t="e">
        <f t="shared" si="0"/>
        <v>#N/A</v>
      </c>
      <c r="K21" s="2" t="e">
        <f t="shared" si="0"/>
        <v>#N/A</v>
      </c>
      <c r="L21" s="2" t="e">
        <f t="shared" si="0"/>
        <v>#N/A</v>
      </c>
      <c r="M21" s="2">
        <f t="shared" si="0"/>
        <v>-0.044833235294117646</v>
      </c>
      <c r="N21" s="2" t="e">
        <f t="shared" si="0"/>
        <v>#N/A</v>
      </c>
      <c r="O21" s="2" t="e">
        <f t="shared" si="0"/>
        <v>#N/A</v>
      </c>
      <c r="P21" s="2" t="e">
        <f t="shared" si="0"/>
        <v>#N/A</v>
      </c>
      <c r="Q21" s="2">
        <f t="shared" si="0"/>
        <v>0.028571428571428692</v>
      </c>
      <c r="R21" s="2" t="e">
        <f t="shared" si="0"/>
        <v>#N/A</v>
      </c>
    </row>
    <row r="22" spans="3:7" ht="11.25">
      <c r="C22" s="22"/>
      <c r="D22" s="22"/>
      <c r="E22" s="22"/>
      <c r="F22" s="22"/>
      <c r="G22" s="22"/>
    </row>
    <row r="23" spans="3:7" ht="11.25">
      <c r="C23" s="22"/>
      <c r="D23" s="22"/>
      <c r="E23" s="22"/>
      <c r="F23" s="22"/>
      <c r="G23" s="22"/>
    </row>
    <row r="24" spans="1:7" ht="11.25">
      <c r="A24" s="2" t="s">
        <v>144</v>
      </c>
      <c r="C24" s="22"/>
      <c r="D24" s="22"/>
      <c r="E24" s="22"/>
      <c r="F24" s="22"/>
      <c r="G24" s="2" t="s">
        <v>168</v>
      </c>
    </row>
    <row r="25" spans="3:7" ht="11.25">
      <c r="C25" s="22"/>
      <c r="D25" s="22"/>
      <c r="E25" s="22"/>
      <c r="F25" s="22"/>
      <c r="G25" s="22"/>
    </row>
    <row r="26" spans="3:7" ht="11.25">
      <c r="C26" s="22"/>
      <c r="D26" s="22"/>
      <c r="E26" s="22"/>
      <c r="F26" s="22"/>
      <c r="G26" s="22"/>
    </row>
    <row r="27" spans="3:7" ht="11.25">
      <c r="C27" s="22"/>
      <c r="D27" s="22"/>
      <c r="E27" s="22"/>
      <c r="F27" s="22"/>
      <c r="G27" s="22"/>
    </row>
    <row r="28" spans="3:7" ht="11.25">
      <c r="C28" s="22"/>
      <c r="D28" s="22"/>
      <c r="E28" s="22"/>
      <c r="F28" s="22"/>
      <c r="G28" s="22"/>
    </row>
    <row r="29" spans="3:7" ht="11.25">
      <c r="C29" s="22"/>
      <c r="D29" s="22"/>
      <c r="E29" s="22"/>
      <c r="F29" s="22"/>
      <c r="G29" s="22"/>
    </row>
    <row r="30" spans="3:7" ht="11.25">
      <c r="C30" s="22"/>
      <c r="D30" s="22"/>
      <c r="E30" s="22"/>
      <c r="F30" s="22"/>
      <c r="G30" s="22"/>
    </row>
    <row r="31" spans="3:7" ht="11.25">
      <c r="C31" s="22"/>
      <c r="D31" s="22"/>
      <c r="E31" s="22"/>
      <c r="F31" s="22"/>
      <c r="G31" s="22"/>
    </row>
    <row r="32" spans="3:7" ht="11.25">
      <c r="C32" s="22"/>
      <c r="D32" s="22"/>
      <c r="E32" s="22"/>
      <c r="F32" s="22"/>
      <c r="G32" s="22"/>
    </row>
    <row r="36" spans="1:2" ht="11.25">
      <c r="A36" s="2" t="s">
        <v>140</v>
      </c>
      <c r="B36" s="2" t="s">
        <v>141</v>
      </c>
    </row>
    <row r="38" spans="3:7" ht="11.25">
      <c r="C38" s="2">
        <v>1997</v>
      </c>
      <c r="D38" s="2">
        <v>1998</v>
      </c>
      <c r="E38" s="2">
        <v>1999</v>
      </c>
      <c r="F38" s="2">
        <v>2000</v>
      </c>
      <c r="G38" s="2">
        <v>2001</v>
      </c>
    </row>
    <row r="39" spans="2:7" ht="11.25">
      <c r="B39" s="2" t="s">
        <v>114</v>
      </c>
      <c r="C39" s="22">
        <f>TRUNC(C41,1)</f>
        <v>10.7</v>
      </c>
      <c r="D39" s="22">
        <v>6.695863</v>
      </c>
      <c r="E39" s="22">
        <v>6.661818</v>
      </c>
      <c r="F39" s="22">
        <v>6.586287</v>
      </c>
      <c r="G39" s="22">
        <v>6.495134</v>
      </c>
    </row>
    <row r="40" spans="2:7" ht="11.25">
      <c r="B40" s="2" t="s">
        <v>104</v>
      </c>
      <c r="C40" s="22" t="s">
        <v>137</v>
      </c>
      <c r="D40" s="22" t="s">
        <v>137</v>
      </c>
      <c r="E40" s="22" t="s">
        <v>137</v>
      </c>
      <c r="F40" s="22" t="s">
        <v>137</v>
      </c>
      <c r="G40" s="22" t="s">
        <v>137</v>
      </c>
    </row>
    <row r="41" spans="2:7" ht="11.25">
      <c r="B41" s="2" t="s">
        <v>105</v>
      </c>
      <c r="C41" s="22">
        <v>10.79593</v>
      </c>
      <c r="D41" s="22">
        <v>10.222956</v>
      </c>
      <c r="E41" s="22">
        <v>9.616637</v>
      </c>
      <c r="F41" s="22">
        <v>9.24421</v>
      </c>
      <c r="G41" s="22" t="s">
        <v>137</v>
      </c>
    </row>
    <row r="42" spans="2:7" ht="11.25">
      <c r="B42" s="2" t="s">
        <v>116</v>
      </c>
      <c r="C42" s="22" t="s">
        <v>137</v>
      </c>
      <c r="D42" s="22">
        <v>6.1</v>
      </c>
      <c r="E42" s="22" t="s">
        <v>137</v>
      </c>
      <c r="F42" s="22">
        <v>6</v>
      </c>
      <c r="G42" s="22" t="s">
        <v>137</v>
      </c>
    </row>
    <row r="43" spans="2:7" ht="11.25">
      <c r="B43" s="2" t="s">
        <v>109</v>
      </c>
      <c r="C43" s="22">
        <v>6.72</v>
      </c>
      <c r="D43" s="22">
        <v>6.72</v>
      </c>
      <c r="E43" s="22">
        <v>6.65</v>
      </c>
      <c r="F43" s="22">
        <v>6.67</v>
      </c>
      <c r="G43" s="22">
        <v>6.7</v>
      </c>
    </row>
    <row r="44" spans="2:7" ht="11.25">
      <c r="B44" s="2" t="s">
        <v>106</v>
      </c>
      <c r="C44" s="22">
        <v>7.6</v>
      </c>
      <c r="D44" s="22">
        <v>7.5</v>
      </c>
      <c r="E44" s="22">
        <v>7.487</v>
      </c>
      <c r="F44" s="22">
        <v>7.4</v>
      </c>
      <c r="G44" s="22">
        <v>7.3</v>
      </c>
    </row>
    <row r="45" spans="2:7" ht="11.25">
      <c r="B45" s="2" t="s">
        <v>107</v>
      </c>
      <c r="C45" s="22">
        <v>8.5</v>
      </c>
      <c r="D45" s="22">
        <v>6.6</v>
      </c>
      <c r="E45" s="22">
        <v>6.5</v>
      </c>
      <c r="F45" s="22" t="s">
        <v>137</v>
      </c>
      <c r="G45" s="22" t="s">
        <v>137</v>
      </c>
    </row>
    <row r="46" spans="2:7" ht="11.25">
      <c r="B46" s="2" t="s">
        <v>110</v>
      </c>
      <c r="C46" s="22">
        <v>6.8</v>
      </c>
      <c r="D46" s="22">
        <v>6.7</v>
      </c>
      <c r="E46" s="22">
        <v>6.6</v>
      </c>
      <c r="F46" s="22">
        <v>6.47</v>
      </c>
      <c r="G46" s="22" t="s">
        <v>137</v>
      </c>
    </row>
    <row r="47" spans="2:7" ht="11.25">
      <c r="B47" s="2" t="s">
        <v>111</v>
      </c>
      <c r="C47" s="22">
        <v>6.4</v>
      </c>
      <c r="D47" s="22">
        <v>6.36</v>
      </c>
      <c r="E47" s="22">
        <v>6.34</v>
      </c>
      <c r="F47" s="22">
        <v>6.34</v>
      </c>
      <c r="G47" s="22" t="s">
        <v>137</v>
      </c>
    </row>
    <row r="48" spans="2:7" ht="11.25">
      <c r="B48" s="2" t="s">
        <v>112</v>
      </c>
      <c r="C48" s="22" t="s">
        <v>137</v>
      </c>
      <c r="D48" s="22" t="s">
        <v>137</v>
      </c>
      <c r="E48" s="22" t="s">
        <v>137</v>
      </c>
      <c r="F48" s="22" t="s">
        <v>137</v>
      </c>
      <c r="G48" s="22" t="s">
        <v>137</v>
      </c>
    </row>
    <row r="49" spans="2:7" ht="11.25">
      <c r="B49" s="2" t="s">
        <v>113</v>
      </c>
      <c r="C49" s="22">
        <v>6.89</v>
      </c>
      <c r="D49" s="22">
        <v>6.61</v>
      </c>
      <c r="E49" s="22">
        <v>6.61</v>
      </c>
      <c r="F49" s="22">
        <v>6.61</v>
      </c>
      <c r="G49" s="22" t="s">
        <v>137</v>
      </c>
    </row>
    <row r="50" spans="2:7" ht="11.25">
      <c r="B50" s="2" t="s">
        <v>138</v>
      </c>
      <c r="C50" s="22">
        <v>5.748718</v>
      </c>
      <c r="D50" s="22">
        <v>5.9</v>
      </c>
      <c r="E50" s="22">
        <v>5.9</v>
      </c>
      <c r="F50" s="22">
        <v>5.9</v>
      </c>
      <c r="G50" s="22" t="s">
        <v>137</v>
      </c>
    </row>
    <row r="51" spans="2:7" ht="11.25">
      <c r="B51" s="2" t="s">
        <v>115</v>
      </c>
      <c r="C51" s="22" t="s">
        <v>137</v>
      </c>
      <c r="D51" s="22" t="s">
        <v>137</v>
      </c>
      <c r="E51" s="22" t="s">
        <v>137</v>
      </c>
      <c r="F51" s="22" t="s">
        <v>137</v>
      </c>
      <c r="G51" s="22" t="s">
        <v>137</v>
      </c>
    </row>
    <row r="52" spans="2:7" ht="11.25">
      <c r="B52" s="2" t="s">
        <v>108</v>
      </c>
      <c r="C52" s="22">
        <v>7.4</v>
      </c>
      <c r="D52" s="22">
        <v>7.39</v>
      </c>
      <c r="E52" s="22">
        <v>7.34</v>
      </c>
      <c r="F52" s="22">
        <v>7.32</v>
      </c>
      <c r="G52" s="22" t="s">
        <v>137</v>
      </c>
    </row>
    <row r="53" spans="2:7" ht="11.25">
      <c r="B53" s="2" t="s">
        <v>117</v>
      </c>
      <c r="C53" s="22" t="s">
        <v>137</v>
      </c>
      <c r="D53" s="22" t="s">
        <v>137</v>
      </c>
      <c r="E53" s="22" t="s">
        <v>137</v>
      </c>
      <c r="F53" s="22" t="s">
        <v>137</v>
      </c>
      <c r="G53" s="22" t="s">
        <v>137</v>
      </c>
    </row>
    <row r="54" spans="2:7" ht="11.25">
      <c r="B54" s="2" t="s">
        <v>118</v>
      </c>
      <c r="C54" s="22">
        <v>7</v>
      </c>
      <c r="D54" s="22">
        <v>5</v>
      </c>
      <c r="E54" s="22">
        <v>7</v>
      </c>
      <c r="F54" s="22">
        <v>7.2</v>
      </c>
      <c r="G54" s="22">
        <v>7.2</v>
      </c>
    </row>
    <row r="55" spans="2:7" ht="11.25">
      <c r="B55" s="2" t="s">
        <v>139</v>
      </c>
      <c r="C55" s="22">
        <v>7.049772</v>
      </c>
      <c r="D55" s="22">
        <v>6.97538</v>
      </c>
      <c r="E55" s="22">
        <v>6.930054</v>
      </c>
      <c r="F55" s="22">
        <v>6.929838</v>
      </c>
      <c r="G55" s="22">
        <v>6.904278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>
    <row r="1" ht="12.75">
      <c r="A1" s="27" t="s">
        <v>120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C30" sqref="C30"/>
    </sheetView>
  </sheetViews>
  <sheetFormatPr defaultColWidth="9.140625" defaultRowHeight="12.75"/>
  <cols>
    <col min="1" max="16384" width="9.140625" style="2" customWidth="1"/>
  </cols>
  <sheetData>
    <row r="1" ht="11.25">
      <c r="A1" s="6" t="s">
        <v>119</v>
      </c>
    </row>
    <row r="3" spans="3:5" ht="11.25">
      <c r="C3" s="2">
        <v>1998</v>
      </c>
      <c r="D3" s="2">
        <v>2000</v>
      </c>
      <c r="E3" s="2">
        <v>2001</v>
      </c>
    </row>
    <row r="4" spans="2:5" ht="11.25">
      <c r="B4" s="2" t="s">
        <v>118</v>
      </c>
      <c r="C4" s="2">
        <f>+'Fuel+infra_charge per_km'!$R$7</f>
        <v>0.22916414098748578</v>
      </c>
      <c r="D4" s="2">
        <f>+'Fuel+infra_charge per_km'!$R$13</f>
        <v>0.25665230186429233</v>
      </c>
      <c r="E4" s="2">
        <f>+'Fuel+infra_charge per_km'!$R$16</f>
        <v>0.2452862527777777</v>
      </c>
    </row>
    <row r="5" spans="2:5" ht="11.25">
      <c r="B5" s="2" t="s">
        <v>109</v>
      </c>
      <c r="C5" s="2">
        <f>+'Fuel+infra_charge per_km'!$I$7</f>
        <v>0.21440493570960262</v>
      </c>
      <c r="D5" s="2">
        <f>+'Fuel+infra_charge per_km'!$I$13</f>
        <v>0.18332167305130698</v>
      </c>
      <c r="E5" s="2">
        <f>+'Fuel+infra_charge per_km'!$I$16</f>
        <v>0.19323384858959247</v>
      </c>
    </row>
    <row r="6" spans="2:5" ht="11.25">
      <c r="B6" s="2" t="s">
        <v>114</v>
      </c>
      <c r="C6" s="2">
        <f>+'Fuel+infra_charge per_km'!$N$7</f>
        <v>0.17378446935176184</v>
      </c>
      <c r="D6" s="2">
        <f>+'Fuel+infra_charge per_km'!$N$13</f>
        <v>0.1694916846301532</v>
      </c>
      <c r="E6" s="2">
        <f>+'Fuel+infra_charge per_km'!$N$16</f>
        <v>0.16545725277777779</v>
      </c>
    </row>
    <row r="7" spans="2:5" ht="11.25">
      <c r="B7" s="2" t="s">
        <v>108</v>
      </c>
      <c r="C7" s="2">
        <f>+'Fuel+infra_charge per_km'!$H$7</f>
        <v>0.1625125720206791</v>
      </c>
      <c r="D7" s="2">
        <f>+'Fuel+infra_charge per_km'!$H$13</f>
        <v>0.15947133274837788</v>
      </c>
      <c r="E7" s="2">
        <f>+'Fuel+infra_charge per_km'!$H$16</f>
        <v>0.15526188299035573</v>
      </c>
    </row>
    <row r="8" spans="2:5" ht="11.25">
      <c r="B8" s="2" t="s">
        <v>111</v>
      </c>
      <c r="C8" s="2">
        <f>+'Fuel+infra_charge per_km'!$K$7</f>
        <v>0.1782638297608507</v>
      </c>
      <c r="D8" s="2">
        <f>+'Fuel+infra_charge per_km'!$K$13</f>
        <v>0.13989889655869955</v>
      </c>
      <c r="E8" s="2">
        <f>+'Fuel+infra_charge per_km'!$K$16</f>
        <v>0.15046816482803702</v>
      </c>
    </row>
    <row r="9" spans="2:5" ht="11.25">
      <c r="B9" s="2" t="s">
        <v>106</v>
      </c>
      <c r="C9" s="2">
        <f>+'Fuel+infra_charge per_km'!$F$7</f>
        <v>0.10697014729175738</v>
      </c>
      <c r="D9" s="2">
        <f>+'Fuel+infra_charge per_km'!$F$13</f>
        <v>0.12492140712477565</v>
      </c>
      <c r="E9" s="2">
        <f>+'Fuel+infra_charge per_km'!$F$16</f>
        <v>0.13168493611111107</v>
      </c>
    </row>
    <row r="10" spans="2:5" ht="11.25">
      <c r="B10" s="2" t="s">
        <v>105</v>
      </c>
      <c r="C10" s="2">
        <f>+'Fuel+infra_charge per_km'!$E$7</f>
        <v>0.1036938189828312</v>
      </c>
      <c r="D10" s="2">
        <f>+'Fuel+infra_charge per_km'!$E$13</f>
        <v>0.1136767979222955</v>
      </c>
      <c r="E10" s="2">
        <f>+'Fuel+infra_charge per_km'!$E$16</f>
        <v>0.11894237499999998</v>
      </c>
    </row>
    <row r="11" spans="2:5" ht="11.25">
      <c r="B11" s="2" t="s">
        <v>113</v>
      </c>
      <c r="C11" s="2">
        <f>+'Fuel+infra_charge per_km'!$M$7</f>
        <v>0.10634114692085544</v>
      </c>
      <c r="D11" s="2">
        <f>+'Fuel+infra_charge per_km'!$M$13</f>
        <v>0.1083003803700064</v>
      </c>
      <c r="E11" s="2">
        <f>+'Fuel+infra_charge per_km'!$M$16</f>
        <v>0.10357918611111107</v>
      </c>
    </row>
    <row r="12" spans="2:5" ht="11.25">
      <c r="B12" s="2" t="s">
        <v>117</v>
      </c>
      <c r="C12" s="2">
        <f>+'Fuel+infra_charge per_km'!$Q$7</f>
        <v>0.09658074025699165</v>
      </c>
      <c r="D12" s="2">
        <f>+'Fuel+infra_charge per_km'!$Q$13</f>
        <v>0.10127288352707087</v>
      </c>
      <c r="E12" s="2">
        <f>+'Fuel+infra_charge per_km'!$Q$16</f>
        <v>0.10230428611111106</v>
      </c>
    </row>
    <row r="13" spans="2:5" ht="11.25">
      <c r="B13" s="2" t="s">
        <v>116</v>
      </c>
      <c r="C13" s="2">
        <f>+'Fuel+infra_charge per_km'!$P$7</f>
        <v>0.10284040980455669</v>
      </c>
      <c r="D13" s="2">
        <f>+'Fuel+infra_charge per_km'!$P$13</f>
        <v>0.10058414158550631</v>
      </c>
      <c r="E13" s="2">
        <f>+'Fuel+infra_charge per_km'!$P$16</f>
        <v>0.09808681388888886</v>
      </c>
    </row>
    <row r="14" spans="2:5" ht="11.25">
      <c r="B14" s="2" t="s">
        <v>104</v>
      </c>
      <c r="C14" s="2">
        <f>+'Fuel+infra_charge per_km'!$D$7</f>
        <v>0.09789741669937287</v>
      </c>
      <c r="D14" s="2">
        <f>+'Fuel+infra_charge per_km'!$D$13</f>
        <v>0.09575495421077365</v>
      </c>
      <c r="E14" s="2">
        <f>+'Fuel+infra_charge per_km'!$D$16</f>
        <v>0.09337676666666665</v>
      </c>
    </row>
    <row r="15" spans="2:5" ht="11.25">
      <c r="B15" s="2" t="s">
        <v>115</v>
      </c>
      <c r="C15" s="2">
        <f>+'Fuel+infra_charge per_km'!$O$7</f>
        <v>0.09325197470727808</v>
      </c>
      <c r="D15" s="2">
        <f>+'Fuel+infra_charge per_km'!$O$13</f>
        <v>0.08118403568960099</v>
      </c>
      <c r="E15" s="2">
        <f>+'Fuel+infra_charge per_km'!O$16</f>
        <v>0.08759464444444441</v>
      </c>
    </row>
    <row r="16" spans="2:5" ht="11.25">
      <c r="B16" s="2" t="s">
        <v>112</v>
      </c>
      <c r="C16" s="2">
        <f>+'Fuel+infra_charge per_km'!$L$7</f>
        <v>0.08533495166171366</v>
      </c>
      <c r="D16" s="2">
        <f>+'Fuel+infra_charge per_km'!$L$13</f>
        <v>0.08346155166714472</v>
      </c>
      <c r="E16" s="2">
        <f>+'Fuel+infra_charge per_km'!L$16</f>
        <v>0.08140365277777777</v>
      </c>
    </row>
    <row r="17" spans="2:5" ht="11.25">
      <c r="B17" s="2" t="s">
        <v>110</v>
      </c>
      <c r="C17" s="2">
        <f>+'Fuel+infra_charge per_km'!$J$7</f>
        <v>0.1128393731037738</v>
      </c>
      <c r="D17" s="2">
        <f>+'Fuel+infra_charge per_km'!$J$13</f>
        <v>0.1089704822323137</v>
      </c>
      <c r="E17" s="2">
        <f>+'Fuel+infra_charge per_km'!J$16</f>
        <v>0.08018026388888888</v>
      </c>
    </row>
    <row r="18" spans="2:5" ht="11.25">
      <c r="B18" s="2" t="s">
        <v>107</v>
      </c>
      <c r="C18" s="2">
        <f>+'Fuel+infra_charge per_km'!$G$7</f>
        <v>0.08047412273594935</v>
      </c>
      <c r="D18" s="2">
        <f>+'Fuel+infra_charge per_km'!$G$13</f>
        <v>0.08260530425796647</v>
      </c>
      <c r="E18" s="2">
        <f>+'Fuel+infra_charge per_km'!G$16</f>
        <v>0.07841922777777777</v>
      </c>
    </row>
    <row r="19" spans="2:5" ht="11.25">
      <c r="B19" s="2" t="s">
        <v>22</v>
      </c>
      <c r="C19" s="2">
        <f>+B25/('CPI indices'!C7/'CPI indices'!C10)</f>
        <v>0.17160968275128372</v>
      </c>
      <c r="D19" s="2">
        <f>+B26/('CPI indices'!C8/'CPI indices'!C10)</f>
        <v>0.16530489921383096</v>
      </c>
      <c r="E19" s="2">
        <f>+B27/('CPI indices'!C10/'CPI indices'!C10)</f>
        <v>0.15968022022053807</v>
      </c>
    </row>
    <row r="21" ht="11.25">
      <c r="A21" s="2" t="s">
        <v>133</v>
      </c>
    </row>
    <row r="24" spans="2:17" ht="11.25">
      <c r="B24" s="35" t="s">
        <v>22</v>
      </c>
      <c r="C24" s="35" t="s">
        <v>5</v>
      </c>
      <c r="D24" s="35" t="s">
        <v>6</v>
      </c>
      <c r="E24" s="35" t="s">
        <v>7</v>
      </c>
      <c r="F24" s="35" t="s">
        <v>2</v>
      </c>
      <c r="G24" s="35" t="s">
        <v>8</v>
      </c>
      <c r="H24" s="35" t="s">
        <v>9</v>
      </c>
      <c r="I24" s="35" t="s">
        <v>10</v>
      </c>
      <c r="J24" s="35" t="s">
        <v>11</v>
      </c>
      <c r="K24" s="35" t="s">
        <v>12</v>
      </c>
      <c r="L24" s="35" t="s">
        <v>13</v>
      </c>
      <c r="M24" s="35" t="s">
        <v>14</v>
      </c>
      <c r="N24" s="35" t="s">
        <v>15</v>
      </c>
      <c r="O24" s="35" t="s">
        <v>16</v>
      </c>
      <c r="P24" s="35" t="s">
        <v>17</v>
      </c>
      <c r="Q24" s="35" t="s">
        <v>18</v>
      </c>
    </row>
    <row r="25" spans="1:17" ht="11.25">
      <c r="A25" s="2">
        <v>1998</v>
      </c>
      <c r="B25" s="2">
        <f>SUM(C25:Q25)</f>
        <v>0.16230364296973432</v>
      </c>
      <c r="C25" s="2">
        <f>+'transport demand '!C11/'transport demand '!$B$11*'Fuel+infra_charge per_km'!D7</f>
        <v>0.0029689321974827538</v>
      </c>
      <c r="D25" s="2">
        <f>+'transport demand '!D11/'transport demand '!$B$11*'Fuel+infra_charge per_km'!E7</f>
        <v>0.0018153295441680165</v>
      </c>
      <c r="E25" s="2">
        <f>+'transport demand '!E11/'transport demand '!$B$11*'Fuel+infra_charge per_km'!F7</f>
        <v>0.02255425971359129</v>
      </c>
      <c r="F25" s="2">
        <f>+'transport demand '!F11/'transport demand '!$B$11*'Fuel+infra_charge per_km'!G7</f>
        <v>0.0008983810328387619</v>
      </c>
      <c r="G25" s="2">
        <f>+'transport demand '!G11/'transport demand '!$B$11*'Fuel+infra_charge per_km'!H7</f>
        <v>0.016525957846303927</v>
      </c>
      <c r="H25" s="2">
        <f>+'transport demand '!H11/'transport demand '!$B$11*'Fuel+infra_charge per_km'!I7</f>
        <v>0.03262278560206516</v>
      </c>
      <c r="I25" s="2">
        <f>+'transport demand '!I11/'transport demand '!$B$11*'Fuel+infra_charge per_km'!J7</f>
        <v>0.0007579349918700276</v>
      </c>
      <c r="J25" s="2">
        <f>+'transport demand '!J11/'transport demand '!$B$11*'Fuel+infra_charge per_km'!K7</f>
        <v>0.027586046838559433</v>
      </c>
      <c r="K25" s="2">
        <f>+'transport demand '!K11/'transport demand '!$B$11*'Fuel+infra_charge per_km'!L7</f>
        <v>0.0003220346475565785</v>
      </c>
      <c r="L25" s="2">
        <f>+'transport demand '!L11/'transport demand '!$B$11*'Fuel+infra_charge per_km'!M7</f>
        <v>0.005998789724930719</v>
      </c>
      <c r="M25" s="2">
        <f>+'transport demand '!M11/'transport demand '!$B$11*'Fuel+infra_charge per_km'!N7</f>
        <v>0.002219150005958768</v>
      </c>
      <c r="N25" s="2">
        <f>+'transport demand '!N11/'transport demand '!$B$11*'Fuel+infra_charge per_km'!O7</f>
        <v>0.0007603492367057432</v>
      </c>
      <c r="O25" s="2">
        <f>+'transport demand '!O11/'transport demand '!$B$11*'Fuel+infra_charge per_km'!P7</f>
        <v>0.0022323748093718726</v>
      </c>
      <c r="P25" s="2">
        <f>+'transport demand '!P11/'transport demand '!$B$11*'Fuel+infra_charge per_km'!Q7</f>
        <v>0.002584938858422913</v>
      </c>
      <c r="Q25" s="2">
        <f>+'transport demand '!Q11/'transport demand '!$B$11*'Fuel+infra_charge per_km'!R7</f>
        <v>0.04245637791990834</v>
      </c>
    </row>
    <row r="26" spans="1:17" ht="11.25">
      <c r="A26" s="2">
        <v>2000</v>
      </c>
      <c r="B26" s="2">
        <f>SUM(C26:Q26)</f>
        <v>0.15801203601322078</v>
      </c>
      <c r="C26" s="2">
        <f>+'transport demand '!C13/'transport demand '!$B$13*'Fuel+infra_charge per_km'!D13</f>
        <v>0.0022433250784345037</v>
      </c>
      <c r="D26" s="2">
        <f>+'transport demand '!D13/'transport demand '!$B$13*'Fuel+infra_charge per_km'!E13</f>
        <v>0.002131495721517601</v>
      </c>
      <c r="E26" s="2">
        <f>+'transport demand '!E13/'transport demand '!$B$13*'Fuel+infra_charge per_km'!F13</f>
        <v>0.027371640693140766</v>
      </c>
      <c r="F26" s="2">
        <f>+'transport demand '!F13/'transport demand '!$B$13*'Fuel+infra_charge per_km'!G13</f>
        <v>0.0009101113689657196</v>
      </c>
      <c r="G26" s="2">
        <f>+'transport demand '!G13/'transport demand '!$B$13*'Fuel+infra_charge per_km'!H13</f>
        <v>0.01834916851321923</v>
      </c>
      <c r="H26" s="2">
        <f>+'transport demand '!H13/'transport demand '!$B$13*'Fuel+infra_charge per_km'!I13</f>
        <v>0.028768397952536693</v>
      </c>
      <c r="I26" s="2">
        <f>+'transport demand '!I13/'transport demand '!$B$13*'Fuel+infra_charge per_km'!J13</f>
        <v>0.0010505032023406526</v>
      </c>
      <c r="J26" s="2">
        <f>+'transport demand '!J13/'transport demand '!$B$13*'Fuel+infra_charge per_km'!K13</f>
        <v>0.02009210031479063</v>
      </c>
      <c r="K26" s="2">
        <f>+'transport demand '!K13/'transport demand '!$B$13*'Fuel+infra_charge per_km'!L13</f>
        <v>0.00048705420538786953</v>
      </c>
      <c r="L26" s="2">
        <f>+'transport demand '!L13/'transport demand '!$B$13*'Fuel+infra_charge per_km'!M13</f>
        <v>0.005869890125046342</v>
      </c>
      <c r="M26" s="2">
        <f>+'transport demand '!M13/'transport demand '!$B$13*'Fuel+infra_charge per_km'!N13</f>
        <v>0.0034925366407779017</v>
      </c>
      <c r="N26" s="2">
        <f>+'transport demand '!N13/'transport demand '!$B$13*'Fuel+infra_charge per_km'!O13</f>
        <v>0.0011691359570999663</v>
      </c>
      <c r="O26" s="2">
        <f>+'transport demand '!O13/'transport demand '!$B$13*'Fuel+infra_charge per_km'!P13</f>
        <v>0.0021591546899861766</v>
      </c>
      <c r="P26" s="2">
        <f>+'transport demand '!P13/'transport demand '!$B$13*'Fuel+infra_charge per_km'!Q13</f>
        <v>0.002478686098677139</v>
      </c>
      <c r="Q26" s="2">
        <f>+'transport demand '!Q13/'transport demand '!$B$13*'Fuel+infra_charge per_km'!R13</f>
        <v>0.041438835451299574</v>
      </c>
    </row>
    <row r="27" spans="1:17" ht="11.25">
      <c r="A27" s="2">
        <v>2001</v>
      </c>
      <c r="B27" s="2">
        <f>SUM(C27:Q27)</f>
        <v>0.15968022022053807</v>
      </c>
      <c r="C27" s="2">
        <f>+'transport demand '!C13/'transport demand '!$B$13*'Fuel+infra_charge per_km'!D16</f>
        <v>0.002187609446769406</v>
      </c>
      <c r="D27" s="2">
        <f>+'transport demand '!D13/'transport demand '!$B$13*'Fuel+infra_charge per_km'!E16</f>
        <v>0.002230227874582998</v>
      </c>
      <c r="E27" s="2">
        <f>+'transport demand '!E13/'transport demand '!$B$13*'Fuel+infra_charge per_km'!F16</f>
        <v>0.02885360354876809</v>
      </c>
      <c r="F27" s="2">
        <f>+'transport demand '!F13/'transport demand '!$B$13*'Fuel+infra_charge per_km'!G16</f>
        <v>0.0008639908948605434</v>
      </c>
      <c r="G27" s="2">
        <f>+'transport demand '!G13/'transport demand '!$B$13*'Fuel+infra_charge per_km'!H16</f>
        <v>0.017864818745604562</v>
      </c>
      <c r="H27" s="2">
        <f>+'transport demand '!H13/'transport demand '!$B$13*'Fuel+infra_charge per_km'!I16</f>
        <v>0.030323900941978583</v>
      </c>
      <c r="I27" s="2">
        <f>+'transport demand '!I13/'transport demand '!$B$13*'Fuel+infra_charge per_km'!J16</f>
        <v>0.0007729581649480781</v>
      </c>
      <c r="J27" s="2">
        <f>+'transport demand '!J13/'transport demand '!$B$13*'Fuel+infra_charge per_km'!K16</f>
        <v>0.021610045084514806</v>
      </c>
      <c r="K27" s="2">
        <f>+'transport demand '!K13/'transport demand '!$B$13*'Fuel+infra_charge per_km'!L16</f>
        <v>0.0004750449833172503</v>
      </c>
      <c r="L27" s="2">
        <f>+'transport demand '!L13/'transport demand '!$B$13*'Fuel+infra_charge per_km'!M16</f>
        <v>0.00561400098168383</v>
      </c>
      <c r="M27" s="2">
        <f>+'transport demand '!M13/'transport demand '!$B$13*'Fuel+infra_charge per_km'!N16</f>
        <v>0.0034094033525585462</v>
      </c>
      <c r="N27" s="2">
        <f>+'transport demand '!N13/'transport demand '!$B$13*'Fuel+infra_charge per_km'!O16</f>
        <v>0.0012614555016818986</v>
      </c>
      <c r="O27" s="2">
        <f>+'transport demand '!O13/'transport demand '!$B$13*'Fuel+infra_charge per_km'!P16</f>
        <v>0.0021055466686461513</v>
      </c>
      <c r="P27" s="2">
        <f>+'transport demand '!P13/'transport demand '!$B$13*'Fuel+infra_charge per_km'!Q16</f>
        <v>0.0025039300056161245</v>
      </c>
      <c r="Q27" s="2">
        <f>+'transport demand '!Q13/'transport demand '!$B$13*'Fuel+infra_charge per_km'!R16</f>
        <v>0.03960368402500722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29" sqref="G29"/>
    </sheetView>
  </sheetViews>
  <sheetFormatPr defaultColWidth="9.140625" defaultRowHeight="12.75"/>
  <cols>
    <col min="1" max="16384" width="9.140625" style="2" customWidth="1"/>
  </cols>
  <sheetData>
    <row r="1" ht="11.25">
      <c r="A1" s="6" t="s">
        <v>157</v>
      </c>
    </row>
    <row r="2" ht="11.25">
      <c r="A2" s="6"/>
    </row>
    <row r="3" ht="11.25">
      <c r="B3" s="6" t="str">
        <f>+Manip_taxes_vkm!C3</f>
        <v>gasoline </v>
      </c>
    </row>
    <row r="4" spans="2:12" ht="11.25">
      <c r="B4" s="2" t="s">
        <v>155</v>
      </c>
      <c r="C4" s="2" t="s">
        <v>108</v>
      </c>
      <c r="D4" s="2" t="s">
        <v>107</v>
      </c>
      <c r="E4" s="2" t="s">
        <v>110</v>
      </c>
      <c r="F4" s="2" t="s">
        <v>105</v>
      </c>
      <c r="G4" s="2" t="s">
        <v>114</v>
      </c>
      <c r="H4" s="2" t="s">
        <v>111</v>
      </c>
      <c r="I4" s="2" t="s">
        <v>106</v>
      </c>
      <c r="J4" s="2" t="s">
        <v>109</v>
      </c>
      <c r="K4" s="2" t="s">
        <v>136</v>
      </c>
      <c r="L4" s="2" t="s">
        <v>156</v>
      </c>
    </row>
    <row r="5" spans="1:12" ht="11.25">
      <c r="A5" s="2">
        <f>+Manip_taxes_vkm!B5</f>
        <v>1997</v>
      </c>
      <c r="B5" s="33">
        <f>+Manip_taxes_vkm!$C$5</f>
        <v>4.80466461893512</v>
      </c>
      <c r="C5" s="47">
        <f>+Manip_taxes_vkm!$G$5</f>
        <v>3.118775905725343</v>
      </c>
      <c r="D5" s="47">
        <f>+Manip_taxes_vkm!$J$5</f>
        <v>3.1831195335459097</v>
      </c>
      <c r="E5" s="47">
        <f>+Manip_taxes_vkm!$H$5</f>
        <v>3.0799754717349983</v>
      </c>
      <c r="F5" s="47">
        <f>+Manip_taxes_vkm!$N$5</f>
        <v>3.700516515531337</v>
      </c>
      <c r="G5" s="47">
        <f>+Manip_taxes_vkm!$E$5</f>
        <v>3.2958586503262985</v>
      </c>
      <c r="H5" s="47">
        <f>+Manip_taxes_vkm!$K$5</f>
        <v>4.153367271091113</v>
      </c>
      <c r="I5" s="47">
        <f>+Manip_taxes_vkm!$I$5</f>
        <v>5.025931699925568</v>
      </c>
      <c r="J5" s="47">
        <f>+Manip_taxes_vkm!$F$5</f>
        <v>4.705630279663317</v>
      </c>
      <c r="K5" s="47">
        <f>+Manip_taxes_vkm!$M$5</f>
        <v>5.0547906061316805</v>
      </c>
      <c r="L5" s="47">
        <f>+Manip_taxes_vkm!$R$5</f>
        <v>5.926893442787736</v>
      </c>
    </row>
    <row r="6" spans="1:12" ht="11.25">
      <c r="A6" s="2">
        <f>+Manip_taxes_vkm!B6</f>
        <v>1998</v>
      </c>
      <c r="B6" s="33">
        <f>+Manip_taxes_vkm!$C$6</f>
        <v>4.832477053263885</v>
      </c>
      <c r="C6" s="47">
        <f>+Manip_taxes_vkm!$G$6</f>
        <v>2.630790648679811</v>
      </c>
      <c r="D6" s="47">
        <f>+Manip_taxes_vkm!$J$6</f>
        <v>2.9355890931579247</v>
      </c>
      <c r="E6" s="47">
        <f>+Manip_taxes_vkm!$H$6</f>
        <v>3.0884535097349284</v>
      </c>
      <c r="F6" s="47">
        <f>+Manip_taxes_vkm!$N$6</f>
        <v>3.6246448421207895</v>
      </c>
      <c r="G6" s="47">
        <f>+Manip_taxes_vkm!$E$6</f>
        <v>3.3171308530244663</v>
      </c>
      <c r="H6" s="47">
        <f>+Manip_taxes_vkm!$K$6</f>
        <v>4.0228556459993525</v>
      </c>
      <c r="I6" s="47">
        <f>+Manip_taxes_vkm!$I$6</f>
        <v>5.111490085154403</v>
      </c>
      <c r="J6" s="47">
        <f>+Manip_taxes_vkm!$F$6</f>
        <v>4.676384314198587</v>
      </c>
      <c r="K6" s="47">
        <f>+Manip_taxes_vkm!$M$6</f>
        <v>5.000327958480658</v>
      </c>
      <c r="L6" s="47">
        <f>+Manip_taxes_vkm!$R$6</f>
        <v>6.264488843123875</v>
      </c>
    </row>
    <row r="7" spans="1:12" ht="11.25">
      <c r="A7" s="2">
        <f>+Manip_taxes_vkm!B7</f>
        <v>1999</v>
      </c>
      <c r="B7" s="33">
        <f>+Manip_taxes_vkm!$C$7</f>
        <v>5.08055956027057</v>
      </c>
      <c r="C7" s="47">
        <f>+Manip_taxes_vkm!$G$7</f>
        <v>2.3789375155149934</v>
      </c>
      <c r="D7" s="47">
        <f>+Manip_taxes_vkm!$J$7</f>
        <v>2.812880581818182</v>
      </c>
      <c r="E7" s="47">
        <f>+Manip_taxes_vkm!$H$7</f>
        <v>3.1263537867374</v>
      </c>
      <c r="F7" s="47">
        <f>+Manip_taxes_vkm!$N$7</f>
        <v>3.6011375507405123</v>
      </c>
      <c r="G7" s="47">
        <f>+Manip_taxes_vkm!$E$7</f>
        <v>3.6619452236078773</v>
      </c>
      <c r="H7" s="47">
        <f>+Manip_taxes_vkm!$K$7</f>
        <v>4.104017390769231</v>
      </c>
      <c r="I7" s="47">
        <f>+Manip_taxes_vkm!$I$7</f>
        <v>5.087915608878683</v>
      </c>
      <c r="J7" s="47">
        <f>+Manip_taxes_vkm!$F$7</f>
        <v>4.927218875755967</v>
      </c>
      <c r="K7" s="47">
        <f>+Manip_taxes_vkm!$M$7</f>
        <v>5.0962715076923075</v>
      </c>
      <c r="L7" s="47">
        <f>+Manip_taxes_vkm!$R$7</f>
        <v>6.82602563666121</v>
      </c>
    </row>
    <row r="8" spans="1:12" ht="11.25">
      <c r="A8" s="2">
        <f>+Manip_taxes_vkm!B8</f>
        <v>2000</v>
      </c>
      <c r="B8" s="33">
        <f>+Manip_taxes_vkm!$C$8</f>
        <v>5.244146180153083</v>
      </c>
      <c r="C8" s="47">
        <f>+Manip_taxes_vkm!$G$8</f>
        <v>2.1512196394191605</v>
      </c>
      <c r="D8" s="47">
        <f>+Manip_taxes_vkm!$J$8</f>
        <v>2.8076835430040274</v>
      </c>
      <c r="E8" s="47">
        <f>+Manip_taxes_vkm!$H$8</f>
        <v>3.052995039526797</v>
      </c>
      <c r="F8" s="47">
        <f>+Manip_taxes_vkm!$N$8</f>
        <v>3.500575342498021</v>
      </c>
      <c r="G8" s="47">
        <f>+Manip_taxes_vkm!$E$8</f>
        <v>3.614255844433313</v>
      </c>
      <c r="H8" s="47">
        <f>+Manip_taxes_vkm!$K$8</f>
        <v>3.8630307186930573</v>
      </c>
      <c r="I8" s="47">
        <f>+Manip_taxes_vkm!$I$8</f>
        <v>4.876488669602414</v>
      </c>
      <c r="J8" s="47">
        <f>+Manip_taxes_vkm!$F$8</f>
        <v>5.075250377977836</v>
      </c>
      <c r="K8" s="47">
        <f>+Manip_taxes_vkm!$M$8</f>
        <v>5.079957199430487</v>
      </c>
      <c r="L8" s="47">
        <f>+Manip_taxes_vkm!$R$8</f>
        <v>7.653198005895681</v>
      </c>
    </row>
    <row r="9" spans="4:7" ht="11.25">
      <c r="D9" s="47"/>
      <c r="G9" s="47"/>
    </row>
    <row r="19" ht="11.25">
      <c r="B19" s="6" t="s">
        <v>149</v>
      </c>
    </row>
    <row r="20" spans="2:12" ht="11.25">
      <c r="B20" s="2" t="s">
        <v>155</v>
      </c>
      <c r="C20" s="2" t="s">
        <v>108</v>
      </c>
      <c r="D20" s="2" t="s">
        <v>114</v>
      </c>
      <c r="E20" s="2" t="s">
        <v>107</v>
      </c>
      <c r="F20" s="2" t="s">
        <v>136</v>
      </c>
      <c r="G20" s="2" t="s">
        <v>106</v>
      </c>
      <c r="H20" s="2" t="s">
        <v>109</v>
      </c>
      <c r="I20" s="2" t="s">
        <v>110</v>
      </c>
      <c r="J20" s="2" t="s">
        <v>111</v>
      </c>
      <c r="K20" s="2" t="s">
        <v>105</v>
      </c>
      <c r="L20" s="2" t="s">
        <v>156</v>
      </c>
    </row>
    <row r="21" spans="1:12" ht="11.25">
      <c r="A21" s="2">
        <f>+Manip_taxes_vkm!B19</f>
        <v>1997</v>
      </c>
      <c r="B21" s="33">
        <f>+Manip_taxes_vkm!$C$19</f>
        <v>2.756672749686838</v>
      </c>
      <c r="C21" s="47">
        <f>+Manip_taxes_vkm!$G$19</f>
        <v>2.276675120779393</v>
      </c>
      <c r="D21" s="47">
        <f>+Manip_taxes_vkm!$N$19</f>
        <v>2.082402015748031</v>
      </c>
      <c r="E21" s="47">
        <f>+Manip_taxes_vkm!$H$19</f>
        <v>2.050613095845778</v>
      </c>
      <c r="F21" s="47">
        <f>+Manip_taxes_vkm!$J$19</f>
        <v>2.5842939306305714</v>
      </c>
      <c r="G21" s="47">
        <f>+Manip_taxes_vkm!$M$19</f>
        <v>2.4760367565756405</v>
      </c>
      <c r="H21" s="47">
        <f>+Manip_taxes_vkm!$K$19</f>
        <v>2.6624339797525303</v>
      </c>
      <c r="I21" s="47">
        <f>+Manip_taxes_vkm!$I$19</f>
        <v>2.5277047821679</v>
      </c>
      <c r="J21" s="47">
        <f>+Manip_taxes_vkm!$F$19</f>
        <v>2.508541306543578</v>
      </c>
      <c r="K21" s="47">
        <f>+Manip_taxes_vkm!$E$19</f>
        <v>3.5072130838714957</v>
      </c>
      <c r="L21" s="47">
        <f>+Manip_taxes_vkm!$R$19</f>
        <v>4.609616217121795</v>
      </c>
    </row>
    <row r="22" spans="1:12" ht="11.25">
      <c r="A22" s="2">
        <f>+Manip_taxes_vkm!B20</f>
        <v>1998</v>
      </c>
      <c r="B22" s="33">
        <f>+Manip_taxes_vkm!$C$20</f>
        <v>2.796608501835697</v>
      </c>
      <c r="C22" s="47">
        <f>+Manip_taxes_vkm!$G$20</f>
        <v>1.6497542331373227</v>
      </c>
      <c r="D22" s="47">
        <f>+Manip_taxes_vkm!$N$20</f>
        <v>2.0310723699882085</v>
      </c>
      <c r="E22" s="47">
        <f>+Manip_taxes_vkm!$H$20</f>
        <v>2.0584469395529643</v>
      </c>
      <c r="F22" s="47">
        <f>+Manip_taxes_vkm!$J$20</f>
        <v>2.3483051589844908</v>
      </c>
      <c r="G22" s="47">
        <f>+Manip_taxes_vkm!$M$20</f>
        <v>2.34828285517441</v>
      </c>
      <c r="H22" s="47">
        <f>+Manip_taxes_vkm!$K$20</f>
        <v>2.5838851731778427</v>
      </c>
      <c r="I22" s="47">
        <f>+Manip_taxes_vkm!$I$20</f>
        <v>2.607986822675737</v>
      </c>
      <c r="J22" s="47">
        <f>+Manip_taxes_vkm!$F$20</f>
        <v>2.4900291545189503</v>
      </c>
      <c r="K22" s="47">
        <f>+Manip_taxes_vkm!$E$20</f>
        <v>3.2926716619158016</v>
      </c>
      <c r="L22" s="47">
        <f>+Manip_taxes_vkm!$R$20</f>
        <v>4.98268882906354</v>
      </c>
    </row>
    <row r="23" spans="1:12" ht="11.25">
      <c r="A23" s="2">
        <f>+Manip_taxes_vkm!B21</f>
        <v>1999</v>
      </c>
      <c r="B23" s="33">
        <f>+Manip_taxes_vkm!$C$21</f>
        <v>2.8614297776147612</v>
      </c>
      <c r="C23" s="47">
        <f>+Manip_taxes_vkm!$G$21</f>
        <v>1.7540830508474574</v>
      </c>
      <c r="D23" s="47">
        <f>+Manip_taxes_vkm!$N$21</f>
        <v>2.0155292779513845</v>
      </c>
      <c r="E23" s="47">
        <f>+Manip_taxes_vkm!$H$21</f>
        <v>2.07222708668435</v>
      </c>
      <c r="F23" s="47">
        <f>+Manip_taxes_vkm!$J$21</f>
        <v>2.2789801510489505</v>
      </c>
      <c r="G23" s="47">
        <f>+Manip_taxes_vkm!$M$21</f>
        <v>2.392476842553192</v>
      </c>
      <c r="H23" s="47">
        <f>+Manip_taxes_vkm!$K$21</f>
        <v>2.674370012307692</v>
      </c>
      <c r="I23" s="47">
        <f>+Manip_taxes_vkm!$I$21</f>
        <v>2.653716000255135</v>
      </c>
      <c r="J23" s="47">
        <f>+Manip_taxes_vkm!$F$21</f>
        <v>2.5220823384615385</v>
      </c>
      <c r="K23" s="47">
        <f>+Manip_taxes_vkm!$E$21</f>
        <v>3.1653495048571076</v>
      </c>
      <c r="L23" s="47">
        <f>+Manip_taxes_vkm!$R$21</f>
        <v>5.30837848772504</v>
      </c>
    </row>
    <row r="24" spans="1:12" ht="11.25">
      <c r="A24" s="2">
        <f>+Manip_taxes_vkm!B22</f>
        <v>2000</v>
      </c>
      <c r="B24" s="33">
        <f>+Manip_taxes_vkm!$C$22</f>
        <v>2.9460228376628437</v>
      </c>
      <c r="C24" s="47">
        <f>+Manip_taxes_vkm!$G$22</f>
        <v>1.6677861256569595</v>
      </c>
      <c r="D24" s="47">
        <f>+Manip_taxes_vkm!$N$22</f>
        <v>1.956985463441131</v>
      </c>
      <c r="E24" s="47">
        <f>+Manip_taxes_vkm!$H$22</f>
        <v>2.0256335839318798</v>
      </c>
      <c r="F24" s="47">
        <f>+Manip_taxes_vkm!$J$22</f>
        <v>2.1899400104875335</v>
      </c>
      <c r="G24" s="47">
        <f>+Manip_taxes_vkm!$M$22</f>
        <v>2.3835342032847375</v>
      </c>
      <c r="H24" s="47">
        <f>+Manip_taxes_vkm!$K$22</f>
        <v>2.4815391808985234</v>
      </c>
      <c r="I24" s="47">
        <f>+Manip_taxes_vkm!$I$22</f>
        <v>2.680767538780541</v>
      </c>
      <c r="J24" s="47">
        <f>+Manip_taxes_vkm!$F$22</f>
        <v>2.8683822808671073</v>
      </c>
      <c r="K24" s="47">
        <f>+Manip_taxes_vkm!$E$22</f>
        <v>3.2640792852774365</v>
      </c>
      <c r="L24" s="47">
        <f>+Manip_taxes_vkm!$R$22</f>
        <v>5.739799537810577</v>
      </c>
    </row>
    <row r="26" spans="3:12" ht="11.25">
      <c r="C26" s="55"/>
      <c r="D26" s="56"/>
      <c r="E26" s="53"/>
      <c r="F26" s="55"/>
      <c r="G26" s="55"/>
      <c r="H26" s="55"/>
      <c r="I26" s="57"/>
      <c r="J26" s="55"/>
      <c r="K26" s="55"/>
      <c r="L26" s="55"/>
    </row>
    <row r="30" spans="1:3" ht="11.25">
      <c r="A30" s="50"/>
      <c r="B30" s="51"/>
      <c r="C30" s="51"/>
    </row>
    <row r="31" spans="1:2" ht="11.25">
      <c r="A31" s="52"/>
      <c r="B31" s="53"/>
    </row>
    <row r="32" spans="1:3" ht="11.25">
      <c r="A32" s="54"/>
      <c r="B32" s="55"/>
      <c r="C32" s="55"/>
    </row>
    <row r="33" spans="1:2" ht="11.25">
      <c r="A33" s="52"/>
      <c r="B33" s="56"/>
    </row>
    <row r="34" spans="1:2" ht="11.25">
      <c r="A34" s="54"/>
      <c r="B34" s="55"/>
    </row>
    <row r="35" spans="1:2" ht="11.25">
      <c r="A35" s="54"/>
      <c r="B35" s="55"/>
    </row>
    <row r="36" spans="1:2" ht="11.25">
      <c r="A36" s="54"/>
      <c r="B36" s="55"/>
    </row>
    <row r="37" spans="1:2" ht="11.25">
      <c r="A37" s="52"/>
      <c r="B37" s="56"/>
    </row>
    <row r="38" spans="1:2" ht="11.25">
      <c r="A38" s="2" t="s">
        <v>160</v>
      </c>
      <c r="B38" s="55"/>
    </row>
    <row r="39" spans="1:2" ht="11.25">
      <c r="A39" s="54"/>
      <c r="B39" s="55"/>
    </row>
    <row r="40" spans="1:2" ht="11.25">
      <c r="A40" s="54"/>
      <c r="B40" s="55"/>
    </row>
    <row r="41" spans="1:2" ht="11.25">
      <c r="A41" s="54"/>
      <c r="B41" s="55"/>
    </row>
    <row r="42" spans="1:3" ht="11.25">
      <c r="A42" s="52"/>
      <c r="B42" s="56"/>
      <c r="C42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H1">
      <selection activeCell="P5" sqref="P5"/>
    </sheetView>
  </sheetViews>
  <sheetFormatPr defaultColWidth="9.140625" defaultRowHeight="12.75"/>
  <cols>
    <col min="3" max="3" width="9.140625" style="24" customWidth="1"/>
  </cols>
  <sheetData>
    <row r="1" ht="12.75">
      <c r="A1" t="s">
        <v>167</v>
      </c>
    </row>
    <row r="3" spans="3:17" ht="12.75">
      <c r="C3" s="23" t="s">
        <v>107</v>
      </c>
      <c r="D3" s="35" t="s">
        <v>110</v>
      </c>
      <c r="E3" s="35" t="s">
        <v>112</v>
      </c>
      <c r="F3" s="35" t="s">
        <v>115</v>
      </c>
      <c r="G3" s="35" t="s">
        <v>104</v>
      </c>
      <c r="H3" s="35" t="s">
        <v>116</v>
      </c>
      <c r="I3" s="35" t="s">
        <v>117</v>
      </c>
      <c r="J3" s="35" t="s">
        <v>113</v>
      </c>
      <c r="K3" s="35" t="s">
        <v>105</v>
      </c>
      <c r="L3" s="35" t="s">
        <v>106</v>
      </c>
      <c r="M3" s="35" t="s">
        <v>111</v>
      </c>
      <c r="N3" s="35" t="s">
        <v>108</v>
      </c>
      <c r="O3" s="35" t="s">
        <v>114</v>
      </c>
      <c r="P3" s="35" t="s">
        <v>109</v>
      </c>
      <c r="Q3" s="35" t="s">
        <v>118</v>
      </c>
    </row>
    <row r="4" spans="2:17" ht="12.75">
      <c r="B4" t="s">
        <v>74</v>
      </c>
      <c r="C4" s="24">
        <f>+'Fuel+infra_charge per_km'!$G$15</f>
        <v>0.07841922777777777</v>
      </c>
      <c r="D4">
        <f>+'Fuel+infra_charge per_km'!$J$15</f>
        <v>0.08018026388888888</v>
      </c>
      <c r="E4">
        <f>+'Fuel+infra_charge per_km'!$L$15</f>
        <v>0.08140365277777777</v>
      </c>
      <c r="F4">
        <f>+'Fuel+infra_charge per_km'!$O$15</f>
        <v>0.08759464444444441</v>
      </c>
      <c r="G4">
        <f>+'Fuel+infra_charge per_km'!$D$15</f>
        <v>0.09337676666666665</v>
      </c>
      <c r="H4">
        <f>+'Fuel+infra_charge per_km'!$P$15</f>
        <v>0.09808681388888886</v>
      </c>
      <c r="I4">
        <f>+'Fuel+infra_charge per_km'!$Q$15</f>
        <v>0.10230428611111106</v>
      </c>
      <c r="J4">
        <f>+'Fuel+infra_charge per_km'!$M$15</f>
        <v>0.10357918611111107</v>
      </c>
      <c r="K4">
        <f>+'Fuel+infra_charge per_km'!$E$15</f>
        <v>0.11894237499999998</v>
      </c>
      <c r="L4">
        <f>+'Fuel+infra_charge per_km'!$F$15</f>
        <v>0.13168493611111107</v>
      </c>
      <c r="M4">
        <f>+'Fuel+infra_charge per_km'!$K$15</f>
        <v>0.10066880833333329</v>
      </c>
      <c r="N4">
        <f>+'Fuel+infra_charge per_km'!$H$15</f>
        <v>0.08687992777777775</v>
      </c>
      <c r="O4">
        <f>+'Fuel+infra_charge per_km'!$N$15</f>
        <v>0.09345725277777778</v>
      </c>
      <c r="P4">
        <f>+'Fuel+infra_charge per_km'!$I$15</f>
        <v>0.10892668333333329</v>
      </c>
      <c r="Q4">
        <f>+'Fuel+infra_charge per_km'!$R$15</f>
        <v>0.2452862527777777</v>
      </c>
    </row>
    <row r="5" spans="2:17" ht="12.75">
      <c r="B5" t="s">
        <v>166</v>
      </c>
      <c r="C5" s="24">
        <f>+'Fuel+infra_charge per_km'!$G$14</f>
        <v>0</v>
      </c>
      <c r="D5">
        <f>+'Fuel+infra_charge per_km'!$J$14</f>
        <v>0</v>
      </c>
      <c r="E5">
        <f>+'Fuel+infra_charge per_km'!$L$14</f>
        <v>0</v>
      </c>
      <c r="F5">
        <f>+'Fuel+infra_charge per_km'!$O$14</f>
        <v>0</v>
      </c>
      <c r="G5">
        <f>+'Fuel+infra_charge per_km'!$D$14</f>
        <v>0</v>
      </c>
      <c r="H5">
        <f>+'Fuel+infra_charge per_km'!$P$14</f>
        <v>0</v>
      </c>
      <c r="I5">
        <f>+'Fuel+infra_charge per_km'!$Q$14</f>
        <v>0</v>
      </c>
      <c r="J5">
        <f>+'Fuel+infra_charge per_km'!$M$14</f>
        <v>0</v>
      </c>
      <c r="K5">
        <f>+'Fuel+infra_charge per_km'!$E$14</f>
        <v>0</v>
      </c>
      <c r="L5">
        <f>+'Fuel+infra_charge per_km'!$F$14</f>
        <v>0</v>
      </c>
      <c r="M5">
        <f>+'Fuel+infra_charge per_km'!$K$14</f>
        <v>0.04979935649470373</v>
      </c>
      <c r="N5">
        <f>+'Fuel+infra_charge per_km'!$H$14</f>
        <v>0.06838195521257798</v>
      </c>
      <c r="O5">
        <f>+'Fuel+infra_charge per_km'!$N$14</f>
        <v>0.072</v>
      </c>
      <c r="P5">
        <f>+'Fuel+infra_charge per_km'!$I$14</f>
        <v>0.08430716525625917</v>
      </c>
      <c r="Q5">
        <f>+'Fuel+infra_charge per_km'!$R$14</f>
        <v>0</v>
      </c>
    </row>
    <row r="6" spans="2:17" ht="12.75">
      <c r="B6" t="s">
        <v>75</v>
      </c>
      <c r="C6" s="24">
        <f>+'Fuel+infra_charge per_km'!$G$16</f>
        <v>0.07841922777777777</v>
      </c>
      <c r="D6">
        <f>+'Fuel+infra_charge per_km'!$J$16</f>
        <v>0.08018026388888888</v>
      </c>
      <c r="E6">
        <f>+'Fuel+infra_charge per_km'!$L$16</f>
        <v>0.08140365277777777</v>
      </c>
      <c r="F6">
        <f>+'Fuel+infra_charge per_km'!$O$16</f>
        <v>0.08759464444444441</v>
      </c>
      <c r="G6">
        <f>+'Fuel+infra_charge per_km'!$D$16</f>
        <v>0.09337676666666665</v>
      </c>
      <c r="H6">
        <f>+'Fuel+infra_charge per_km'!$P$16</f>
        <v>0.09808681388888886</v>
      </c>
      <c r="I6">
        <f>+'Fuel+infra_charge per_km'!$Q$16</f>
        <v>0.10230428611111106</v>
      </c>
      <c r="J6">
        <f>+'Fuel+infra_charge per_km'!$M$16</f>
        <v>0.10357918611111107</v>
      </c>
      <c r="K6">
        <f>+'Fuel+infra_charge per_km'!$E$16</f>
        <v>0.11894237499999998</v>
      </c>
      <c r="L6">
        <f>+'Fuel+infra_charge per_km'!$F$16</f>
        <v>0.13168493611111107</v>
      </c>
      <c r="M6">
        <f>+'Fuel+infra_charge per_km'!$K$16</f>
        <v>0.15046816482803702</v>
      </c>
      <c r="N6">
        <f>+'Fuel+infra_charge per_km'!$H$16</f>
        <v>0.15526188299035573</v>
      </c>
      <c r="O6">
        <f>+'Fuel+infra_charge per_km'!$N$16</f>
        <v>0.16545725277777779</v>
      </c>
      <c r="P6">
        <f>+'Fuel+infra_charge per_km'!$I$16</f>
        <v>0.19323384858959247</v>
      </c>
      <c r="Q6">
        <f>+'Fuel+infra_charge per_km'!$R$16</f>
        <v>0.2452862527777777</v>
      </c>
    </row>
    <row r="9" ht="12.75">
      <c r="C9" s="69"/>
    </row>
    <row r="10" spans="2:3" ht="12.75">
      <c r="B10" s="2"/>
      <c r="C10" s="70"/>
    </row>
    <row r="11" spans="2:3" ht="12.75">
      <c r="B11" s="2"/>
      <c r="C11" s="70"/>
    </row>
    <row r="12" spans="2:3" ht="12.75">
      <c r="B12" s="2"/>
      <c r="C12" s="71"/>
    </row>
    <row r="13" spans="2:3" ht="12.75">
      <c r="B13" s="2"/>
      <c r="C13" s="72"/>
    </row>
    <row r="14" spans="2:3" ht="12.75">
      <c r="B14" s="2"/>
      <c r="C14" s="72"/>
    </row>
    <row r="15" spans="2:3" ht="12.75">
      <c r="B15" s="2"/>
      <c r="C15" s="70"/>
    </row>
    <row r="16" spans="2:3" ht="12.75">
      <c r="B16" s="2"/>
      <c r="C16" s="72"/>
    </row>
    <row r="17" spans="2:3" ht="12.75">
      <c r="B17" s="2"/>
      <c r="C17" s="72"/>
    </row>
    <row r="18" spans="2:3" ht="12.75">
      <c r="B18" s="2"/>
      <c r="C18" s="72"/>
    </row>
    <row r="19" spans="2:3" ht="12.75">
      <c r="B19" s="2"/>
      <c r="C19" s="70"/>
    </row>
    <row r="20" spans="2:3" ht="12.75">
      <c r="B20" s="2"/>
      <c r="C20" s="72"/>
    </row>
    <row r="21" spans="2:3" ht="12.75">
      <c r="B21" s="2"/>
      <c r="C21" s="72"/>
    </row>
    <row r="22" spans="2:3" ht="12.75">
      <c r="B22" s="2"/>
      <c r="C22" s="72"/>
    </row>
    <row r="23" spans="2:3" ht="12.75">
      <c r="B23" s="2"/>
      <c r="C23" s="70"/>
    </row>
    <row r="24" spans="2:3" ht="12.75">
      <c r="B24" s="2"/>
      <c r="C24" s="72"/>
    </row>
    <row r="25" spans="2:3" ht="12.75">
      <c r="B25" s="2"/>
      <c r="C25" s="72"/>
    </row>
    <row r="26" spans="2:3" ht="12.75">
      <c r="B26" s="2"/>
      <c r="C26" s="72"/>
    </row>
    <row r="27" spans="2:3" ht="12.75">
      <c r="B27" s="2"/>
      <c r="C27" s="70"/>
    </row>
    <row r="28" spans="2:3" ht="12.75">
      <c r="B28" s="2"/>
      <c r="C28" s="72"/>
    </row>
    <row r="29" spans="2:3" ht="12.75">
      <c r="B29" s="2"/>
      <c r="C29" s="72"/>
    </row>
    <row r="30" spans="2:3" ht="12.75">
      <c r="B30" s="2"/>
      <c r="C30" s="72"/>
    </row>
    <row r="31" spans="2:3" ht="12.75">
      <c r="B31" s="2"/>
      <c r="C31" s="70"/>
    </row>
    <row r="32" spans="2:3" ht="12.75">
      <c r="B32" s="2"/>
      <c r="C32" s="70"/>
    </row>
    <row r="33" spans="2:3" ht="12.75">
      <c r="B33" s="2"/>
      <c r="C33" s="70"/>
    </row>
    <row r="34" spans="2:3" ht="12.75">
      <c r="B34" s="2"/>
      <c r="C34" s="72"/>
    </row>
    <row r="35" spans="2:3" ht="12.75">
      <c r="B35" s="2"/>
      <c r="C35" s="70"/>
    </row>
    <row r="36" spans="2:3" ht="12.75">
      <c r="B36" s="2"/>
      <c r="C36" s="70"/>
    </row>
    <row r="37" spans="2:3" ht="12.75">
      <c r="B37" s="2"/>
      <c r="C37" s="70"/>
    </row>
    <row r="38" spans="2:3" ht="12.75">
      <c r="B38" s="2"/>
      <c r="C38" s="72"/>
    </row>
    <row r="39" spans="2:3" ht="12.75">
      <c r="B39" s="2"/>
      <c r="C39" s="70"/>
    </row>
    <row r="40" spans="2:3" ht="12.75">
      <c r="B40" s="2"/>
      <c r="C40" s="70"/>
    </row>
    <row r="41" spans="2:3" ht="12.75">
      <c r="B41" s="2"/>
      <c r="C41" s="70"/>
    </row>
    <row r="42" ht="12.75">
      <c r="B42" s="2"/>
    </row>
    <row r="43" spans="2:3" ht="12.75">
      <c r="B43" s="2"/>
      <c r="C43" s="68"/>
    </row>
    <row r="44" spans="2:3" ht="12.75">
      <c r="B44" s="2"/>
      <c r="C44" s="68"/>
    </row>
    <row r="45" spans="2:3" ht="12.75">
      <c r="B45" s="2"/>
      <c r="C45" s="68"/>
    </row>
    <row r="46" ht="12.75">
      <c r="B46" s="2"/>
    </row>
    <row r="47" spans="2:3" ht="12.75">
      <c r="B47" s="2"/>
      <c r="C47" s="68"/>
    </row>
    <row r="48" spans="2:3" ht="12.75">
      <c r="B48" s="2"/>
      <c r="C48" s="68"/>
    </row>
    <row r="49" spans="2:3" ht="12.75">
      <c r="B49" s="2"/>
      <c r="C49" s="68"/>
    </row>
    <row r="50" ht="12.75">
      <c r="B50" s="2"/>
    </row>
    <row r="51" spans="2:3" ht="12.75">
      <c r="B51" s="2"/>
      <c r="C51" s="68"/>
    </row>
    <row r="52" spans="2:3" ht="12.75">
      <c r="B52" s="2"/>
      <c r="C52" s="68"/>
    </row>
    <row r="53" spans="2:3" ht="12.75">
      <c r="B53" s="2"/>
      <c r="C53" s="68"/>
    </row>
    <row r="54" ht="12.75">
      <c r="B54" s="2"/>
    </row>
    <row r="55" spans="2:3" ht="12.75">
      <c r="B55" s="2"/>
      <c r="C55" s="68"/>
    </row>
    <row r="56" spans="2:3" ht="12.75">
      <c r="B56" s="2"/>
      <c r="C56" s="68"/>
    </row>
    <row r="57" spans="2:3" ht="12.75">
      <c r="B57" s="2"/>
      <c r="C57" s="68"/>
    </row>
    <row r="58" ht="12.75">
      <c r="B58" s="2"/>
    </row>
    <row r="59" spans="2:3" ht="12.75">
      <c r="B59" s="2"/>
      <c r="C59" s="68"/>
    </row>
    <row r="60" spans="2:3" ht="12.75">
      <c r="B60" s="2"/>
      <c r="C60" s="68"/>
    </row>
    <row r="61" spans="2:3" ht="12.75">
      <c r="B61" s="2"/>
      <c r="C61" s="68"/>
    </row>
    <row r="62" ht="12.75">
      <c r="B62" s="2"/>
    </row>
    <row r="63" spans="2:3" ht="12.75">
      <c r="B63" s="2"/>
      <c r="C63" s="68"/>
    </row>
    <row r="64" spans="2:3" ht="12.75">
      <c r="B64" s="2"/>
      <c r="C64" s="68"/>
    </row>
    <row r="65" spans="2:3" ht="12.75">
      <c r="B65" s="2"/>
      <c r="C65" s="68"/>
    </row>
    <row r="66" ht="12.75">
      <c r="B66" s="2"/>
    </row>
    <row r="67" spans="2:3" ht="12.75">
      <c r="B67" s="2"/>
      <c r="C67" s="68"/>
    </row>
    <row r="68" spans="2:3" ht="12.75">
      <c r="B68" s="2"/>
      <c r="C68" s="68"/>
    </row>
    <row r="69" spans="2:3" ht="12.75">
      <c r="B69" s="2"/>
      <c r="C69" s="68"/>
    </row>
    <row r="70" ht="12.75">
      <c r="B70" s="2"/>
    </row>
    <row r="71" spans="2:3" ht="12.75">
      <c r="B71" s="2"/>
      <c r="C71" s="68"/>
    </row>
    <row r="72" spans="2:3" ht="12.75">
      <c r="B72" s="2"/>
      <c r="C72" s="69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72"/>
  <sheetViews>
    <sheetView workbookViewId="0" topLeftCell="A1">
      <selection activeCell="I14" sqref="I14"/>
    </sheetView>
  </sheetViews>
  <sheetFormatPr defaultColWidth="9.140625" defaultRowHeight="12.75"/>
  <sheetData>
    <row r="3" ht="12.75">
      <c r="A3" s="37" t="s">
        <v>31</v>
      </c>
    </row>
    <row r="4" spans="2:18" ht="12.75">
      <c r="B4" s="34" t="s">
        <v>23</v>
      </c>
      <c r="C4" s="35" t="s">
        <v>22</v>
      </c>
      <c r="D4" s="35" t="s">
        <v>104</v>
      </c>
      <c r="E4" s="35" t="s">
        <v>105</v>
      </c>
      <c r="F4" s="35" t="s">
        <v>106</v>
      </c>
      <c r="G4" s="35" t="s">
        <v>107</v>
      </c>
      <c r="H4" s="35" t="s">
        <v>108</v>
      </c>
      <c r="I4" s="35" t="s">
        <v>109</v>
      </c>
      <c r="J4" s="35" t="s">
        <v>110</v>
      </c>
      <c r="K4" s="35" t="s">
        <v>111</v>
      </c>
      <c r="L4" s="35" t="s">
        <v>112</v>
      </c>
      <c r="M4" s="35" t="s">
        <v>113</v>
      </c>
      <c r="N4" s="35" t="s">
        <v>114</v>
      </c>
      <c r="O4" s="35" t="s">
        <v>115</v>
      </c>
      <c r="P4" s="35" t="s">
        <v>116</v>
      </c>
      <c r="Q4" s="35" t="s">
        <v>117</v>
      </c>
      <c r="R4" s="35" t="s">
        <v>118</v>
      </c>
    </row>
    <row r="5" spans="1:19" ht="12.75">
      <c r="A5" s="24">
        <v>1998</v>
      </c>
      <c r="B5" s="2" t="s">
        <v>73</v>
      </c>
      <c r="C5" s="24"/>
      <c r="D5" s="2">
        <f>'Road infra charges'!C40</f>
        <v>0</v>
      </c>
      <c r="E5" s="2">
        <f>'Road infra charges'!D40</f>
        <v>0</v>
      </c>
      <c r="F5" s="2">
        <f>'Road infra charges'!E40</f>
        <v>0</v>
      </c>
      <c r="G5" s="2">
        <f>'Road infra charges'!F40</f>
        <v>0</v>
      </c>
      <c r="H5" s="2">
        <f>'Road infra charges'!G40</f>
        <v>0.07283658333695166</v>
      </c>
      <c r="I5" s="2">
        <f>'Road infra charges'!H40</f>
        <v>0.08946046119401156</v>
      </c>
      <c r="J5" s="2">
        <f>'Road infra charges'!I40</f>
        <v>0</v>
      </c>
      <c r="K5" s="2">
        <f>'Road infra charges'!J40</f>
        <v>0.0474670567125838</v>
      </c>
      <c r="L5" s="2">
        <f>'Road infra charges'!K40</f>
        <v>0</v>
      </c>
      <c r="M5" s="2">
        <f>'Road infra charges'!L40</f>
        <v>0</v>
      </c>
      <c r="N5" s="2">
        <f>'Road infra charges'!M40</f>
        <v>0.07612827988338192</v>
      </c>
      <c r="O5" s="2">
        <f>'Road infra charges'!N40</f>
        <v>0</v>
      </c>
      <c r="P5" s="2">
        <f>'Road infra charges'!O40</f>
        <v>0</v>
      </c>
      <c r="Q5" s="2">
        <f>'Road infra charges'!P40</f>
        <v>0</v>
      </c>
      <c r="R5" s="2">
        <f>'Road infra charges'!Q40</f>
        <v>0</v>
      </c>
      <c r="S5" s="2"/>
    </row>
    <row r="6" spans="1:19" ht="12.75">
      <c r="A6" s="24"/>
      <c r="B6" s="2" t="s">
        <v>74</v>
      </c>
      <c r="C6" s="24"/>
      <c r="D6" s="2">
        <f>+Manip_Fuel_charge_per_mode!C4*basedata_fuel_efficiency_modes!$C$6/100</f>
        <v>0.09789741669937287</v>
      </c>
      <c r="E6" s="2">
        <f>+Manip_Fuel_charge_per_mode!D4*basedata_fuel_efficiency_modes!$C$6/100</f>
        <v>0.1036938189828312</v>
      </c>
      <c r="F6" s="2">
        <f>+Manip_Fuel_charge_per_mode!E4*basedata_fuel_efficiency_modes!$C$6/100</f>
        <v>0.10697014729175738</v>
      </c>
      <c r="G6" s="2">
        <f>+Manip_Fuel_charge_per_mode!F4*basedata_fuel_efficiency_modes!$C$6/100</f>
        <v>0.08047412273594935</v>
      </c>
      <c r="H6" s="2">
        <f>+Manip_Fuel_charge_per_mode!G4*basedata_fuel_efficiency_modes!$C$6/100</f>
        <v>0.08967598868372745</v>
      </c>
      <c r="I6" s="2">
        <f>+Manip_Fuel_charge_per_mode!H4*basedata_fuel_efficiency_modes!$C$6/100</f>
        <v>0.12494447451559106</v>
      </c>
      <c r="J6" s="2">
        <f>+Manip_Fuel_charge_per_mode!I4*basedata_fuel_efficiency_modes!$C$6/100</f>
        <v>0.1128393731037738</v>
      </c>
      <c r="K6" s="2">
        <f>+Manip_Fuel_charge_per_mode!J4*basedata_fuel_efficiency_modes!$C$6/100</f>
        <v>0.1307967730482669</v>
      </c>
      <c r="L6" s="2">
        <f>+Manip_Fuel_charge_per_mode!K4*basedata_fuel_efficiency_modes!$C$6/100</f>
        <v>0.08533495166171366</v>
      </c>
      <c r="M6" s="2">
        <f>+Manip_Fuel_charge_per_mode!L4*basedata_fuel_efficiency_modes!$C$6/100</f>
        <v>0.10634114692085544</v>
      </c>
      <c r="N6" s="2">
        <f>+Manip_Fuel_charge_per_mode!M4*basedata_fuel_efficiency_modes!$C$6/100</f>
        <v>0.09765618946837991</v>
      </c>
      <c r="O6" s="2">
        <f>+Manip_Fuel_charge_per_mode!N4*basedata_fuel_efficiency_modes!$C$6/100</f>
        <v>0.09325197470727808</v>
      </c>
      <c r="P6" s="2">
        <f>+Manip_Fuel_charge_per_mode!O4*basedata_fuel_efficiency_modes!$C$6/100</f>
        <v>0.10284040980455669</v>
      </c>
      <c r="Q6" s="2">
        <f>+Manip_Fuel_charge_per_mode!P4*basedata_fuel_efficiency_modes!$C$6/100</f>
        <v>0.09658074025699165</v>
      </c>
      <c r="R6" s="2">
        <f>+Manip_Fuel_charge_per_mode!Q4*basedata_fuel_efficiency_modes!$C$6/100</f>
        <v>0.22916414098748578</v>
      </c>
      <c r="S6" s="2"/>
    </row>
    <row r="7" spans="1:19" ht="12.75">
      <c r="A7" s="24"/>
      <c r="B7" s="2" t="s">
        <v>75</v>
      </c>
      <c r="C7" s="24"/>
      <c r="D7" s="2">
        <f aca="true" t="shared" si="0" ref="D7:R7">SUM(D5:D6)</f>
        <v>0.09789741669937287</v>
      </c>
      <c r="E7" s="2">
        <f t="shared" si="0"/>
        <v>0.1036938189828312</v>
      </c>
      <c r="F7" s="2">
        <f t="shared" si="0"/>
        <v>0.10697014729175738</v>
      </c>
      <c r="G7" s="2">
        <f t="shared" si="0"/>
        <v>0.08047412273594935</v>
      </c>
      <c r="H7" s="2">
        <f t="shared" si="0"/>
        <v>0.1625125720206791</v>
      </c>
      <c r="I7" s="2">
        <f t="shared" si="0"/>
        <v>0.21440493570960262</v>
      </c>
      <c r="J7" s="2">
        <f t="shared" si="0"/>
        <v>0.1128393731037738</v>
      </c>
      <c r="K7" s="2">
        <f t="shared" si="0"/>
        <v>0.1782638297608507</v>
      </c>
      <c r="L7" s="2">
        <f t="shared" si="0"/>
        <v>0.08533495166171366</v>
      </c>
      <c r="M7" s="2">
        <f t="shared" si="0"/>
        <v>0.10634114692085544</v>
      </c>
      <c r="N7" s="2">
        <f t="shared" si="0"/>
        <v>0.17378446935176184</v>
      </c>
      <c r="O7" s="2">
        <f t="shared" si="0"/>
        <v>0.09325197470727808</v>
      </c>
      <c r="P7" s="2">
        <f t="shared" si="0"/>
        <v>0.10284040980455669</v>
      </c>
      <c r="Q7" s="2">
        <f t="shared" si="0"/>
        <v>0.09658074025699165</v>
      </c>
      <c r="R7" s="2">
        <f t="shared" si="0"/>
        <v>0.22916414098748578</v>
      </c>
      <c r="S7" s="2"/>
    </row>
    <row r="8" spans="1:19" ht="12.75">
      <c r="A8" s="2">
        <v>1999</v>
      </c>
      <c r="B8" s="2" t="s">
        <v>73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 t="s">
        <v>74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 t="s">
        <v>75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>
        <v>2000</v>
      </c>
      <c r="B11" s="2" t="s">
        <v>73</v>
      </c>
      <c r="C11" s="2"/>
      <c r="D11" s="2">
        <f>'Road infra charges'!C42</f>
        <v>0</v>
      </c>
      <c r="E11" s="2">
        <f>'Road infra charges'!D42</f>
        <v>0</v>
      </c>
      <c r="F11" s="2">
        <f>'Road infra charges'!E42</f>
        <v>0</v>
      </c>
      <c r="G11" s="2">
        <f>'Road infra charges'!F42</f>
        <v>0</v>
      </c>
      <c r="H11" s="2">
        <f>'Road infra charges'!G42</f>
        <v>0.07038096678841099</v>
      </c>
      <c r="I11" s="2">
        <f>'Road infra charges'!H42</f>
        <v>0.07152394974994748</v>
      </c>
      <c r="J11" s="2">
        <f>'Road infra charges'!I42</f>
        <v>0</v>
      </c>
      <c r="K11" s="2">
        <f>'Road infra charges'!J42</f>
        <v>0.04855103733434797</v>
      </c>
      <c r="L11" s="2">
        <f>'Road infra charges'!K42</f>
        <v>0</v>
      </c>
      <c r="M11" s="2">
        <f>'Road infra charges'!L42</f>
        <v>0</v>
      </c>
      <c r="N11" s="2">
        <f>'Road infra charges'!M42</f>
        <v>0.07383223374175306</v>
      </c>
      <c r="O11" s="2">
        <f>'Road infra charges'!N42</f>
        <v>0</v>
      </c>
      <c r="P11" s="2">
        <f>'Road infra charges'!O42</f>
        <v>0</v>
      </c>
      <c r="Q11" s="2">
        <f>'Road infra charges'!P42</f>
        <v>0</v>
      </c>
      <c r="R11" s="2">
        <f>'Road infra charges'!Q42</f>
        <v>0</v>
      </c>
      <c r="S11" s="2"/>
    </row>
    <row r="12" spans="1:19" ht="12.75">
      <c r="A12" s="2"/>
      <c r="B12" s="2" t="s">
        <v>74</v>
      </c>
      <c r="C12" s="2"/>
      <c r="D12" s="2">
        <f>+Manip_Fuel_charge_per_mode!C6*basedata_fuel_efficiency_modes!$C$6/100</f>
        <v>0.09575495421077365</v>
      </c>
      <c r="E12" s="2">
        <f>+Manip_Fuel_charge_per_mode!D6*basedata_fuel_efficiency_modes!$C$6/100</f>
        <v>0.1136767979222955</v>
      </c>
      <c r="F12" s="2">
        <f>+Manip_Fuel_charge_per_mode!E6*basedata_fuel_efficiency_modes!$C$6/100</f>
        <v>0.12492140712477565</v>
      </c>
      <c r="G12" s="2">
        <f>+Manip_Fuel_charge_per_mode!F6*basedata_fuel_efficiency_modes!$C$6/100</f>
        <v>0.08260530425796647</v>
      </c>
      <c r="H12" s="2">
        <f>+Manip_Fuel_charge_per_mode!G6*basedata_fuel_efficiency_modes!$C$6/100</f>
        <v>0.0890903659599669</v>
      </c>
      <c r="I12" s="2">
        <f>+Manip_Fuel_charge_per_mode!H6*basedata_fuel_efficiency_modes!$C$6/100</f>
        <v>0.11179772330135951</v>
      </c>
      <c r="J12" s="2">
        <f>+Manip_Fuel_charge_per_mode!I6*basedata_fuel_efficiency_modes!$C$6/100</f>
        <v>0.1089704822323137</v>
      </c>
      <c r="K12" s="2">
        <f>+Manip_Fuel_charge_per_mode!J6*basedata_fuel_efficiency_modes!$C$6/100</f>
        <v>0.09134785922435158</v>
      </c>
      <c r="L12" s="2">
        <f>+Manip_Fuel_charge_per_mode!K6*basedata_fuel_efficiency_modes!$C$6/100</f>
        <v>0.08346155166714472</v>
      </c>
      <c r="M12" s="2">
        <f>+Manip_Fuel_charge_per_mode!L6*basedata_fuel_efficiency_modes!$C$6/100</f>
        <v>0.1083003803700064</v>
      </c>
      <c r="N12" s="2">
        <f>+Manip_Fuel_charge_per_mode!M6*basedata_fuel_efficiency_modes!$C$6/100</f>
        <v>0.09565945088840015</v>
      </c>
      <c r="O12" s="2">
        <f>+Manip_Fuel_charge_per_mode!N6*basedata_fuel_efficiency_modes!$C$6/100</f>
        <v>0.08118403568960099</v>
      </c>
      <c r="P12" s="2">
        <f>+Manip_Fuel_charge_per_mode!O6*basedata_fuel_efficiency_modes!$C$6/100</f>
        <v>0.10058414158550631</v>
      </c>
      <c r="Q12" s="2">
        <f>+Manip_Fuel_charge_per_mode!P6*basedata_fuel_efficiency_modes!$C$6/100</f>
        <v>0.10127288352707087</v>
      </c>
      <c r="R12" s="2">
        <f>+Manip_Fuel_charge_per_mode!Q6*basedata_fuel_efficiency_modes!$C$6/100</f>
        <v>0.25665230186429233</v>
      </c>
      <c r="S12" s="2"/>
    </row>
    <row r="13" spans="1:19" ht="12.75">
      <c r="A13" s="2"/>
      <c r="B13" s="2" t="s">
        <v>75</v>
      </c>
      <c r="C13" s="2"/>
      <c r="D13" s="2">
        <f aca="true" t="shared" si="1" ref="D13:R13">SUM(D11:D12)</f>
        <v>0.09575495421077365</v>
      </c>
      <c r="E13" s="2">
        <f t="shared" si="1"/>
        <v>0.1136767979222955</v>
      </c>
      <c r="F13" s="2">
        <f t="shared" si="1"/>
        <v>0.12492140712477565</v>
      </c>
      <c r="G13" s="2">
        <f t="shared" si="1"/>
        <v>0.08260530425796647</v>
      </c>
      <c r="H13" s="2">
        <f t="shared" si="1"/>
        <v>0.15947133274837788</v>
      </c>
      <c r="I13" s="2">
        <f t="shared" si="1"/>
        <v>0.18332167305130698</v>
      </c>
      <c r="J13" s="2">
        <f t="shared" si="1"/>
        <v>0.1089704822323137</v>
      </c>
      <c r="K13" s="2">
        <f t="shared" si="1"/>
        <v>0.13989889655869955</v>
      </c>
      <c r="L13" s="2">
        <f t="shared" si="1"/>
        <v>0.08346155166714472</v>
      </c>
      <c r="M13" s="2">
        <f t="shared" si="1"/>
        <v>0.1083003803700064</v>
      </c>
      <c r="N13" s="2">
        <f t="shared" si="1"/>
        <v>0.1694916846301532</v>
      </c>
      <c r="O13" s="2">
        <f t="shared" si="1"/>
        <v>0.08118403568960099</v>
      </c>
      <c r="P13" s="2">
        <f t="shared" si="1"/>
        <v>0.10058414158550631</v>
      </c>
      <c r="Q13" s="2">
        <f t="shared" si="1"/>
        <v>0.10127288352707087</v>
      </c>
      <c r="R13" s="2">
        <f t="shared" si="1"/>
        <v>0.25665230186429233</v>
      </c>
      <c r="S13" s="2"/>
    </row>
    <row r="14" spans="1:19" ht="12.75">
      <c r="A14" s="2">
        <v>2001</v>
      </c>
      <c r="B14" s="2" t="s">
        <v>73</v>
      </c>
      <c r="C14" s="2"/>
      <c r="D14" s="2">
        <f>'Road infra charges'!C43</f>
        <v>0</v>
      </c>
      <c r="E14" s="2">
        <f>'Road infra charges'!D43</f>
        <v>0</v>
      </c>
      <c r="F14" s="2">
        <f>'Road infra charges'!E43</f>
        <v>0</v>
      </c>
      <c r="G14" s="2">
        <f>'Road infra charges'!F43</f>
        <v>0</v>
      </c>
      <c r="H14" s="2">
        <f>'Road infra charges'!G43</f>
        <v>0.06838195521257798</v>
      </c>
      <c r="I14" s="2">
        <f>'Road infra charges'!H43</f>
        <v>0.08430716525625917</v>
      </c>
      <c r="J14" s="2">
        <f>'Road infra charges'!I43</f>
        <v>0</v>
      </c>
      <c r="K14" s="2">
        <f>'Road infra charges'!J43</f>
        <v>0.04979935649470373</v>
      </c>
      <c r="L14" s="2">
        <f>'Road infra charges'!K43</f>
        <v>0</v>
      </c>
      <c r="M14" s="2">
        <f>'Road infra charges'!L43</f>
        <v>0</v>
      </c>
      <c r="N14" s="2">
        <f>'Road infra charges'!M43</f>
        <v>0.072</v>
      </c>
      <c r="O14" s="2">
        <f>'Road infra charges'!N43</f>
        <v>0</v>
      </c>
      <c r="P14" s="2">
        <f>'Road infra charges'!O43</f>
        <v>0</v>
      </c>
      <c r="Q14" s="2">
        <f>'Road infra charges'!P43</f>
        <v>0</v>
      </c>
      <c r="R14" s="2">
        <f>'Road infra charges'!Q43</f>
        <v>0</v>
      </c>
      <c r="S14" s="2"/>
    </row>
    <row r="15" spans="1:19" ht="12.75">
      <c r="A15" s="2"/>
      <c r="B15" s="2" t="s">
        <v>74</v>
      </c>
      <c r="C15" s="2"/>
      <c r="D15" s="2">
        <f>+Manip_Fuel_charge_per_mode!C7*basedata_fuel_efficiency_modes!$C$6/100</f>
        <v>0.09337676666666665</v>
      </c>
      <c r="E15" s="2">
        <f>+Manip_Fuel_charge_per_mode!D7*basedata_fuel_efficiency_modes!$C$6/100</f>
        <v>0.11894237499999998</v>
      </c>
      <c r="F15" s="2">
        <f>+Manip_Fuel_charge_per_mode!E7*basedata_fuel_efficiency_modes!$C$6/100</f>
        <v>0.13168493611111107</v>
      </c>
      <c r="G15" s="2">
        <f>+Manip_Fuel_charge_per_mode!F7*basedata_fuel_efficiency_modes!$C$6/100</f>
        <v>0.07841922777777777</v>
      </c>
      <c r="H15" s="2">
        <f>+Manip_Fuel_charge_per_mode!G7*basedata_fuel_efficiency_modes!$C$6/100</f>
        <v>0.08687992777777775</v>
      </c>
      <c r="I15" s="2">
        <f>+Manip_Fuel_charge_per_mode!H7*basedata_fuel_efficiency_modes!$C$6/100</f>
        <v>0.10892668333333329</v>
      </c>
      <c r="J15" s="2">
        <f>+Manip_Fuel_charge_per_mode!I7*basedata_fuel_efficiency_modes!$C$6/100</f>
        <v>0.08018026388888888</v>
      </c>
      <c r="K15" s="2">
        <f>+Manip_Fuel_charge_per_mode!J7*basedata_fuel_efficiency_modes!$C$6/100</f>
        <v>0.10066880833333329</v>
      </c>
      <c r="L15" s="2">
        <f>+Manip_Fuel_charge_per_mode!K7*basedata_fuel_efficiency_modes!$C$6/100</f>
        <v>0.08140365277777777</v>
      </c>
      <c r="M15" s="2">
        <f>+Manip_Fuel_charge_per_mode!L7*basedata_fuel_efficiency_modes!$C$6/100</f>
        <v>0.10357918611111107</v>
      </c>
      <c r="N15" s="2">
        <f>+Manip_Fuel_charge_per_mode!M7*basedata_fuel_efficiency_modes!$C$6/100</f>
        <v>0.09345725277777778</v>
      </c>
      <c r="O15" s="2">
        <f>+Manip_Fuel_charge_per_mode!N7*basedata_fuel_efficiency_modes!$C$6/100</f>
        <v>0.08759464444444441</v>
      </c>
      <c r="P15" s="2">
        <f>+Manip_Fuel_charge_per_mode!O7*basedata_fuel_efficiency_modes!$C$6/100</f>
        <v>0.09808681388888886</v>
      </c>
      <c r="Q15" s="2">
        <f>+Manip_Fuel_charge_per_mode!P7*basedata_fuel_efficiency_modes!$C$6/100</f>
        <v>0.10230428611111106</v>
      </c>
      <c r="R15" s="2">
        <f>+Manip_Fuel_charge_per_mode!Q7*basedata_fuel_efficiency_modes!$C$6/100</f>
        <v>0.2452862527777777</v>
      </c>
      <c r="S15" s="2"/>
    </row>
    <row r="16" spans="2:19" ht="12.75">
      <c r="B16" s="2" t="s">
        <v>75</v>
      </c>
      <c r="D16" s="2">
        <f aca="true" t="shared" si="2" ref="D16:R16">SUM(D14:D15)</f>
        <v>0.09337676666666665</v>
      </c>
      <c r="E16" s="2">
        <f t="shared" si="2"/>
        <v>0.11894237499999998</v>
      </c>
      <c r="F16" s="2">
        <f t="shared" si="2"/>
        <v>0.13168493611111107</v>
      </c>
      <c r="G16" s="2">
        <f t="shared" si="2"/>
        <v>0.07841922777777777</v>
      </c>
      <c r="H16" s="2">
        <f t="shared" si="2"/>
        <v>0.15526188299035573</v>
      </c>
      <c r="I16" s="2">
        <f t="shared" si="2"/>
        <v>0.19323384858959247</v>
      </c>
      <c r="J16" s="2">
        <f t="shared" si="2"/>
        <v>0.08018026388888888</v>
      </c>
      <c r="K16" s="2">
        <f t="shared" si="2"/>
        <v>0.15046816482803702</v>
      </c>
      <c r="L16" s="2">
        <f t="shared" si="2"/>
        <v>0.08140365277777777</v>
      </c>
      <c r="M16" s="2">
        <f t="shared" si="2"/>
        <v>0.10357918611111107</v>
      </c>
      <c r="N16" s="2">
        <f t="shared" si="2"/>
        <v>0.16545725277777779</v>
      </c>
      <c r="O16" s="2">
        <f t="shared" si="2"/>
        <v>0.08759464444444441</v>
      </c>
      <c r="P16" s="2">
        <f t="shared" si="2"/>
        <v>0.09808681388888886</v>
      </c>
      <c r="Q16" s="2">
        <f t="shared" si="2"/>
        <v>0.10230428611111106</v>
      </c>
      <c r="R16" s="2">
        <f t="shared" si="2"/>
        <v>0.2452862527777777</v>
      </c>
      <c r="S16" s="2"/>
    </row>
    <row r="17" spans="4:19" ht="12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20" ht="12.75">
      <c r="A20" s="37" t="s">
        <v>1</v>
      </c>
    </row>
    <row r="21" spans="2:18" ht="12.75">
      <c r="B21" s="34" t="s">
        <v>23</v>
      </c>
      <c r="C21" s="35" t="s">
        <v>22</v>
      </c>
      <c r="D21" s="35" t="s">
        <v>5</v>
      </c>
      <c r="E21" s="35" t="s">
        <v>6</v>
      </c>
      <c r="F21" s="35" t="s">
        <v>7</v>
      </c>
      <c r="G21" s="35" t="s">
        <v>2</v>
      </c>
      <c r="H21" s="35" t="s">
        <v>8</v>
      </c>
      <c r="I21" s="35" t="s">
        <v>9</v>
      </c>
      <c r="J21" s="35" t="s">
        <v>10</v>
      </c>
      <c r="K21" s="35" t="s">
        <v>11</v>
      </c>
      <c r="L21" s="35" t="s">
        <v>12</v>
      </c>
      <c r="M21" s="35" t="s">
        <v>13</v>
      </c>
      <c r="N21" s="35" t="s">
        <v>14</v>
      </c>
      <c r="O21" s="35" t="s">
        <v>15</v>
      </c>
      <c r="P21" s="35" t="s">
        <v>16</v>
      </c>
      <c r="Q21" s="35" t="s">
        <v>17</v>
      </c>
      <c r="R21" s="35" t="s">
        <v>18</v>
      </c>
    </row>
    <row r="22" spans="1:18" ht="12.75">
      <c r="A22" s="24">
        <v>1998</v>
      </c>
      <c r="B22" s="2" t="s">
        <v>73</v>
      </c>
      <c r="C22" s="24"/>
      <c r="D22" s="2">
        <f>'Road infra charges'!C57</f>
        <v>0</v>
      </c>
      <c r="E22" s="2">
        <f>'Road infra charges'!D57</f>
        <v>0</v>
      </c>
      <c r="F22" s="2">
        <f>'Road infra charges'!E57</f>
        <v>0</v>
      </c>
      <c r="G22" s="2">
        <f>'Road infra charges'!F57</f>
        <v>0</v>
      </c>
      <c r="H22" s="2">
        <f>'Road infra charges'!G57</f>
        <v>0</v>
      </c>
      <c r="I22" s="2">
        <f>'Road infra charges'!H57</f>
        <v>0</v>
      </c>
      <c r="J22" s="2">
        <f>'Road infra charges'!I57</f>
        <v>0</v>
      </c>
      <c r="K22" s="2">
        <f>'Road infra charges'!J57</f>
        <v>0</v>
      </c>
      <c r="L22" s="2">
        <f>'Road infra charges'!K57</f>
        <v>0</v>
      </c>
      <c r="M22" s="2">
        <f>'Road infra charges'!L57</f>
        <v>0</v>
      </c>
      <c r="N22" s="2">
        <f>'Road infra charges'!M57</f>
        <v>0</v>
      </c>
      <c r="O22" s="2">
        <f>'Road infra charges'!N57</f>
        <v>0</v>
      </c>
      <c r="P22" s="2">
        <f>'Road infra charges'!O57</f>
        <v>0</v>
      </c>
      <c r="Q22" s="2">
        <f>'Road infra charges'!P57</f>
        <v>0</v>
      </c>
      <c r="R22" s="2">
        <f>'Road infra charges'!Q57</f>
        <v>0</v>
      </c>
    </row>
    <row r="23" spans="1:18" ht="12.75">
      <c r="A23" s="24"/>
      <c r="B23" s="2" t="s">
        <v>74</v>
      </c>
      <c r="C23" s="24"/>
      <c r="D23" s="2">
        <f>+D6</f>
        <v>0.09789741669937287</v>
      </c>
      <c r="E23" s="2">
        <f aca="true" t="shared" si="3" ref="E23:R23">+E6</f>
        <v>0.1036938189828312</v>
      </c>
      <c r="F23" s="2">
        <f t="shared" si="3"/>
        <v>0.10697014729175738</v>
      </c>
      <c r="G23" s="2">
        <f t="shared" si="3"/>
        <v>0.08047412273594935</v>
      </c>
      <c r="H23" s="2">
        <f t="shared" si="3"/>
        <v>0.08967598868372745</v>
      </c>
      <c r="I23" s="2">
        <f t="shared" si="3"/>
        <v>0.12494447451559106</v>
      </c>
      <c r="J23" s="2">
        <f t="shared" si="3"/>
        <v>0.1128393731037738</v>
      </c>
      <c r="K23" s="2">
        <f t="shared" si="3"/>
        <v>0.1307967730482669</v>
      </c>
      <c r="L23" s="2">
        <f t="shared" si="3"/>
        <v>0.08533495166171366</v>
      </c>
      <c r="M23" s="2">
        <f t="shared" si="3"/>
        <v>0.10634114692085544</v>
      </c>
      <c r="N23" s="2">
        <f t="shared" si="3"/>
        <v>0.09765618946837991</v>
      </c>
      <c r="O23" s="2">
        <f t="shared" si="3"/>
        <v>0.09325197470727808</v>
      </c>
      <c r="P23" s="2">
        <f t="shared" si="3"/>
        <v>0.10284040980455669</v>
      </c>
      <c r="Q23" s="2">
        <f t="shared" si="3"/>
        <v>0.09658074025699165</v>
      </c>
      <c r="R23" s="2">
        <f t="shared" si="3"/>
        <v>0.22916414098748578</v>
      </c>
    </row>
    <row r="24" spans="1:18" ht="12.75">
      <c r="A24" s="24"/>
      <c r="B24" s="2" t="s">
        <v>75</v>
      </c>
      <c r="C24" s="24"/>
      <c r="D24" s="2">
        <f aca="true" t="shared" si="4" ref="D24:R24">SUM(D22:D23)</f>
        <v>0.09789741669937287</v>
      </c>
      <c r="E24" s="2">
        <f t="shared" si="4"/>
        <v>0.1036938189828312</v>
      </c>
      <c r="F24" s="2">
        <f t="shared" si="4"/>
        <v>0.10697014729175738</v>
      </c>
      <c r="G24" s="2">
        <f t="shared" si="4"/>
        <v>0.08047412273594935</v>
      </c>
      <c r="H24" s="2">
        <f t="shared" si="4"/>
        <v>0.08967598868372745</v>
      </c>
      <c r="I24" s="2">
        <f t="shared" si="4"/>
        <v>0.12494447451559106</v>
      </c>
      <c r="J24" s="2">
        <f t="shared" si="4"/>
        <v>0.1128393731037738</v>
      </c>
      <c r="K24" s="2">
        <f t="shared" si="4"/>
        <v>0.1307967730482669</v>
      </c>
      <c r="L24" s="2">
        <f t="shared" si="4"/>
        <v>0.08533495166171366</v>
      </c>
      <c r="M24" s="2">
        <f t="shared" si="4"/>
        <v>0.10634114692085544</v>
      </c>
      <c r="N24" s="2">
        <f t="shared" si="4"/>
        <v>0.09765618946837991</v>
      </c>
      <c r="O24" s="2">
        <f t="shared" si="4"/>
        <v>0.09325197470727808</v>
      </c>
      <c r="P24" s="2">
        <f t="shared" si="4"/>
        <v>0.10284040980455669</v>
      </c>
      <c r="Q24" s="2">
        <f t="shared" si="4"/>
        <v>0.09658074025699165</v>
      </c>
      <c r="R24" s="2">
        <f t="shared" si="4"/>
        <v>0.22916414098748578</v>
      </c>
    </row>
    <row r="25" spans="1:18" ht="12.75">
      <c r="A25" s="2">
        <v>1999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 t="s">
        <v>74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 t="s">
        <v>75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>
        <v>2000</v>
      </c>
      <c r="B28" s="2" t="s">
        <v>73</v>
      </c>
      <c r="C28" s="2"/>
      <c r="D28" s="2">
        <f>'Road infra charges'!C59</f>
        <v>0</v>
      </c>
      <c r="E28" s="2">
        <f>'Road infra charges'!D59</f>
        <v>0</v>
      </c>
      <c r="F28" s="2">
        <f>'Road infra charges'!E59</f>
        <v>0</v>
      </c>
      <c r="G28" s="2">
        <f>'Road infra charges'!F59</f>
        <v>0</v>
      </c>
      <c r="H28" s="2">
        <f>'Road infra charges'!G59</f>
        <v>0</v>
      </c>
      <c r="I28" s="2">
        <f>'Road infra charges'!H59</f>
        <v>0</v>
      </c>
      <c r="J28" s="2">
        <f>'Road infra charges'!I59</f>
        <v>0</v>
      </c>
      <c r="K28" s="2">
        <f>'Road infra charges'!J59</f>
        <v>0</v>
      </c>
      <c r="L28" s="2">
        <f>'Road infra charges'!K59</f>
        <v>0</v>
      </c>
      <c r="M28" s="2">
        <f>'Road infra charges'!L59</f>
        <v>0</v>
      </c>
      <c r="N28" s="2">
        <f>'Road infra charges'!M59</f>
        <v>0</v>
      </c>
      <c r="O28" s="2">
        <f>'Road infra charges'!N59</f>
        <v>0</v>
      </c>
      <c r="P28" s="2">
        <f>'Road infra charges'!O59</f>
        <v>0</v>
      </c>
      <c r="Q28" s="2">
        <f>'Road infra charges'!P59</f>
        <v>0</v>
      </c>
      <c r="R28" s="2">
        <f>'Road infra charges'!Q59</f>
        <v>0</v>
      </c>
    </row>
    <row r="29" spans="1:18" ht="12.75">
      <c r="A29" s="2"/>
      <c r="B29" s="2" t="s">
        <v>74</v>
      </c>
      <c r="C29" s="2"/>
      <c r="D29" s="2">
        <f>+D12</f>
        <v>0.09575495421077365</v>
      </c>
      <c r="E29" s="2">
        <f aca="true" t="shared" si="5" ref="E29:R29">+E12</f>
        <v>0.1136767979222955</v>
      </c>
      <c r="F29" s="2">
        <f t="shared" si="5"/>
        <v>0.12492140712477565</v>
      </c>
      <c r="G29" s="2">
        <f t="shared" si="5"/>
        <v>0.08260530425796647</v>
      </c>
      <c r="H29" s="2">
        <f t="shared" si="5"/>
        <v>0.0890903659599669</v>
      </c>
      <c r="I29" s="2">
        <f t="shared" si="5"/>
        <v>0.11179772330135951</v>
      </c>
      <c r="J29" s="2">
        <f t="shared" si="5"/>
        <v>0.1089704822323137</v>
      </c>
      <c r="K29" s="2">
        <f t="shared" si="5"/>
        <v>0.09134785922435158</v>
      </c>
      <c r="L29" s="2">
        <f t="shared" si="5"/>
        <v>0.08346155166714472</v>
      </c>
      <c r="M29" s="2">
        <f t="shared" si="5"/>
        <v>0.1083003803700064</v>
      </c>
      <c r="N29" s="2">
        <f t="shared" si="5"/>
        <v>0.09565945088840015</v>
      </c>
      <c r="O29" s="2">
        <f t="shared" si="5"/>
        <v>0.08118403568960099</v>
      </c>
      <c r="P29" s="2">
        <f t="shared" si="5"/>
        <v>0.10058414158550631</v>
      </c>
      <c r="Q29" s="2">
        <f t="shared" si="5"/>
        <v>0.10127288352707087</v>
      </c>
      <c r="R29" s="2">
        <f t="shared" si="5"/>
        <v>0.25665230186429233</v>
      </c>
    </row>
    <row r="30" spans="1:18" ht="12.75">
      <c r="A30" s="2"/>
      <c r="B30" s="2" t="s">
        <v>75</v>
      </c>
      <c r="C30" s="2"/>
      <c r="D30" s="2">
        <f aca="true" t="shared" si="6" ref="D30:R30">SUM(D28:D29)</f>
        <v>0.09575495421077365</v>
      </c>
      <c r="E30" s="2">
        <f t="shared" si="6"/>
        <v>0.1136767979222955</v>
      </c>
      <c r="F30" s="2">
        <f t="shared" si="6"/>
        <v>0.12492140712477565</v>
      </c>
      <c r="G30" s="2">
        <f t="shared" si="6"/>
        <v>0.08260530425796647</v>
      </c>
      <c r="H30" s="2">
        <f t="shared" si="6"/>
        <v>0.0890903659599669</v>
      </c>
      <c r="I30" s="2">
        <f t="shared" si="6"/>
        <v>0.11179772330135951</v>
      </c>
      <c r="J30" s="2">
        <f t="shared" si="6"/>
        <v>0.1089704822323137</v>
      </c>
      <c r="K30" s="2">
        <f t="shared" si="6"/>
        <v>0.09134785922435158</v>
      </c>
      <c r="L30" s="2">
        <f t="shared" si="6"/>
        <v>0.08346155166714472</v>
      </c>
      <c r="M30" s="2">
        <f t="shared" si="6"/>
        <v>0.1083003803700064</v>
      </c>
      <c r="N30" s="2">
        <f t="shared" si="6"/>
        <v>0.09565945088840015</v>
      </c>
      <c r="O30" s="2">
        <f t="shared" si="6"/>
        <v>0.08118403568960099</v>
      </c>
      <c r="P30" s="2">
        <f t="shared" si="6"/>
        <v>0.10058414158550631</v>
      </c>
      <c r="Q30" s="2">
        <f t="shared" si="6"/>
        <v>0.10127288352707087</v>
      </c>
      <c r="R30" s="2">
        <f t="shared" si="6"/>
        <v>0.25665230186429233</v>
      </c>
    </row>
    <row r="31" spans="1:18" ht="12.75">
      <c r="A31" s="2">
        <v>2001</v>
      </c>
      <c r="B31" s="2" t="s">
        <v>73</v>
      </c>
      <c r="C31" s="2"/>
      <c r="D31" s="2">
        <f>'Road infra charges'!C60</f>
        <v>0</v>
      </c>
      <c r="E31" s="2">
        <f>'Road infra charges'!D60</f>
        <v>0</v>
      </c>
      <c r="F31" s="2">
        <f>'Road infra charges'!E60</f>
        <v>0</v>
      </c>
      <c r="G31" s="2">
        <f>'Road infra charges'!F60</f>
        <v>0</v>
      </c>
      <c r="H31" s="2">
        <f>'Road infra charges'!G60</f>
        <v>0</v>
      </c>
      <c r="I31" s="2">
        <f>'Road infra charges'!H60</f>
        <v>0</v>
      </c>
      <c r="J31" s="2">
        <f>'Road infra charges'!I60</f>
        <v>0</v>
      </c>
      <c r="K31" s="2">
        <f>'Road infra charges'!J60</f>
        <v>0</v>
      </c>
      <c r="L31" s="2">
        <f>'Road infra charges'!K60</f>
        <v>0</v>
      </c>
      <c r="M31" s="2">
        <f>'Road infra charges'!L60</f>
        <v>0</v>
      </c>
      <c r="N31" s="2">
        <f>'Road infra charges'!M60</f>
        <v>0</v>
      </c>
      <c r="O31" s="2">
        <f>'Road infra charges'!N60</f>
        <v>0</v>
      </c>
      <c r="P31" s="2">
        <f>'Road infra charges'!O60</f>
        <v>0</v>
      </c>
      <c r="Q31" s="2">
        <f>'Road infra charges'!P60</f>
        <v>0</v>
      </c>
      <c r="R31" s="2">
        <f>'Road infra charges'!Q60</f>
        <v>0</v>
      </c>
    </row>
    <row r="32" spans="1:18" ht="12.75">
      <c r="A32" s="2"/>
      <c r="B32" s="2" t="s">
        <v>74</v>
      </c>
      <c r="C32" s="2"/>
      <c r="D32" s="2">
        <f>+D15</f>
        <v>0.09337676666666665</v>
      </c>
      <c r="E32" s="2">
        <f aca="true" t="shared" si="7" ref="E32:R32">+E15</f>
        <v>0.11894237499999998</v>
      </c>
      <c r="F32" s="2">
        <f t="shared" si="7"/>
        <v>0.13168493611111107</v>
      </c>
      <c r="G32" s="2">
        <f t="shared" si="7"/>
        <v>0.07841922777777777</v>
      </c>
      <c r="H32" s="2">
        <f t="shared" si="7"/>
        <v>0.08687992777777775</v>
      </c>
      <c r="I32" s="2">
        <f t="shared" si="7"/>
        <v>0.10892668333333329</v>
      </c>
      <c r="J32" s="2">
        <f t="shared" si="7"/>
        <v>0.08018026388888888</v>
      </c>
      <c r="K32" s="2">
        <f t="shared" si="7"/>
        <v>0.10066880833333329</v>
      </c>
      <c r="L32" s="2">
        <f t="shared" si="7"/>
        <v>0.08140365277777777</v>
      </c>
      <c r="M32" s="2">
        <f t="shared" si="7"/>
        <v>0.10357918611111107</v>
      </c>
      <c r="N32" s="2">
        <f t="shared" si="7"/>
        <v>0.09345725277777778</v>
      </c>
      <c r="O32" s="2">
        <f t="shared" si="7"/>
        <v>0.08759464444444441</v>
      </c>
      <c r="P32" s="2">
        <f t="shared" si="7"/>
        <v>0.09808681388888886</v>
      </c>
      <c r="Q32" s="2">
        <f t="shared" si="7"/>
        <v>0.10230428611111106</v>
      </c>
      <c r="R32" s="2">
        <f t="shared" si="7"/>
        <v>0.2452862527777777</v>
      </c>
    </row>
    <row r="33" spans="2:18" ht="12.75">
      <c r="B33" s="2" t="s">
        <v>75</v>
      </c>
      <c r="D33" s="2">
        <f aca="true" t="shared" si="8" ref="D33:R33">SUM(D31:D32)</f>
        <v>0.09337676666666665</v>
      </c>
      <c r="E33" s="2">
        <f t="shared" si="8"/>
        <v>0.11894237499999998</v>
      </c>
      <c r="F33" s="2">
        <f t="shared" si="8"/>
        <v>0.13168493611111107</v>
      </c>
      <c r="G33" s="2">
        <f t="shared" si="8"/>
        <v>0.07841922777777777</v>
      </c>
      <c r="H33" s="2">
        <f t="shared" si="8"/>
        <v>0.08687992777777775</v>
      </c>
      <c r="I33" s="2">
        <f t="shared" si="8"/>
        <v>0.10892668333333329</v>
      </c>
      <c r="J33" s="2">
        <f t="shared" si="8"/>
        <v>0.08018026388888888</v>
      </c>
      <c r="K33" s="2">
        <f t="shared" si="8"/>
        <v>0.10066880833333329</v>
      </c>
      <c r="L33" s="2">
        <f t="shared" si="8"/>
        <v>0.08140365277777777</v>
      </c>
      <c r="M33" s="2">
        <f t="shared" si="8"/>
        <v>0.10357918611111107</v>
      </c>
      <c r="N33" s="2">
        <f t="shared" si="8"/>
        <v>0.09345725277777778</v>
      </c>
      <c r="O33" s="2">
        <f t="shared" si="8"/>
        <v>0.08759464444444441</v>
      </c>
      <c r="P33" s="2">
        <f t="shared" si="8"/>
        <v>0.09808681388888886</v>
      </c>
      <c r="Q33" s="2">
        <f t="shared" si="8"/>
        <v>0.10230428611111106</v>
      </c>
      <c r="R33" s="2">
        <f t="shared" si="8"/>
        <v>0.2452862527777777</v>
      </c>
    </row>
    <row r="36" ht="12.75">
      <c r="A36" s="37" t="s">
        <v>30</v>
      </c>
    </row>
    <row r="37" spans="2:18" ht="12.75">
      <c r="B37" s="34" t="s">
        <v>23</v>
      </c>
      <c r="C37" s="35" t="s">
        <v>22</v>
      </c>
      <c r="D37" s="35" t="s">
        <v>5</v>
      </c>
      <c r="E37" s="35" t="s">
        <v>6</v>
      </c>
      <c r="F37" s="35" t="s">
        <v>7</v>
      </c>
      <c r="G37" s="35" t="s">
        <v>2</v>
      </c>
      <c r="H37" s="35" t="s">
        <v>8</v>
      </c>
      <c r="I37" s="35" t="s">
        <v>9</v>
      </c>
      <c r="J37" s="35" t="s">
        <v>10</v>
      </c>
      <c r="K37" s="35" t="s">
        <v>11</v>
      </c>
      <c r="L37" s="35" t="s">
        <v>12</v>
      </c>
      <c r="M37" s="35" t="s">
        <v>13</v>
      </c>
      <c r="N37" s="35" t="s">
        <v>14</v>
      </c>
      <c r="O37" s="35" t="s">
        <v>15</v>
      </c>
      <c r="P37" s="35" t="s">
        <v>16</v>
      </c>
      <c r="Q37" s="35" t="s">
        <v>17</v>
      </c>
      <c r="R37" s="35" t="s">
        <v>18</v>
      </c>
    </row>
    <row r="38" spans="1:18" ht="12.75">
      <c r="A38" s="24">
        <v>1998</v>
      </c>
      <c r="B38" s="2" t="s">
        <v>73</v>
      </c>
      <c r="C38" s="24"/>
      <c r="D38" s="2">
        <f>'Road infra charges'!C73</f>
        <v>0</v>
      </c>
      <c r="E38" s="2">
        <f>'Road infra charges'!D73</f>
        <v>0</v>
      </c>
      <c r="F38" s="2">
        <f>'Road infra charges'!E73</f>
        <v>0</v>
      </c>
      <c r="G38" s="2">
        <f>'Road infra charges'!F73</f>
        <v>0</v>
      </c>
      <c r="H38" s="2">
        <f>'Road infra charges'!G73</f>
        <v>0</v>
      </c>
      <c r="I38" s="2">
        <f>'Road infra charges'!H73</f>
        <v>0</v>
      </c>
      <c r="J38" s="2">
        <f>'Road infra charges'!I73</f>
        <v>0</v>
      </c>
      <c r="K38" s="2">
        <f>'Road infra charges'!J73</f>
        <v>0</v>
      </c>
      <c r="L38" s="2">
        <f>'Road infra charges'!K73</f>
        <v>0</v>
      </c>
      <c r="M38" s="2">
        <f>'Road infra charges'!L73</f>
        <v>0</v>
      </c>
      <c r="N38" s="2">
        <f>'Road infra charges'!M73</f>
        <v>0</v>
      </c>
      <c r="O38" s="2">
        <f>'Road infra charges'!N73</f>
        <v>0</v>
      </c>
      <c r="P38" s="2">
        <f>'Road infra charges'!O73</f>
        <v>0</v>
      </c>
      <c r="Q38" s="2">
        <f>'Road infra charges'!P73</f>
        <v>0</v>
      </c>
      <c r="R38" s="2">
        <f>'Road infra charges'!Q73</f>
        <v>0</v>
      </c>
    </row>
    <row r="39" spans="1:18" ht="12.75">
      <c r="A39" s="24"/>
      <c r="B39" s="2" t="s">
        <v>74</v>
      </c>
      <c r="C39" s="24"/>
      <c r="D39" s="2" t="str">
        <f>+Manip_Fuel_charge_per_mode!C37</f>
        <v>B </v>
      </c>
      <c r="E39" s="2" t="str">
        <f>+Manip_Fuel_charge_per_mode!D37</f>
        <v>DK </v>
      </c>
      <c r="F39" s="2" t="str">
        <f>+Manip_Fuel_charge_per_mode!E37</f>
        <v>D </v>
      </c>
      <c r="G39" s="2" t="str">
        <f>+Manip_Fuel_charge_per_mode!F37</f>
        <v>EL</v>
      </c>
      <c r="H39" s="2" t="str">
        <f>+Manip_Fuel_charge_per_mode!G37</f>
        <v>E </v>
      </c>
      <c r="I39" s="2" t="str">
        <f>+Manip_Fuel_charge_per_mode!H37</f>
        <v>F </v>
      </c>
      <c r="J39" s="2" t="str">
        <f>+Manip_Fuel_charge_per_mode!I37</f>
        <v>IRL </v>
      </c>
      <c r="K39" s="2" t="str">
        <f>+Manip_Fuel_charge_per_mode!J37</f>
        <v>I </v>
      </c>
      <c r="L39" s="2" t="str">
        <f>+Manip_Fuel_charge_per_mode!K37</f>
        <v>L </v>
      </c>
      <c r="M39" s="2" t="str">
        <f>+Manip_Fuel_charge_per_mode!L37</f>
        <v>NL </v>
      </c>
      <c r="N39" s="2" t="str">
        <f>+Manip_Fuel_charge_per_mode!M37</f>
        <v>A </v>
      </c>
      <c r="O39" s="2" t="str">
        <f>+Manip_Fuel_charge_per_mode!N37</f>
        <v>P </v>
      </c>
      <c r="P39" s="2" t="str">
        <f>+Manip_Fuel_charge_per_mode!O37</f>
        <v>FIN </v>
      </c>
      <c r="Q39" s="2" t="str">
        <f>+Manip_Fuel_charge_per_mode!P37</f>
        <v>S </v>
      </c>
      <c r="R39" s="2" t="str">
        <f>+Manip_Fuel_charge_per_mode!Q37</f>
        <v>UK </v>
      </c>
    </row>
    <row r="40" spans="1:18" ht="12.75">
      <c r="A40" s="24"/>
      <c r="B40" s="2" t="s">
        <v>75</v>
      </c>
      <c r="C40" s="24"/>
      <c r="D40" s="2">
        <f aca="true" t="shared" si="9" ref="D40:R40">SUM(D38:D39)</f>
        <v>0</v>
      </c>
      <c r="E40" s="2">
        <f t="shared" si="9"/>
        <v>0</v>
      </c>
      <c r="F40" s="2">
        <f t="shared" si="9"/>
        <v>0</v>
      </c>
      <c r="G40" s="2">
        <f t="shared" si="9"/>
        <v>0</v>
      </c>
      <c r="H40" s="2">
        <f t="shared" si="9"/>
        <v>0</v>
      </c>
      <c r="I40" s="2">
        <f t="shared" si="9"/>
        <v>0</v>
      </c>
      <c r="J40" s="2">
        <f t="shared" si="9"/>
        <v>0</v>
      </c>
      <c r="K40" s="2">
        <f t="shared" si="9"/>
        <v>0</v>
      </c>
      <c r="L40" s="2">
        <f t="shared" si="9"/>
        <v>0</v>
      </c>
      <c r="M40" s="2">
        <f t="shared" si="9"/>
        <v>0</v>
      </c>
      <c r="N40" s="2">
        <f t="shared" si="9"/>
        <v>0</v>
      </c>
      <c r="O40" s="2">
        <f t="shared" si="9"/>
        <v>0</v>
      </c>
      <c r="P40" s="2">
        <f t="shared" si="9"/>
        <v>0</v>
      </c>
      <c r="Q40" s="2">
        <f t="shared" si="9"/>
        <v>0</v>
      </c>
      <c r="R40" s="2">
        <f t="shared" si="9"/>
        <v>0</v>
      </c>
    </row>
    <row r="41" spans="1:18" ht="12.75">
      <c r="A41" s="2">
        <v>1999</v>
      </c>
      <c r="B41" s="2" t="s">
        <v>73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 t="s">
        <v>75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>
        <v>2000</v>
      </c>
      <c r="B44" s="2" t="s">
        <v>73</v>
      </c>
      <c r="C44" s="2"/>
      <c r="D44" s="2">
        <f>'Road infra charges'!C75</f>
        <v>0</v>
      </c>
      <c r="E44" s="2">
        <f>'Road infra charges'!D75</f>
        <v>0</v>
      </c>
      <c r="F44" s="2">
        <f>'Road infra charges'!E75</f>
        <v>0</v>
      </c>
      <c r="G44" s="2">
        <f>'Road infra charges'!F75</f>
        <v>0</v>
      </c>
      <c r="H44" s="2">
        <f>'Road infra charges'!G75</f>
        <v>0</v>
      </c>
      <c r="I44" s="2">
        <f>'Road infra charges'!H75</f>
        <v>0</v>
      </c>
      <c r="J44" s="2">
        <f>'Road infra charges'!I75</f>
        <v>0</v>
      </c>
      <c r="K44" s="2">
        <f>'Road infra charges'!J75</f>
        <v>0</v>
      </c>
      <c r="L44" s="2">
        <f>'Road infra charges'!K75</f>
        <v>0</v>
      </c>
      <c r="M44" s="2">
        <f>'Road infra charges'!L75</f>
        <v>0</v>
      </c>
      <c r="N44" s="2">
        <f>'Road infra charges'!M75</f>
        <v>0</v>
      </c>
      <c r="O44" s="2">
        <f>'Road infra charges'!N75</f>
        <v>0</v>
      </c>
      <c r="P44" s="2">
        <f>'Road infra charges'!O75</f>
        <v>0</v>
      </c>
      <c r="Q44" s="2">
        <f>'Road infra charges'!P75</f>
        <v>0</v>
      </c>
      <c r="R44" s="2">
        <f>'Road infra charges'!Q75</f>
        <v>0</v>
      </c>
    </row>
    <row r="45" spans="1:18" ht="12.75">
      <c r="A45" s="2"/>
      <c r="B45" s="2" t="s">
        <v>74</v>
      </c>
      <c r="C45" s="2"/>
      <c r="D45" s="2">
        <f>+Manip_Fuel_charge_per_mode!C39</f>
        <v>0</v>
      </c>
      <c r="E45" s="2">
        <f>+Manip_Fuel_charge_per_mode!D39</f>
        <v>0</v>
      </c>
      <c r="F45" s="2">
        <f>+Manip_Fuel_charge_per_mode!E39</f>
        <v>0</v>
      </c>
      <c r="G45" s="2">
        <f>+Manip_Fuel_charge_per_mode!F39</f>
        <v>0</v>
      </c>
      <c r="H45" s="2">
        <f>+Manip_Fuel_charge_per_mode!G39</f>
        <v>0</v>
      </c>
      <c r="I45" s="2">
        <f>+Manip_Fuel_charge_per_mode!H39</f>
        <v>0</v>
      </c>
      <c r="J45" s="2">
        <f>+Manip_Fuel_charge_per_mode!I39</f>
        <v>0</v>
      </c>
      <c r="K45" s="2">
        <f>+Manip_Fuel_charge_per_mode!J39</f>
        <v>0</v>
      </c>
      <c r="L45" s="2">
        <f>+Manip_Fuel_charge_per_mode!K39</f>
        <v>0</v>
      </c>
      <c r="M45" s="2">
        <f>+Manip_Fuel_charge_per_mode!L39</f>
        <v>0</v>
      </c>
      <c r="N45" s="2">
        <f>+Manip_Fuel_charge_per_mode!M39</f>
        <v>0</v>
      </c>
      <c r="O45" s="2">
        <f>+Manip_Fuel_charge_per_mode!N39</f>
        <v>0</v>
      </c>
      <c r="P45" s="2">
        <f>+Manip_Fuel_charge_per_mode!O39</f>
        <v>0</v>
      </c>
      <c r="Q45" s="2">
        <f>+Manip_Fuel_charge_per_mode!P39</f>
        <v>0</v>
      </c>
      <c r="R45" s="2">
        <f>+Manip_Fuel_charge_per_mode!Q39</f>
        <v>0</v>
      </c>
    </row>
    <row r="46" spans="1:18" ht="12.75">
      <c r="A46" s="2"/>
      <c r="B46" s="2" t="s">
        <v>75</v>
      </c>
      <c r="C46" s="2"/>
      <c r="D46" s="2">
        <f aca="true" t="shared" si="10" ref="D46:R46">SUM(D44:D45)</f>
        <v>0</v>
      </c>
      <c r="E46" s="2">
        <f t="shared" si="10"/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2">
        <f t="shared" si="10"/>
        <v>0</v>
      </c>
      <c r="L46" s="2">
        <f t="shared" si="10"/>
        <v>0</v>
      </c>
      <c r="M46" s="2">
        <f t="shared" si="10"/>
        <v>0</v>
      </c>
      <c r="N46" s="2">
        <f t="shared" si="10"/>
        <v>0</v>
      </c>
      <c r="O46" s="2">
        <f t="shared" si="10"/>
        <v>0</v>
      </c>
      <c r="P46" s="2">
        <f t="shared" si="10"/>
        <v>0</v>
      </c>
      <c r="Q46" s="2">
        <f t="shared" si="10"/>
        <v>0</v>
      </c>
      <c r="R46" s="2">
        <f t="shared" si="10"/>
        <v>0</v>
      </c>
    </row>
    <row r="47" spans="1:18" ht="12.75">
      <c r="A47" s="2">
        <v>2001</v>
      </c>
      <c r="B47" s="2" t="s">
        <v>73</v>
      </c>
      <c r="C47" s="2"/>
      <c r="D47" s="2">
        <f>'Road infra charges'!C76</f>
        <v>0</v>
      </c>
      <c r="E47" s="2">
        <f>'Road infra charges'!D76</f>
        <v>0</v>
      </c>
      <c r="F47" s="2">
        <f>'Road infra charges'!E76</f>
        <v>0</v>
      </c>
      <c r="G47" s="2">
        <f>'Road infra charges'!F76</f>
        <v>0</v>
      </c>
      <c r="H47" s="2">
        <f>'Road infra charges'!G76</f>
        <v>0</v>
      </c>
      <c r="I47" s="2">
        <f>'Road infra charges'!H76</f>
        <v>0</v>
      </c>
      <c r="J47" s="2">
        <f>'Road infra charges'!I76</f>
        <v>0</v>
      </c>
      <c r="K47" s="2">
        <f>'Road infra charges'!J76</f>
        <v>0</v>
      </c>
      <c r="L47" s="2">
        <f>'Road infra charges'!K76</f>
        <v>0</v>
      </c>
      <c r="M47" s="2">
        <f>'Road infra charges'!L76</f>
        <v>0</v>
      </c>
      <c r="N47" s="2">
        <f>'Road infra charges'!M76</f>
        <v>0</v>
      </c>
      <c r="O47" s="2">
        <f>'Road infra charges'!N76</f>
        <v>0</v>
      </c>
      <c r="P47" s="2">
        <f>'Road infra charges'!O76</f>
        <v>0</v>
      </c>
      <c r="Q47" s="2">
        <f>'Road infra charges'!P76</f>
        <v>0</v>
      </c>
      <c r="R47" s="2">
        <f>'Road infra charges'!Q76</f>
        <v>0</v>
      </c>
    </row>
    <row r="48" spans="1:18" ht="12.75">
      <c r="A48" s="2"/>
      <c r="B48" s="2" t="s">
        <v>74</v>
      </c>
      <c r="C48" s="2"/>
      <c r="D48" s="2">
        <f>+Manip_Fuel_charge_per_mode!C40</f>
        <v>0</v>
      </c>
      <c r="E48" s="2">
        <f>+Manip_Fuel_charge_per_mode!D40</f>
        <v>0</v>
      </c>
      <c r="F48" s="2">
        <f>+Manip_Fuel_charge_per_mode!E40</f>
        <v>0</v>
      </c>
      <c r="G48" s="2">
        <f>+Manip_Fuel_charge_per_mode!F40</f>
        <v>0</v>
      </c>
      <c r="H48" s="2">
        <f>+Manip_Fuel_charge_per_mode!G40</f>
        <v>0</v>
      </c>
      <c r="I48" s="2">
        <f>+Manip_Fuel_charge_per_mode!H40</f>
        <v>0</v>
      </c>
      <c r="J48" s="2">
        <f>+Manip_Fuel_charge_per_mode!I40</f>
        <v>0</v>
      </c>
      <c r="K48" s="2">
        <f>+Manip_Fuel_charge_per_mode!J40</f>
        <v>0</v>
      </c>
      <c r="L48" s="2">
        <f>+Manip_Fuel_charge_per_mode!K40</f>
        <v>0</v>
      </c>
      <c r="M48" s="2">
        <f>+Manip_Fuel_charge_per_mode!L40</f>
        <v>0</v>
      </c>
      <c r="N48" s="2">
        <f>+Manip_Fuel_charge_per_mode!M40</f>
        <v>0</v>
      </c>
      <c r="O48" s="2">
        <f>+Manip_Fuel_charge_per_mode!N40</f>
        <v>0</v>
      </c>
      <c r="P48" s="2">
        <f>+Manip_Fuel_charge_per_mode!O40</f>
        <v>0</v>
      </c>
      <c r="Q48" s="2">
        <f>+Manip_Fuel_charge_per_mode!P40</f>
        <v>0</v>
      </c>
      <c r="R48" s="2">
        <f>+Manip_Fuel_charge_per_mode!Q40</f>
        <v>0</v>
      </c>
    </row>
    <row r="49" spans="2:18" ht="12.75">
      <c r="B49" s="2" t="s">
        <v>75</v>
      </c>
      <c r="D49" s="2">
        <f aca="true" t="shared" si="11" ref="D49:R49">SUM(D47:D48)</f>
        <v>0</v>
      </c>
      <c r="E49" s="2">
        <f t="shared" si="11"/>
        <v>0</v>
      </c>
      <c r="F49" s="2">
        <f t="shared" si="11"/>
        <v>0</v>
      </c>
      <c r="G49" s="2">
        <f t="shared" si="11"/>
        <v>0</v>
      </c>
      <c r="H49" s="2">
        <f t="shared" si="11"/>
        <v>0</v>
      </c>
      <c r="I49" s="2">
        <f t="shared" si="11"/>
        <v>0</v>
      </c>
      <c r="J49" s="2">
        <f t="shared" si="11"/>
        <v>0</v>
      </c>
      <c r="K49" s="2">
        <f t="shared" si="11"/>
        <v>0</v>
      </c>
      <c r="L49" s="2">
        <f t="shared" si="11"/>
        <v>0</v>
      </c>
      <c r="M49" s="2">
        <f t="shared" si="11"/>
        <v>0</v>
      </c>
      <c r="N49" s="2">
        <f t="shared" si="11"/>
        <v>0</v>
      </c>
      <c r="O49" s="2">
        <f t="shared" si="11"/>
        <v>0</v>
      </c>
      <c r="P49" s="2">
        <f t="shared" si="11"/>
        <v>0</v>
      </c>
      <c r="Q49" s="2">
        <f t="shared" si="11"/>
        <v>0</v>
      </c>
      <c r="R49" s="2">
        <f t="shared" si="11"/>
        <v>0</v>
      </c>
    </row>
    <row r="54" ht="12.75">
      <c r="A54" s="37" t="s">
        <v>0</v>
      </c>
    </row>
    <row r="55" spans="2:18" ht="12.75">
      <c r="B55" s="34" t="s">
        <v>23</v>
      </c>
      <c r="C55" s="35" t="s">
        <v>22</v>
      </c>
      <c r="D55" s="35" t="s">
        <v>5</v>
      </c>
      <c r="E55" s="35" t="s">
        <v>6</v>
      </c>
      <c r="F55" s="35" t="s">
        <v>7</v>
      </c>
      <c r="G55" s="35" t="s">
        <v>2</v>
      </c>
      <c r="H55" s="35" t="s">
        <v>8</v>
      </c>
      <c r="I55" s="35" t="s">
        <v>9</v>
      </c>
      <c r="J55" s="35" t="s">
        <v>10</v>
      </c>
      <c r="K55" s="35" t="s">
        <v>11</v>
      </c>
      <c r="L55" s="35" t="s">
        <v>12</v>
      </c>
      <c r="M55" s="35" t="s">
        <v>13</v>
      </c>
      <c r="N55" s="35" t="s">
        <v>14</v>
      </c>
      <c r="O55" s="35" t="s">
        <v>15</v>
      </c>
      <c r="P55" s="35" t="s">
        <v>16</v>
      </c>
      <c r="Q55" s="35" t="s">
        <v>17</v>
      </c>
      <c r="R55" s="35" t="s">
        <v>18</v>
      </c>
    </row>
    <row r="56" spans="1:18" ht="12.75">
      <c r="A56" s="24">
        <v>1998</v>
      </c>
      <c r="B56" s="2" t="s">
        <v>73</v>
      </c>
      <c r="C56" s="24"/>
      <c r="D56" s="2">
        <f>'Road infra charges'!C91</f>
        <v>0</v>
      </c>
      <c r="E56" s="2">
        <f>'Road infra charges'!D91</f>
        <v>0</v>
      </c>
      <c r="F56" s="2">
        <f>'Road infra charges'!E91</f>
        <v>0</v>
      </c>
      <c r="G56" s="2">
        <f>'Road infra charges'!F91</f>
        <v>0</v>
      </c>
      <c r="H56" s="2">
        <f>'Road infra charges'!G91</f>
        <v>0</v>
      </c>
      <c r="I56" s="2">
        <f>'Road infra charges'!H91</f>
        <v>0</v>
      </c>
      <c r="J56" s="2">
        <f>'Road infra charges'!I91</f>
        <v>0</v>
      </c>
      <c r="K56" s="2">
        <f>'Road infra charges'!J91</f>
        <v>0</v>
      </c>
      <c r="L56" s="2">
        <f>'Road infra charges'!K91</f>
        <v>0</v>
      </c>
      <c r="M56" s="2">
        <f>'Road infra charges'!L91</f>
        <v>0</v>
      </c>
      <c r="N56" s="2">
        <f>'Road infra charges'!M91</f>
        <v>0</v>
      </c>
      <c r="O56" s="2">
        <f>'Road infra charges'!N91</f>
        <v>0</v>
      </c>
      <c r="P56" s="2">
        <f>'Road infra charges'!O91</f>
        <v>0</v>
      </c>
      <c r="Q56" s="2">
        <f>'Road infra charges'!P91</f>
        <v>0</v>
      </c>
      <c r="R56" s="2">
        <f>'Road infra charges'!Q91</f>
        <v>0</v>
      </c>
    </row>
    <row r="57" spans="1:18" ht="12.75">
      <c r="A57" s="24"/>
      <c r="B57" s="2" t="s">
        <v>74</v>
      </c>
      <c r="C57" s="24"/>
      <c r="D57" s="2">
        <f>+Manip_Fuel_charge_per_mode!C55</f>
        <v>0</v>
      </c>
      <c r="E57" s="2">
        <f>+Manip_Fuel_charge_per_mode!D55</f>
        <v>0</v>
      </c>
      <c r="F57" s="2">
        <f>+Manip_Fuel_charge_per_mode!E55</f>
        <v>0</v>
      </c>
      <c r="G57" s="2">
        <f>+Manip_Fuel_charge_per_mode!F55</f>
        <v>0</v>
      </c>
      <c r="H57" s="2">
        <f>+Manip_Fuel_charge_per_mode!G55</f>
        <v>0</v>
      </c>
      <c r="I57" s="2">
        <f>+Manip_Fuel_charge_per_mode!H55</f>
        <v>0</v>
      </c>
      <c r="J57" s="2">
        <f>+Manip_Fuel_charge_per_mode!I55</f>
        <v>0</v>
      </c>
      <c r="K57" s="2">
        <f>+Manip_Fuel_charge_per_mode!J55</f>
        <v>0</v>
      </c>
      <c r="L57" s="2">
        <f>+Manip_Fuel_charge_per_mode!K55</f>
        <v>0</v>
      </c>
      <c r="M57" s="2">
        <f>+Manip_Fuel_charge_per_mode!L55</f>
        <v>0</v>
      </c>
      <c r="N57" s="2">
        <f>+Manip_Fuel_charge_per_mode!M55</f>
        <v>0</v>
      </c>
      <c r="O57" s="2">
        <f>+Manip_Fuel_charge_per_mode!N55</f>
        <v>0</v>
      </c>
      <c r="P57" s="2">
        <f>+Manip_Fuel_charge_per_mode!O55</f>
        <v>0</v>
      </c>
      <c r="Q57" s="2">
        <f>+Manip_Fuel_charge_per_mode!P55</f>
        <v>0</v>
      </c>
      <c r="R57" s="2">
        <f>+Manip_Fuel_charge_per_mode!Q55</f>
        <v>0</v>
      </c>
    </row>
    <row r="58" spans="1:18" ht="12.75">
      <c r="A58" s="24"/>
      <c r="B58" s="2" t="s">
        <v>75</v>
      </c>
      <c r="C58" s="24"/>
      <c r="D58" s="2">
        <f aca="true" t="shared" si="12" ref="D58:R58">SUM(D56:D57)</f>
        <v>0</v>
      </c>
      <c r="E58" s="2">
        <f t="shared" si="12"/>
        <v>0</v>
      </c>
      <c r="F58" s="2">
        <f t="shared" si="12"/>
        <v>0</v>
      </c>
      <c r="G58" s="2">
        <f t="shared" si="12"/>
        <v>0</v>
      </c>
      <c r="H58" s="2">
        <f t="shared" si="12"/>
        <v>0</v>
      </c>
      <c r="I58" s="2">
        <f t="shared" si="12"/>
        <v>0</v>
      </c>
      <c r="J58" s="2">
        <f t="shared" si="12"/>
        <v>0</v>
      </c>
      <c r="K58" s="2">
        <f t="shared" si="12"/>
        <v>0</v>
      </c>
      <c r="L58" s="2">
        <f t="shared" si="12"/>
        <v>0</v>
      </c>
      <c r="M58" s="2">
        <f t="shared" si="12"/>
        <v>0</v>
      </c>
      <c r="N58" s="2">
        <f t="shared" si="12"/>
        <v>0</v>
      </c>
      <c r="O58" s="2">
        <f t="shared" si="12"/>
        <v>0</v>
      </c>
      <c r="P58" s="2">
        <f t="shared" si="12"/>
        <v>0</v>
      </c>
      <c r="Q58" s="2">
        <f t="shared" si="12"/>
        <v>0</v>
      </c>
      <c r="R58" s="2">
        <f t="shared" si="12"/>
        <v>0</v>
      </c>
    </row>
    <row r="59" spans="1:18" ht="12.75">
      <c r="A59" s="2">
        <v>1999</v>
      </c>
      <c r="B59" s="2" t="s">
        <v>73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 t="s">
        <v>74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 t="s">
        <v>75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>
        <v>2000</v>
      </c>
      <c r="B62" s="2" t="s">
        <v>73</v>
      </c>
      <c r="C62" s="2"/>
      <c r="D62" s="2">
        <f>'Road infra charges'!C93</f>
        <v>0</v>
      </c>
      <c r="E62" s="2">
        <f>'Road infra charges'!D93</f>
        <v>0</v>
      </c>
      <c r="F62" s="2">
        <f>'Road infra charges'!E93</f>
        <v>0</v>
      </c>
      <c r="G62" s="2">
        <f>'Road infra charges'!F93</f>
        <v>0</v>
      </c>
      <c r="H62" s="2">
        <f>'Road infra charges'!G93</f>
        <v>0</v>
      </c>
      <c r="I62" s="2">
        <f>'Road infra charges'!H93</f>
        <v>0</v>
      </c>
      <c r="J62" s="2">
        <f>'Road infra charges'!I93</f>
        <v>0</v>
      </c>
      <c r="K62" s="2">
        <f>'Road infra charges'!J93</f>
        <v>0</v>
      </c>
      <c r="L62" s="2">
        <f>'Road infra charges'!K93</f>
        <v>0</v>
      </c>
      <c r="M62" s="2">
        <f>'Road infra charges'!L93</f>
        <v>0</v>
      </c>
      <c r="N62" s="2">
        <f>'Road infra charges'!M93</f>
        <v>0</v>
      </c>
      <c r="O62" s="2">
        <f>'Road infra charges'!N93</f>
        <v>0</v>
      </c>
      <c r="P62" s="2">
        <f>'Road infra charges'!O93</f>
        <v>0</v>
      </c>
      <c r="Q62" s="2">
        <f>'Road infra charges'!P93</f>
        <v>0</v>
      </c>
      <c r="R62" s="2">
        <f>'Road infra charges'!Q93</f>
        <v>0</v>
      </c>
    </row>
    <row r="63" spans="1:18" ht="12.75">
      <c r="A63" s="2"/>
      <c r="B63" s="2" t="s">
        <v>74</v>
      </c>
      <c r="C63" s="2"/>
      <c r="D63" s="2" t="str">
        <f>+Manip_Fuel_charge_per_mode!C57</f>
        <v>B </v>
      </c>
      <c r="E63" s="2" t="str">
        <f>+Manip_Fuel_charge_per_mode!D57</f>
        <v>DK </v>
      </c>
      <c r="F63" s="2" t="str">
        <f>+Manip_Fuel_charge_per_mode!E57</f>
        <v>D </v>
      </c>
      <c r="G63" s="2" t="str">
        <f>+Manip_Fuel_charge_per_mode!F57</f>
        <v>EL</v>
      </c>
      <c r="H63" s="2" t="str">
        <f>+Manip_Fuel_charge_per_mode!G57</f>
        <v>E </v>
      </c>
      <c r="I63" s="2" t="str">
        <f>+Manip_Fuel_charge_per_mode!H57</f>
        <v>F </v>
      </c>
      <c r="J63" s="2" t="str">
        <f>+Manip_Fuel_charge_per_mode!I57</f>
        <v>IRL </v>
      </c>
      <c r="K63" s="2" t="str">
        <f>+Manip_Fuel_charge_per_mode!J57</f>
        <v>I </v>
      </c>
      <c r="L63" s="2" t="str">
        <f>+Manip_Fuel_charge_per_mode!K57</f>
        <v>L </v>
      </c>
      <c r="M63" s="2" t="str">
        <f>+Manip_Fuel_charge_per_mode!L57</f>
        <v>NL </v>
      </c>
      <c r="N63" s="2" t="str">
        <f>+Manip_Fuel_charge_per_mode!M57</f>
        <v>A </v>
      </c>
      <c r="O63" s="2" t="str">
        <f>+Manip_Fuel_charge_per_mode!N57</f>
        <v>P </v>
      </c>
      <c r="P63" s="2" t="str">
        <f>+Manip_Fuel_charge_per_mode!O57</f>
        <v>FIN </v>
      </c>
      <c r="Q63" s="2" t="str">
        <f>+Manip_Fuel_charge_per_mode!P57</f>
        <v>S </v>
      </c>
      <c r="R63" s="2" t="str">
        <f>+Manip_Fuel_charge_per_mode!Q57</f>
        <v>UK </v>
      </c>
    </row>
    <row r="64" spans="1:18" ht="12.75">
      <c r="A64" s="2"/>
      <c r="B64" s="2" t="s">
        <v>75</v>
      </c>
      <c r="C64" s="2"/>
      <c r="D64" s="2">
        <f aca="true" t="shared" si="13" ref="D64:R64">SUM(D62:D63)</f>
        <v>0</v>
      </c>
      <c r="E64" s="2">
        <f t="shared" si="13"/>
        <v>0</v>
      </c>
      <c r="F64" s="2">
        <f t="shared" si="13"/>
        <v>0</v>
      </c>
      <c r="G64" s="2">
        <f t="shared" si="13"/>
        <v>0</v>
      </c>
      <c r="H64" s="2">
        <f t="shared" si="13"/>
        <v>0</v>
      </c>
      <c r="I64" s="2">
        <f t="shared" si="13"/>
        <v>0</v>
      </c>
      <c r="J64" s="2">
        <f t="shared" si="13"/>
        <v>0</v>
      </c>
      <c r="K64" s="2">
        <f t="shared" si="13"/>
        <v>0</v>
      </c>
      <c r="L64" s="2">
        <f t="shared" si="13"/>
        <v>0</v>
      </c>
      <c r="M64" s="2">
        <f t="shared" si="13"/>
        <v>0</v>
      </c>
      <c r="N64" s="2">
        <f t="shared" si="13"/>
        <v>0</v>
      </c>
      <c r="O64" s="2">
        <f t="shared" si="13"/>
        <v>0</v>
      </c>
      <c r="P64" s="2">
        <f t="shared" si="13"/>
        <v>0</v>
      </c>
      <c r="Q64" s="2">
        <f t="shared" si="13"/>
        <v>0</v>
      </c>
      <c r="R64" s="2">
        <f t="shared" si="13"/>
        <v>0</v>
      </c>
    </row>
    <row r="65" spans="1:18" ht="12.75">
      <c r="A65" s="2">
        <v>2001</v>
      </c>
      <c r="B65" s="2" t="s">
        <v>73</v>
      </c>
      <c r="C65" s="2"/>
      <c r="D65" s="2">
        <f>'Road infra charges'!C94</f>
        <v>0</v>
      </c>
      <c r="E65" s="2">
        <f>'Road infra charges'!D94</f>
        <v>0</v>
      </c>
      <c r="F65" s="2">
        <f>'Road infra charges'!E94</f>
        <v>0</v>
      </c>
      <c r="G65" s="2">
        <f>'Road infra charges'!F94</f>
        <v>0</v>
      </c>
      <c r="H65" s="2">
        <f>'Road infra charges'!G94</f>
        <v>0</v>
      </c>
      <c r="I65" s="2">
        <f>'Road infra charges'!H94</f>
        <v>0</v>
      </c>
      <c r="J65" s="2">
        <f>'Road infra charges'!I94</f>
        <v>0</v>
      </c>
      <c r="K65" s="2">
        <f>'Road infra charges'!J94</f>
        <v>0</v>
      </c>
      <c r="L65" s="2">
        <f>'Road infra charges'!K94</f>
        <v>0</v>
      </c>
      <c r="M65" s="2">
        <f>'Road infra charges'!L94</f>
        <v>0</v>
      </c>
      <c r="N65" s="2">
        <f>'Road infra charges'!M94</f>
        <v>0</v>
      </c>
      <c r="O65" s="2">
        <f>'Road infra charges'!N94</f>
        <v>0</v>
      </c>
      <c r="P65" s="2">
        <f>'Road infra charges'!O94</f>
        <v>0</v>
      </c>
      <c r="Q65" s="2">
        <f>'Road infra charges'!P94</f>
        <v>0</v>
      </c>
      <c r="R65" s="2">
        <f>'Road infra charges'!Q94</f>
        <v>0</v>
      </c>
    </row>
    <row r="66" spans="1:18" ht="12.75">
      <c r="A66" s="2"/>
      <c r="B66" s="2" t="s">
        <v>74</v>
      </c>
      <c r="C66" s="2"/>
      <c r="D66" s="2">
        <f>+Manip_Fuel_charge_per_mode!C58</f>
        <v>0</v>
      </c>
      <c r="E66" s="2">
        <f>+Manip_Fuel_charge_per_mode!D58</f>
        <v>0</v>
      </c>
      <c r="F66" s="2">
        <f>+Manip_Fuel_charge_per_mode!E58</f>
        <v>0</v>
      </c>
      <c r="G66" s="2">
        <f>+Manip_Fuel_charge_per_mode!F58</f>
        <v>0</v>
      </c>
      <c r="H66" s="2">
        <f>+Manip_Fuel_charge_per_mode!G58</f>
        <v>0</v>
      </c>
      <c r="I66" s="2">
        <f>+Manip_Fuel_charge_per_mode!H58</f>
        <v>0</v>
      </c>
      <c r="J66" s="2">
        <f>+Manip_Fuel_charge_per_mode!I58</f>
        <v>0</v>
      </c>
      <c r="K66" s="2">
        <f>+Manip_Fuel_charge_per_mode!J58</f>
        <v>0</v>
      </c>
      <c r="L66" s="2">
        <f>+Manip_Fuel_charge_per_mode!K58</f>
        <v>0</v>
      </c>
      <c r="M66" s="2">
        <f>+Manip_Fuel_charge_per_mode!L58</f>
        <v>0</v>
      </c>
      <c r="N66" s="2">
        <f>+Manip_Fuel_charge_per_mode!M58</f>
        <v>0</v>
      </c>
      <c r="O66" s="2">
        <f>+Manip_Fuel_charge_per_mode!N58</f>
        <v>0</v>
      </c>
      <c r="P66" s="2">
        <f>+Manip_Fuel_charge_per_mode!O58</f>
        <v>0</v>
      </c>
      <c r="Q66" s="2">
        <f>+Manip_Fuel_charge_per_mode!P58</f>
        <v>0</v>
      </c>
      <c r="R66" s="2">
        <f>+Manip_Fuel_charge_per_mode!Q58</f>
        <v>0</v>
      </c>
    </row>
    <row r="67" spans="2:18" ht="12.75">
      <c r="B67" s="2" t="s">
        <v>75</v>
      </c>
      <c r="D67" s="2">
        <f aca="true" t="shared" si="14" ref="D67:R67">SUM(D65:D66)</f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0</v>
      </c>
      <c r="I67" s="2">
        <f t="shared" si="14"/>
        <v>0</v>
      </c>
      <c r="J67" s="2">
        <f t="shared" si="14"/>
        <v>0</v>
      </c>
      <c r="K67" s="2">
        <f t="shared" si="14"/>
        <v>0</v>
      </c>
      <c r="L67" s="2">
        <f t="shared" si="14"/>
        <v>0</v>
      </c>
      <c r="M67" s="2">
        <f t="shared" si="14"/>
        <v>0</v>
      </c>
      <c r="N67" s="2">
        <f t="shared" si="14"/>
        <v>0</v>
      </c>
      <c r="O67" s="2">
        <f t="shared" si="14"/>
        <v>0</v>
      </c>
      <c r="P67" s="2">
        <f t="shared" si="14"/>
        <v>0</v>
      </c>
      <c r="Q67" s="2">
        <f t="shared" si="14"/>
        <v>0</v>
      </c>
      <c r="R67" s="2">
        <f t="shared" si="14"/>
        <v>0</v>
      </c>
    </row>
    <row r="70" ht="12.75">
      <c r="A70" s="1"/>
    </row>
    <row r="72" ht="12.75">
      <c r="A72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D4" sqref="D4"/>
    </sheetView>
  </sheetViews>
  <sheetFormatPr defaultColWidth="9.140625" defaultRowHeight="12.75"/>
  <cols>
    <col min="1" max="1" width="15.00390625" style="2" customWidth="1"/>
    <col min="2" max="16384" width="9.140625" style="2" customWidth="1"/>
  </cols>
  <sheetData>
    <row r="1" ht="11.25">
      <c r="A1" s="6" t="s">
        <v>128</v>
      </c>
    </row>
    <row r="2" spans="3:22" ht="12.75">
      <c r="C2" s="2" t="s">
        <v>81</v>
      </c>
      <c r="D2" s="2" t="s">
        <v>82</v>
      </c>
      <c r="E2" s="2" t="s">
        <v>83</v>
      </c>
      <c r="F2" s="2" t="s">
        <v>101</v>
      </c>
      <c r="G2" s="2" t="s">
        <v>84</v>
      </c>
      <c r="H2" s="2" t="s">
        <v>88</v>
      </c>
      <c r="I2" s="2" t="s">
        <v>102</v>
      </c>
      <c r="J2" s="2" t="s">
        <v>91</v>
      </c>
      <c r="K2" s="2" t="s">
        <v>103</v>
      </c>
      <c r="L2" s="2" t="s">
        <v>92</v>
      </c>
      <c r="M2" s="2" t="s">
        <v>85</v>
      </c>
      <c r="N2" s="2" t="s">
        <v>94</v>
      </c>
      <c r="O2" s="2" t="s">
        <v>89</v>
      </c>
      <c r="P2" s="2" t="s">
        <v>96</v>
      </c>
      <c r="Q2" s="2" t="s">
        <v>100</v>
      </c>
      <c r="R2" s="2" t="s">
        <v>87</v>
      </c>
      <c r="S2" t="s">
        <v>90</v>
      </c>
      <c r="T2" t="s">
        <v>93</v>
      </c>
      <c r="U2" t="s">
        <v>95</v>
      </c>
      <c r="V2" s="2" t="s">
        <v>86</v>
      </c>
    </row>
    <row r="3" spans="1:17" ht="11.25">
      <c r="A3" s="34" t="s">
        <v>126</v>
      </c>
      <c r="B3" s="35" t="s">
        <v>22</v>
      </c>
      <c r="C3" s="35" t="s">
        <v>5</v>
      </c>
      <c r="D3" s="35" t="s">
        <v>6</v>
      </c>
      <c r="E3" s="35" t="s">
        <v>7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</row>
    <row r="4" spans="1:22" s="24" customFormat="1" ht="11.25">
      <c r="A4" s="24">
        <v>1998</v>
      </c>
      <c r="C4" s="33">
        <f>+'basedata _road_fuel_charge'!C36/('CPI indices'!$C7/'CPI indices'!$C$10)</f>
        <v>0.30408170847087357</v>
      </c>
      <c r="D4" s="33">
        <f>+'basedata _road_fuel_charge'!D36/('CPI indices'!$C7/'CPI indices'!$C$10)</f>
        <v>0.3220860641399417</v>
      </c>
      <c r="E4" s="33">
        <f>+'basedata _road_fuel_charge'!E36/('CPI indices'!$C7/'CPI indices'!$C$10)</f>
        <v>0.3322627525887202</v>
      </c>
      <c r="F4" s="33">
        <f>+'basedata _road_fuel_charge'!F36/('CPI indices'!$C7/'CPI indices'!$C$10)</f>
        <v>0.24996276259656405</v>
      </c>
      <c r="G4" s="33">
        <f>+'basedata _road_fuel_charge'!G36/('CPI indices'!$C7/'CPI indices'!$C$10)</f>
        <v>0.27854491739552967</v>
      </c>
      <c r="H4" s="33">
        <f>+'basedata _road_fuel_charge'!H36/('CPI indices'!$C7/'CPI indices'!$C$10)</f>
        <v>0.3880932771838895</v>
      </c>
      <c r="I4" s="33">
        <f>+'basedata _road_fuel_charge'!I36/('CPI indices'!$C7/'CPI indices'!$C$10)</f>
        <v>0.35049330731111805</v>
      </c>
      <c r="J4" s="33">
        <f>+'basedata _road_fuel_charge'!J36/('CPI indices'!$C7/'CPI indices'!$C$10)</f>
        <v>0.4062712536443149</v>
      </c>
      <c r="K4" s="33">
        <f>+'basedata _road_fuel_charge'!K36/('CPI indices'!$C7/'CPI indices'!$C$10)</f>
        <v>0.26506110956183715</v>
      </c>
      <c r="L4" s="33">
        <f>+'basedata _road_fuel_charge'!L36/('CPI indices'!$C7/'CPI indices'!$C$10)</f>
        <v>0.33030899820110415</v>
      </c>
      <c r="M4" s="33">
        <f>+'basedata _road_fuel_charge'!M36/('CPI indices'!$C7/'CPI indices'!$C$10)</f>
        <v>0.3033324263038549</v>
      </c>
      <c r="N4" s="33">
        <f>+'basedata _road_fuel_charge'!N36/('CPI indices'!$C7/'CPI indices'!$C$10)</f>
        <v>0.2896523804540131</v>
      </c>
      <c r="O4" s="33">
        <f>+'basedata _road_fuel_charge'!O36/('CPI indices'!$C7/'CPI indices'!$C$10)</f>
        <v>0.3194352677276999</v>
      </c>
      <c r="P4" s="33">
        <f>+'basedata _road_fuel_charge'!P36/('CPI indices'!$C7/'CPI indices'!$C$10)</f>
        <v>0.2999919455782313</v>
      </c>
      <c r="Q4" s="33">
        <f>+'basedata _road_fuel_charge'!Q36/('CPI indices'!$C7/'CPI indices'!$C$10)</f>
        <v>0.71181268986622</v>
      </c>
      <c r="V4" s="24">
        <f>(0.45419+0.0109+0.3)/1.6264</f>
        <v>0.4704193310378751</v>
      </c>
    </row>
    <row r="5" spans="1:17" ht="11.25">
      <c r="A5" s="2">
        <v>1999</v>
      </c>
      <c r="C5" s="33">
        <f>+'basedata _road_fuel_charge'!C37/('CPI indices'!$C8/'CPI indices'!$C$10)</f>
        <v>0.30342412714558165</v>
      </c>
      <c r="D5" s="33">
        <f>+'basedata _road_fuel_charge'!D37/('CPI indices'!$C8/'CPI indices'!$C$10)</f>
        <v>0.32915347692307695</v>
      </c>
      <c r="E5" s="33">
        <f>+'basedata _road_fuel_charge'!E37/('CPI indices'!$C8/'CPI indices'!$C$10)</f>
        <v>0.3369221432360743</v>
      </c>
      <c r="F5" s="33">
        <f>+'basedata _road_fuel_charge'!F37/('CPI indices'!$C8/'CPI indices'!$C$10)</f>
        <v>0.26985893089960883</v>
      </c>
      <c r="G5" s="33">
        <f>+'basedata _road_fuel_charge'!G37/('CPI indices'!$C8/'CPI indices'!$C$10)</f>
        <v>0.2823197665782493</v>
      </c>
      <c r="H5" s="33">
        <f>+'basedata _road_fuel_charge'!H37/('CPI indices'!$C8/'CPI indices'!$C$10)</f>
        <v>0.3990550376323512</v>
      </c>
      <c r="I5" s="33">
        <f>+'basedata _road_fuel_charge'!I37/('CPI indices'!$C8/'CPI indices'!$C$10)</f>
        <v>0.34530002288620465</v>
      </c>
      <c r="J5" s="33">
        <f>+'basedata _road_fuel_charge'!J37/('CPI indices'!$C8/'CPI indices'!$C$10)</f>
        <v>0.42182492307692304</v>
      </c>
      <c r="K5" s="33">
        <f>+'basedata _road_fuel_charge'!K37/('CPI indices'!$C8/'CPI indices'!$C$10)</f>
        <v>0.2644290301003345</v>
      </c>
      <c r="L5" s="33">
        <f>+'basedata _road_fuel_charge'!L37/('CPI indices'!$C8/'CPI indices'!$C$10)</f>
        <v>0.361948085106383</v>
      </c>
      <c r="M5" s="33">
        <f>+'basedata _road_fuel_charge'!M37/('CPI indices'!$C8/'CPI indices'!$C$10)</f>
        <v>0.3025494358974358</v>
      </c>
      <c r="N5" s="33">
        <f>+'basedata _road_fuel_charge'!N37/('CPI indices'!$C8/'CPI indices'!$C$10)</f>
        <v>0.257255489809336</v>
      </c>
      <c r="O5" s="33">
        <f>+'basedata _road_fuel_charge'!O37/('CPI indices'!$C8/'CPI indices'!$C$10)</f>
        <v>0.31873220680958386</v>
      </c>
      <c r="P5" s="33">
        <f>+'basedata _road_fuel_charge'!P37/('CPI indices'!$C8/'CPI indices'!$C$10)</f>
        <v>0.3157208615384615</v>
      </c>
      <c r="Q5" s="33">
        <f>+'basedata _road_fuel_charge'!Q37/('CPI indices'!$C8/'CPI indices'!$C$10)</f>
        <v>0.7583397839607202</v>
      </c>
    </row>
    <row r="6" spans="1:22" ht="11.25">
      <c r="A6" s="2">
        <v>2000</v>
      </c>
      <c r="C6" s="33">
        <f>+'basedata _road_fuel_charge'!C38/('CPI indices'!$C9/'CPI indices'!$C$10)</f>
        <v>0.2974269500938613</v>
      </c>
      <c r="D6" s="33">
        <f>+'basedata _road_fuel_charge'!D38/('CPI indices'!$C9/'CPI indices'!$C$10)</f>
        <v>0.3530944542884072</v>
      </c>
      <c r="E6" s="33">
        <f>+'basedata _road_fuel_charge'!E38/('CPI indices'!$C9/'CPI indices'!$C$10)</f>
        <v>0.38802162696220227</v>
      </c>
      <c r="F6" s="33">
        <f>+'basedata _road_fuel_charge'!F38/('CPI indices'!$C9/'CPI indices'!$C$10)</f>
        <v>0.25658248087030144</v>
      </c>
      <c r="G6" s="33">
        <f>+'basedata _road_fuel_charge'!G38/('CPI indices'!$C9/'CPI indices'!$C$10)</f>
        <v>0.27672589944424586</v>
      </c>
      <c r="H6" s="33">
        <f>+'basedata _road_fuel_charge'!H38/('CPI indices'!$C9/'CPI indices'!$C$10)</f>
        <v>0.3472578118075016</v>
      </c>
      <c r="I6" s="33">
        <f>+'basedata _road_fuel_charge'!I38/('CPI indices'!$C9/'CPI indices'!$C$10)</f>
        <v>0.3384760448976095</v>
      </c>
      <c r="J6" s="33">
        <f>+'basedata _road_fuel_charge'!J38/('CPI indices'!$C9/'CPI indices'!$C$10)</f>
        <v>0.283737957901351</v>
      </c>
      <c r="K6" s="33">
        <f>+'basedata _road_fuel_charge'!K38/('CPI indices'!$C9/'CPI indices'!$C$10)</f>
        <v>0.2592420931852641</v>
      </c>
      <c r="L6" s="33">
        <f>+'basedata _road_fuel_charge'!L38/('CPI indices'!$C9/'CPI indices'!$C$10)</f>
        <v>0.3363946241001063</v>
      </c>
      <c r="M6" s="33">
        <f>+'basedata _road_fuel_charge'!M38/('CPI indices'!$C9/'CPI indices'!$C$10)</f>
        <v>0.29713030474395224</v>
      </c>
      <c r="N6" s="33">
        <f>+'basedata _road_fuel_charge'!N38/('CPI indices'!$C9/'CPI indices'!$C$10)</f>
        <v>0.25216784165881245</v>
      </c>
      <c r="O6" s="33">
        <f>+'basedata _road_fuel_charge'!O38/('CPI indices'!$C9/'CPI indices'!$C$10)</f>
        <v>0.3124270144157229</v>
      </c>
      <c r="P6" s="33">
        <f>+'basedata _road_fuel_charge'!P38/('CPI indices'!$C9/'CPI indices'!$C$10)</f>
        <v>0.31456633364750236</v>
      </c>
      <c r="Q6" s="33">
        <f>+'basedata _road_fuel_charge'!Q38/('CPI indices'!$C9/'CPI indices'!$C$10)</f>
        <v>0.797194380251469</v>
      </c>
      <c r="V6" s="2">
        <f>(0.4587+0.008+0.3)/1.5583</f>
        <v>0.49201052428928954</v>
      </c>
    </row>
    <row r="7" spans="1:22" ht="11.25">
      <c r="A7" s="2">
        <v>2001</v>
      </c>
      <c r="C7" s="33">
        <f>+'basedata _road_fuel_charge'!C39/('CPI indices'!$C10/'CPI indices'!$C$10)</f>
        <v>0.29004</v>
      </c>
      <c r="D7" s="33">
        <f>+'basedata _road_fuel_charge'!D39/('CPI indices'!$C10/'CPI indices'!$C$10)</f>
        <v>0.36945</v>
      </c>
      <c r="E7" s="33">
        <f>+'basedata _road_fuel_charge'!E39/('CPI indices'!$C10/'CPI indices'!$C$10)</f>
        <v>0.40902999999999995</v>
      </c>
      <c r="F7" s="33">
        <f>+'basedata _road_fuel_charge'!F39/('CPI indices'!$C10/'CPI indices'!$C$10)</f>
        <v>0.24358000000000002</v>
      </c>
      <c r="G7" s="33">
        <f>+'basedata _road_fuel_charge'!G39/('CPI indices'!$C10/'CPI indices'!$C$10)</f>
        <v>0.26986</v>
      </c>
      <c r="H7" s="33">
        <f>+'basedata _road_fuel_charge'!H39/('CPI indices'!$C10/'CPI indices'!$C$10)</f>
        <v>0.33834</v>
      </c>
      <c r="I7" s="33">
        <f>+'basedata _road_fuel_charge'!I39/('CPI indices'!$C10/'CPI indices'!$C$10)</f>
        <v>0.24905000000000002</v>
      </c>
      <c r="J7" s="33">
        <f>+'basedata _road_fuel_charge'!J39/('CPI indices'!$C10/'CPI indices'!$C$10)</f>
        <v>0.31268999999999997</v>
      </c>
      <c r="K7" s="33">
        <f>+'basedata _road_fuel_charge'!K39/('CPI indices'!$C10/'CPI indices'!$C$10)</f>
        <v>0.25285</v>
      </c>
      <c r="L7" s="33">
        <f>+'basedata _road_fuel_charge'!L39/('CPI indices'!$C10/'CPI indices'!$C$10)</f>
        <v>0.32172999999999996</v>
      </c>
      <c r="M7" s="33">
        <f>+'basedata _road_fuel_charge'!M39/('CPI indices'!$C10/'CPI indices'!$C$10)</f>
        <v>0.29029000000000005</v>
      </c>
      <c r="N7" s="33">
        <f>+'basedata _road_fuel_charge'!N39/('CPI indices'!$C10/'CPI indices'!$C$10)</f>
        <v>0.27208</v>
      </c>
      <c r="O7" s="33">
        <f>+'basedata _road_fuel_charge'!O39/('CPI indices'!$C10/'CPI indices'!$C$10)</f>
        <v>0.30467</v>
      </c>
      <c r="P7" s="33">
        <f>+'basedata _road_fuel_charge'!P39/('CPI indices'!$C10/'CPI indices'!$C$10)</f>
        <v>0.31776999999999994</v>
      </c>
      <c r="Q7" s="33">
        <f>+'basedata _road_fuel_charge'!Q39/('CPI indices'!$C10/'CPI indices'!$C$10)</f>
        <v>0.76189</v>
      </c>
      <c r="V7" s="2">
        <f>(0.4587+0.008+0.3)/1.5123</f>
        <v>0.506976129074919</v>
      </c>
    </row>
    <row r="8" spans="1:17" ht="11.25">
      <c r="A8" s="2">
        <v>2002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1.25">
      <c r="A9" s="2">
        <v>2003</v>
      </c>
      <c r="C9" s="33">
        <f>+C7-C4</f>
        <v>-0.014041708470873548</v>
      </c>
      <c r="D9" s="33">
        <f aca="true" t="shared" si="0" ref="D9:Q9">+D7-D4</f>
        <v>0.047363935860058326</v>
      </c>
      <c r="E9" s="33">
        <f t="shared" si="0"/>
        <v>0.07676724741127977</v>
      </c>
      <c r="F9" s="33">
        <f t="shared" si="0"/>
        <v>-0.0063827625965640344</v>
      </c>
      <c r="G9" s="33">
        <f t="shared" si="0"/>
        <v>-0.008684917395529679</v>
      </c>
      <c r="H9" s="33">
        <f t="shared" si="0"/>
        <v>-0.0497532771838895</v>
      </c>
      <c r="I9" s="33">
        <f t="shared" si="0"/>
        <v>-0.10144330731111803</v>
      </c>
      <c r="J9" s="33">
        <f t="shared" si="0"/>
        <v>-0.09358125364431491</v>
      </c>
      <c r="K9" s="33">
        <f t="shared" si="0"/>
        <v>-0.01221110956183713</v>
      </c>
      <c r="L9" s="33">
        <f t="shared" si="0"/>
        <v>-0.008578998201104193</v>
      </c>
      <c r="M9" s="33">
        <f t="shared" si="0"/>
        <v>-0.013042426303854826</v>
      </c>
      <c r="N9" s="33">
        <f t="shared" si="0"/>
        <v>-0.017572380454013103</v>
      </c>
      <c r="O9" s="33">
        <f t="shared" si="0"/>
        <v>-0.014765267727699927</v>
      </c>
      <c r="P9" s="33">
        <f t="shared" si="0"/>
        <v>0.017778054421768663</v>
      </c>
      <c r="Q9" s="33">
        <f t="shared" si="0"/>
        <v>0.05007731013377992</v>
      </c>
    </row>
    <row r="11" spans="1:18" ht="11.25">
      <c r="A11" s="3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6"/>
    </row>
    <row r="12" spans="1:22" ht="11.25">
      <c r="A12" s="34" t="s">
        <v>45</v>
      </c>
      <c r="B12" s="35" t="s">
        <v>22</v>
      </c>
      <c r="C12" s="35" t="s">
        <v>5</v>
      </c>
      <c r="D12" s="35" t="s">
        <v>6</v>
      </c>
      <c r="E12" s="35" t="s">
        <v>7</v>
      </c>
      <c r="F12" s="35" t="s">
        <v>2</v>
      </c>
      <c r="G12" s="35" t="s">
        <v>8</v>
      </c>
      <c r="H12" s="35" t="s">
        <v>9</v>
      </c>
      <c r="I12" s="35" t="s">
        <v>10</v>
      </c>
      <c r="J12" s="35" t="s">
        <v>11</v>
      </c>
      <c r="K12" s="35" t="s">
        <v>12</v>
      </c>
      <c r="L12" s="35" t="s">
        <v>13</v>
      </c>
      <c r="M12" s="35" t="s">
        <v>14</v>
      </c>
      <c r="N12" s="35" t="s">
        <v>15</v>
      </c>
      <c r="O12" s="35" t="s">
        <v>16</v>
      </c>
      <c r="P12" s="35" t="s">
        <v>17</v>
      </c>
      <c r="Q12" s="35" t="s">
        <v>18</v>
      </c>
      <c r="V12" s="2">
        <v>0.076</v>
      </c>
    </row>
    <row r="13" spans="1:17" ht="11.25">
      <c r="A13" s="34">
        <v>1998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22" ht="11.25">
      <c r="A14" s="34">
        <v>1999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V14" s="2">
        <v>0.076</v>
      </c>
    </row>
    <row r="15" spans="1:22" ht="11.25">
      <c r="A15" s="34">
        <v>2000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V15" s="2">
        <v>0.076</v>
      </c>
    </row>
    <row r="16" spans="1:17" ht="11.25">
      <c r="A16" s="34">
        <v>2001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1.25">
      <c r="A17" s="34">
        <v>2002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1.25">
      <c r="A18" s="34">
        <v>2003</v>
      </c>
      <c r="C18" s="2">
        <f>+basedata_fuelcharge_rail!C8</f>
        <v>0</v>
      </c>
      <c r="D18" s="2" t="e">
        <f>+basedata_fuelcharge_rail!D8</f>
        <v>#N/A</v>
      </c>
      <c r="E18" s="2">
        <f>+basedata_fuelcharge_rail!E8</f>
        <v>0.47</v>
      </c>
      <c r="F18" s="2" t="e">
        <f>+basedata_fuelcharge_rail!F8</f>
        <v>#N/A</v>
      </c>
      <c r="G18" s="2" t="e">
        <f>+basedata_fuelcharge_rail!G8</f>
        <v>#N/A</v>
      </c>
      <c r="H18" s="2" t="e">
        <f>+basedata_fuelcharge_rail!H8</f>
        <v>#N/A</v>
      </c>
      <c r="I18" s="2" t="e">
        <f>+basedata_fuelcharge_rail!I8</f>
        <v>#N/A</v>
      </c>
      <c r="J18" s="2" t="e">
        <f>+basedata_fuelcharge_rail!J8</f>
        <v>#N/A</v>
      </c>
      <c r="K18" s="2" t="e">
        <f>+basedata_fuelcharge_rail!K8</f>
        <v>#N/A</v>
      </c>
      <c r="L18" s="2">
        <f>+basedata_fuelcharge_rail!L8</f>
        <v>0.05</v>
      </c>
      <c r="M18" s="2" t="e">
        <f>+basedata_fuelcharge_rail!M8</f>
        <v>#N/A</v>
      </c>
      <c r="N18" s="2" t="e">
        <f>+basedata_fuelcharge_rail!N8</f>
        <v>#N/A</v>
      </c>
      <c r="O18" s="2" t="e">
        <f>+basedata_fuelcharge_rail!O8</f>
        <v>#N/A</v>
      </c>
      <c r="P18" s="2" t="e">
        <f>+basedata_fuelcharge_rail!P8</f>
        <v>#N/A</v>
      </c>
      <c r="Q18" s="2" t="e">
        <f>+basedata_fuelcharge_rail!Q8</f>
        <v>#N/A</v>
      </c>
    </row>
    <row r="19" ht="11.25">
      <c r="A19" s="34">
        <v>2004</v>
      </c>
    </row>
    <row r="20" ht="11.25">
      <c r="A20" s="34">
        <v>2005</v>
      </c>
    </row>
    <row r="27" spans="1:18" ht="11.25">
      <c r="A27" s="34" t="s">
        <v>46</v>
      </c>
      <c r="B27" s="35" t="s">
        <v>22</v>
      </c>
      <c r="C27" s="35" t="s">
        <v>5</v>
      </c>
      <c r="D27" s="35" t="s">
        <v>6</v>
      </c>
      <c r="E27" s="35" t="s">
        <v>7</v>
      </c>
      <c r="F27" s="35" t="s">
        <v>2</v>
      </c>
      <c r="G27" s="35" t="s">
        <v>8</v>
      </c>
      <c r="H27" s="35" t="s">
        <v>9</v>
      </c>
      <c r="I27" s="35" t="s">
        <v>10</v>
      </c>
      <c r="J27" s="35" t="s">
        <v>11</v>
      </c>
      <c r="K27" s="35" t="s">
        <v>12</v>
      </c>
      <c r="L27" s="35" t="s">
        <v>13</v>
      </c>
      <c r="M27" s="35" t="s">
        <v>14</v>
      </c>
      <c r="N27" s="35" t="s">
        <v>15</v>
      </c>
      <c r="O27" s="35" t="s">
        <v>16</v>
      </c>
      <c r="P27" s="35" t="s">
        <v>17</v>
      </c>
      <c r="Q27" s="35" t="s">
        <v>18</v>
      </c>
      <c r="R27" s="28" t="s">
        <v>47</v>
      </c>
    </row>
    <row r="28" spans="18:19" ht="11.25">
      <c r="R28" s="2">
        <v>0.1</v>
      </c>
      <c r="S28" s="2" t="s">
        <v>48</v>
      </c>
    </row>
    <row r="29" ht="11.25">
      <c r="A29" s="24">
        <v>2003</v>
      </c>
    </row>
    <row r="30" ht="11.25">
      <c r="A30" s="2">
        <v>2004</v>
      </c>
    </row>
    <row r="31" ht="11.25">
      <c r="A31" s="2">
        <v>2005</v>
      </c>
    </row>
    <row r="37" spans="1:17" ht="11.25">
      <c r="A37" s="34" t="s">
        <v>25</v>
      </c>
      <c r="B37" s="35" t="s">
        <v>22</v>
      </c>
      <c r="C37" s="35" t="s">
        <v>5</v>
      </c>
      <c r="D37" s="35" t="s">
        <v>6</v>
      </c>
      <c r="E37" s="35" t="s">
        <v>7</v>
      </c>
      <c r="F37" s="35" t="s">
        <v>2</v>
      </c>
      <c r="G37" s="35" t="s">
        <v>8</v>
      </c>
      <c r="H37" s="35" t="s">
        <v>9</v>
      </c>
      <c r="I37" s="35" t="s">
        <v>10</v>
      </c>
      <c r="J37" s="35" t="s">
        <v>11</v>
      </c>
      <c r="K37" s="35" t="s">
        <v>12</v>
      </c>
      <c r="L37" s="35" t="s">
        <v>13</v>
      </c>
      <c r="M37" s="35" t="s">
        <v>14</v>
      </c>
      <c r="N37" s="35" t="s">
        <v>15</v>
      </c>
      <c r="O37" s="35" t="s">
        <v>16</v>
      </c>
      <c r="P37" s="35" t="s">
        <v>17</v>
      </c>
      <c r="Q37" s="35" t="s">
        <v>18</v>
      </c>
    </row>
    <row r="38" spans="1:17" ht="11.25">
      <c r="A38" s="2">
        <v>1998</v>
      </c>
      <c r="E38" s="2">
        <v>0.314</v>
      </c>
      <c r="Q38" s="2">
        <v>0.15</v>
      </c>
    </row>
    <row r="39" ht="11.25">
      <c r="A39" s="2">
        <v>1999</v>
      </c>
    </row>
    <row r="40" ht="11.25">
      <c r="A40" s="24">
        <v>2000</v>
      </c>
    </row>
    <row r="41" ht="11.25">
      <c r="A41" s="2">
        <v>2001</v>
      </c>
    </row>
    <row r="42" ht="11.25">
      <c r="A42" s="2">
        <v>2002</v>
      </c>
    </row>
    <row r="43" ht="11.25">
      <c r="A43" s="24">
        <v>2003</v>
      </c>
    </row>
    <row r="44" ht="11.25">
      <c r="A44" s="2">
        <v>2004</v>
      </c>
    </row>
    <row r="45" ht="11.25">
      <c r="A45" s="2">
        <v>2005</v>
      </c>
    </row>
    <row r="47" spans="1:17" ht="11.25">
      <c r="A47" s="2" t="s">
        <v>43</v>
      </c>
      <c r="B47" s="23" t="s">
        <v>22</v>
      </c>
      <c r="C47" s="23" t="s">
        <v>5</v>
      </c>
      <c r="D47" s="23" t="s">
        <v>6</v>
      </c>
      <c r="E47" s="23" t="s">
        <v>7</v>
      </c>
      <c r="F47" s="23" t="s">
        <v>2</v>
      </c>
      <c r="G47" s="23" t="s">
        <v>8</v>
      </c>
      <c r="H47" s="23" t="s">
        <v>9</v>
      </c>
      <c r="I47" s="23" t="s">
        <v>10</v>
      </c>
      <c r="J47" s="23" t="s">
        <v>11</v>
      </c>
      <c r="K47" s="23" t="s">
        <v>12</v>
      </c>
      <c r="L47" s="23" t="s">
        <v>13</v>
      </c>
      <c r="M47" s="23" t="s">
        <v>14</v>
      </c>
      <c r="N47" s="23" t="s">
        <v>15</v>
      </c>
      <c r="O47" s="23" t="s">
        <v>16</v>
      </c>
      <c r="P47" s="23" t="s">
        <v>17</v>
      </c>
      <c r="Q47" s="23" t="s">
        <v>18</v>
      </c>
    </row>
    <row r="48" ht="11.25">
      <c r="A48" s="24">
        <v>2003</v>
      </c>
    </row>
    <row r="49" ht="11.25">
      <c r="A49" s="2">
        <v>2004</v>
      </c>
    </row>
    <row r="50" ht="11.25">
      <c r="A50" s="2">
        <v>2005</v>
      </c>
    </row>
    <row r="57" spans="1:17" ht="11.25">
      <c r="A57" s="2" t="s">
        <v>44</v>
      </c>
      <c r="B57" s="23" t="s">
        <v>22</v>
      </c>
      <c r="C57" s="23" t="s">
        <v>5</v>
      </c>
      <c r="D57" s="23" t="s">
        <v>6</v>
      </c>
      <c r="E57" s="23" t="s">
        <v>7</v>
      </c>
      <c r="F57" s="23" t="s">
        <v>2</v>
      </c>
      <c r="G57" s="23" t="s">
        <v>8</v>
      </c>
      <c r="H57" s="23" t="s">
        <v>9</v>
      </c>
      <c r="I57" s="23" t="s">
        <v>10</v>
      </c>
      <c r="J57" s="23" t="s">
        <v>11</v>
      </c>
      <c r="K57" s="23" t="s">
        <v>12</v>
      </c>
      <c r="L57" s="23" t="s">
        <v>13</v>
      </c>
      <c r="M57" s="23" t="s">
        <v>14</v>
      </c>
      <c r="N57" s="23" t="s">
        <v>15</v>
      </c>
      <c r="O57" s="23" t="s">
        <v>16</v>
      </c>
      <c r="P57" s="23" t="s">
        <v>17</v>
      </c>
      <c r="Q57" s="23" t="s">
        <v>18</v>
      </c>
    </row>
    <row r="58" ht="11.25">
      <c r="A58" s="24">
        <v>2003</v>
      </c>
    </row>
    <row r="59" ht="11.25">
      <c r="A59" s="2">
        <v>2004</v>
      </c>
    </row>
    <row r="60" ht="11.25">
      <c r="A60" s="2">
        <v>2005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6">
      <selection activeCell="H34" sqref="H34"/>
    </sheetView>
  </sheetViews>
  <sheetFormatPr defaultColWidth="9.140625" defaultRowHeight="12.75"/>
  <sheetData>
    <row r="1" spans="1:17" ht="12.75">
      <c r="A1" s="6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2.75">
      <c r="A2" s="2"/>
      <c r="B2" s="2"/>
      <c r="C2" s="2" t="s">
        <v>81</v>
      </c>
      <c r="D2" s="2" t="s">
        <v>82</v>
      </c>
      <c r="E2" s="2" t="s">
        <v>83</v>
      </c>
      <c r="F2" s="2"/>
      <c r="G2" s="2" t="s">
        <v>84</v>
      </c>
      <c r="H2" s="2" t="s">
        <v>88</v>
      </c>
      <c r="I2" s="2"/>
      <c r="J2" s="2" t="s">
        <v>91</v>
      </c>
      <c r="K2" s="2"/>
      <c r="L2" s="2" t="s">
        <v>92</v>
      </c>
      <c r="M2" s="2" t="s">
        <v>85</v>
      </c>
      <c r="N2" s="2" t="s">
        <v>94</v>
      </c>
      <c r="O2" s="2" t="s">
        <v>89</v>
      </c>
      <c r="P2" s="2" t="s">
        <v>96</v>
      </c>
      <c r="Q2" s="2"/>
      <c r="R2" s="2" t="s">
        <v>87</v>
      </c>
    </row>
    <row r="3" spans="1:22" ht="12.75">
      <c r="A3" s="34" t="s">
        <v>23</v>
      </c>
      <c r="B3" s="35" t="s">
        <v>22</v>
      </c>
      <c r="C3" s="35" t="s">
        <v>5</v>
      </c>
      <c r="D3" s="35" t="s">
        <v>6</v>
      </c>
      <c r="E3" s="35" t="s">
        <v>7</v>
      </c>
      <c r="F3" s="35" t="s">
        <v>2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t="s">
        <v>78</v>
      </c>
      <c r="S3" t="s">
        <v>90</v>
      </c>
      <c r="T3" t="s">
        <v>93</v>
      </c>
      <c r="U3" t="s">
        <v>95</v>
      </c>
      <c r="V3" s="2" t="s">
        <v>86</v>
      </c>
    </row>
    <row r="4" spans="1:22" ht="12.75">
      <c r="A4" s="24">
        <v>1998</v>
      </c>
      <c r="B4" s="24"/>
      <c r="C4" s="2">
        <v>0</v>
      </c>
      <c r="D4" s="2">
        <v>0</v>
      </c>
      <c r="E4" s="2">
        <v>0</v>
      </c>
      <c r="F4" s="2"/>
      <c r="G4" s="2">
        <f>27.29/166.386</f>
        <v>0.16401620328633418</v>
      </c>
      <c r="H4" s="2">
        <f>1.11/6.55957</f>
        <v>0.16921840913352554</v>
      </c>
      <c r="I4" s="2"/>
      <c r="J4" s="2">
        <f>183/1936.27</f>
        <v>0.09451161253337603</v>
      </c>
      <c r="K4" s="2"/>
      <c r="L4" s="2">
        <v>0</v>
      </c>
      <c r="M4" s="2">
        <v>0.15</v>
      </c>
      <c r="N4" s="2"/>
      <c r="O4" s="2">
        <v>0</v>
      </c>
      <c r="P4" s="2">
        <v>0</v>
      </c>
      <c r="Q4" s="2">
        <v>0</v>
      </c>
      <c r="R4">
        <v>0</v>
      </c>
      <c r="S4">
        <v>0.19</v>
      </c>
      <c r="T4">
        <v>0.1171</v>
      </c>
      <c r="U4">
        <v>0</v>
      </c>
      <c r="V4" s="2">
        <v>0</v>
      </c>
    </row>
    <row r="5" spans="1:22" ht="12.75">
      <c r="A5" s="2">
        <v>1999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V5" s="2"/>
    </row>
    <row r="6" spans="1:22" ht="12.75">
      <c r="A6" s="2">
        <v>2000</v>
      </c>
      <c r="B6" s="2"/>
      <c r="C6" s="2">
        <v>0</v>
      </c>
      <c r="D6" s="2">
        <v>0</v>
      </c>
      <c r="E6" s="2">
        <v>0</v>
      </c>
      <c r="F6" s="2"/>
      <c r="G6" s="2">
        <f>27.19/166.386</f>
        <v>0.16341519118195041</v>
      </c>
      <c r="H6" s="2">
        <f>1.02/6.55957</f>
        <v>0.1554979975821586</v>
      </c>
      <c r="I6" s="2"/>
      <c r="J6" s="2">
        <f>193/1936.27</f>
        <v>0.0996761815242709</v>
      </c>
      <c r="K6" s="2"/>
      <c r="L6" s="2">
        <v>0</v>
      </c>
      <c r="M6" s="2">
        <v>0.15</v>
      </c>
      <c r="N6" s="2"/>
      <c r="O6" s="2">
        <v>0</v>
      </c>
      <c r="P6" s="2">
        <v>0</v>
      </c>
      <c r="Q6" s="2">
        <v>0</v>
      </c>
      <c r="R6">
        <v>0</v>
      </c>
      <c r="S6">
        <v>0.19</v>
      </c>
      <c r="T6">
        <v>0.1232</v>
      </c>
      <c r="U6">
        <v>0.02</v>
      </c>
      <c r="V6" s="2">
        <v>0</v>
      </c>
    </row>
    <row r="7" spans="1:22" ht="12.75">
      <c r="A7" s="2">
        <v>2001</v>
      </c>
      <c r="B7" s="2"/>
      <c r="C7" s="2">
        <v>0</v>
      </c>
      <c r="D7" s="2">
        <v>0</v>
      </c>
      <c r="E7" s="2">
        <v>0</v>
      </c>
      <c r="F7" s="2"/>
      <c r="G7" s="2">
        <f>27.09/166.386</f>
        <v>0.16281417907756662</v>
      </c>
      <c r="H7" s="2">
        <f>1.19/6.55957</f>
        <v>0.18141433051251835</v>
      </c>
      <c r="I7" s="2"/>
      <c r="J7" s="2">
        <f>203/1936.27</f>
        <v>0.10484075051516575</v>
      </c>
      <c r="K7" s="2"/>
      <c r="L7" s="2">
        <v>0</v>
      </c>
      <c r="M7" s="2">
        <v>0.15</v>
      </c>
      <c r="N7" s="2"/>
      <c r="O7" s="2">
        <v>0</v>
      </c>
      <c r="P7" s="2">
        <v>0</v>
      </c>
      <c r="Q7" s="2">
        <v>0</v>
      </c>
      <c r="R7">
        <v>0</v>
      </c>
      <c r="S7">
        <v>0.19</v>
      </c>
      <c r="T7">
        <v>0.1242</v>
      </c>
      <c r="U7">
        <v>0.02</v>
      </c>
      <c r="V7" s="2">
        <v>0</v>
      </c>
    </row>
    <row r="8" spans="1:17" ht="12.75">
      <c r="A8" s="2">
        <v>2002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11" spans="1:17" ht="12.75">
      <c r="A11" s="6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34" t="s">
        <v>23</v>
      </c>
      <c r="B13" s="35" t="s">
        <v>22</v>
      </c>
      <c r="C13" s="35" t="s">
        <v>5</v>
      </c>
      <c r="D13" s="35" t="s">
        <v>6</v>
      </c>
      <c r="E13" s="35" t="s">
        <v>7</v>
      </c>
      <c r="F13" s="35" t="s">
        <v>2</v>
      </c>
      <c r="G13" s="35" t="s">
        <v>8</v>
      </c>
      <c r="H13" s="35" t="s">
        <v>9</v>
      </c>
      <c r="I13" s="35" t="s">
        <v>10</v>
      </c>
      <c r="J13" s="35" t="s">
        <v>11</v>
      </c>
      <c r="K13" s="35" t="s">
        <v>12</v>
      </c>
      <c r="L13" s="35" t="s">
        <v>13</v>
      </c>
      <c r="M13" s="35" t="s">
        <v>14</v>
      </c>
      <c r="N13" s="35" t="s">
        <v>15</v>
      </c>
      <c r="O13" s="35" t="s">
        <v>16</v>
      </c>
      <c r="P13" s="35" t="s">
        <v>17</v>
      </c>
      <c r="Q13" s="35" t="s">
        <v>18</v>
      </c>
    </row>
    <row r="14" spans="1:22" ht="12.75">
      <c r="A14" s="24">
        <v>1998</v>
      </c>
      <c r="B14" s="24"/>
      <c r="C14" s="2">
        <v>0</v>
      </c>
      <c r="D14" s="2">
        <v>0</v>
      </c>
      <c r="E14" s="2">
        <v>0</v>
      </c>
      <c r="F14" s="2"/>
      <c r="G14" s="2">
        <v>0</v>
      </c>
      <c r="H14" s="2">
        <v>0</v>
      </c>
      <c r="I14" s="2"/>
      <c r="J14" s="2">
        <v>0</v>
      </c>
      <c r="K14" s="2"/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>
        <v>0</v>
      </c>
      <c r="S14">
        <v>0</v>
      </c>
      <c r="U14">
        <v>0</v>
      </c>
      <c r="V14" s="2">
        <v>0</v>
      </c>
    </row>
    <row r="15" spans="1:22" ht="12.75">
      <c r="A15" s="2">
        <v>1999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ht="12.75">
      <c r="A16" s="2">
        <v>2000</v>
      </c>
      <c r="B16" s="2"/>
      <c r="C16" s="2">
        <v>0</v>
      </c>
      <c r="D16" s="2">
        <v>0</v>
      </c>
      <c r="E16" s="2">
        <v>0</v>
      </c>
      <c r="F16" s="2"/>
      <c r="G16" s="2">
        <v>0</v>
      </c>
      <c r="H16" s="2">
        <v>0</v>
      </c>
      <c r="I16" s="2"/>
      <c r="J16" s="2">
        <v>0</v>
      </c>
      <c r="K16" s="2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>
        <v>0</v>
      </c>
      <c r="S16">
        <v>0</v>
      </c>
      <c r="U16">
        <v>0</v>
      </c>
      <c r="V16" s="2">
        <v>0</v>
      </c>
    </row>
    <row r="17" spans="1:22" ht="12.75">
      <c r="A17" s="2">
        <v>2001</v>
      </c>
      <c r="B17" s="2"/>
      <c r="C17" s="2">
        <v>0</v>
      </c>
      <c r="D17" s="2">
        <v>0</v>
      </c>
      <c r="E17" s="2">
        <v>0</v>
      </c>
      <c r="F17" s="2"/>
      <c r="G17" s="2">
        <v>0</v>
      </c>
      <c r="H17" s="2">
        <v>0</v>
      </c>
      <c r="I17" s="2"/>
      <c r="J17" s="2"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>
        <v>0</v>
      </c>
      <c r="S17">
        <v>0</v>
      </c>
      <c r="U17">
        <v>0</v>
      </c>
      <c r="V17" s="2">
        <v>0.011</v>
      </c>
    </row>
    <row r="18" ht="12.75">
      <c r="A18" s="2">
        <v>2002</v>
      </c>
    </row>
    <row r="21" spans="1:3" ht="12.75">
      <c r="A21" s="6" t="s">
        <v>80</v>
      </c>
      <c r="B21" s="2"/>
      <c r="C21" s="2"/>
    </row>
    <row r="22" spans="1:17" ht="12.75">
      <c r="A22" s="34" t="s">
        <v>23</v>
      </c>
      <c r="B22" s="35" t="s">
        <v>22</v>
      </c>
      <c r="C22" s="35" t="s">
        <v>5</v>
      </c>
      <c r="D22" s="35" t="s">
        <v>6</v>
      </c>
      <c r="E22" s="35" t="s">
        <v>7</v>
      </c>
      <c r="F22" s="35" t="s">
        <v>2</v>
      </c>
      <c r="G22" s="35" t="s">
        <v>8</v>
      </c>
      <c r="H22" s="35" t="s">
        <v>9</v>
      </c>
      <c r="I22" s="35" t="s">
        <v>10</v>
      </c>
      <c r="J22" s="35" t="s">
        <v>11</v>
      </c>
      <c r="K22" s="35" t="s">
        <v>12</v>
      </c>
      <c r="L22" s="35" t="s">
        <v>13</v>
      </c>
      <c r="M22" s="35" t="s">
        <v>14</v>
      </c>
      <c r="N22" s="35" t="s">
        <v>15</v>
      </c>
      <c r="O22" s="35" t="s">
        <v>16</v>
      </c>
      <c r="P22" s="35" t="s">
        <v>17</v>
      </c>
      <c r="Q22" s="35" t="s">
        <v>18</v>
      </c>
    </row>
    <row r="23" spans="1:22" ht="12.75">
      <c r="A23" s="24">
        <v>1998</v>
      </c>
      <c r="B23" s="24"/>
      <c r="C23" s="2">
        <v>0</v>
      </c>
      <c r="D23" s="2">
        <v>0</v>
      </c>
      <c r="E23" s="2">
        <v>0</v>
      </c>
      <c r="F23" s="2"/>
      <c r="G23" s="2">
        <v>0.5</v>
      </c>
      <c r="H23" s="2">
        <v>0.5</v>
      </c>
      <c r="I23" s="2"/>
      <c r="J23" s="2">
        <v>0.5</v>
      </c>
      <c r="K23" s="2"/>
      <c r="L23" s="2">
        <v>0</v>
      </c>
      <c r="M23" s="2">
        <v>0.6</v>
      </c>
      <c r="N23" s="2">
        <v>0.6</v>
      </c>
      <c r="O23" s="2">
        <v>0</v>
      </c>
      <c r="P23" s="2">
        <v>0</v>
      </c>
      <c r="Q23" s="2">
        <v>0</v>
      </c>
      <c r="R23">
        <v>0</v>
      </c>
      <c r="S23">
        <v>0.25</v>
      </c>
      <c r="T23">
        <v>0.25</v>
      </c>
      <c r="U23">
        <v>0.5</v>
      </c>
      <c r="V23" s="2">
        <v>0.6</v>
      </c>
    </row>
    <row r="24" spans="1:22" ht="12.75">
      <c r="A24" s="2">
        <v>1999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V24" s="2"/>
    </row>
    <row r="25" spans="1:22" ht="12.75">
      <c r="A25" s="2">
        <v>2000</v>
      </c>
      <c r="B25" s="2"/>
      <c r="C25" s="2">
        <v>0</v>
      </c>
      <c r="D25" s="2">
        <v>0</v>
      </c>
      <c r="E25" s="2">
        <v>0</v>
      </c>
      <c r="F25" s="2"/>
      <c r="G25" s="2">
        <v>0.5</v>
      </c>
      <c r="H25" s="2">
        <v>0.5</v>
      </c>
      <c r="I25" s="2"/>
      <c r="J25" s="2">
        <v>0.5</v>
      </c>
      <c r="K25" s="2"/>
      <c r="L25" s="2">
        <v>0</v>
      </c>
      <c r="M25" s="2">
        <v>0.6</v>
      </c>
      <c r="N25" s="2">
        <v>0.6</v>
      </c>
      <c r="O25" s="2">
        <v>0</v>
      </c>
      <c r="P25" s="2">
        <v>0</v>
      </c>
      <c r="Q25" s="2">
        <v>0</v>
      </c>
      <c r="R25">
        <v>0</v>
      </c>
      <c r="S25">
        <v>0.25</v>
      </c>
      <c r="T25">
        <v>0.25</v>
      </c>
      <c r="U25">
        <v>0.5</v>
      </c>
      <c r="V25" s="2">
        <v>0.6</v>
      </c>
    </row>
    <row r="26" spans="1:22" ht="12.75">
      <c r="A26" s="2">
        <v>2001</v>
      </c>
      <c r="B26" s="2"/>
      <c r="C26" s="2">
        <v>0</v>
      </c>
      <c r="D26" s="2">
        <v>0</v>
      </c>
      <c r="E26" s="2">
        <v>0</v>
      </c>
      <c r="F26" s="2"/>
      <c r="G26" s="2">
        <v>0.5</v>
      </c>
      <c r="H26" s="2">
        <v>0.5</v>
      </c>
      <c r="I26" s="2"/>
      <c r="J26" s="2">
        <v>0.5</v>
      </c>
      <c r="K26" s="2"/>
      <c r="L26" s="2">
        <v>0</v>
      </c>
      <c r="M26" s="2">
        <v>0.6</v>
      </c>
      <c r="N26" s="2">
        <v>0.6</v>
      </c>
      <c r="O26" s="2">
        <v>0</v>
      </c>
      <c r="P26" s="2">
        <v>0</v>
      </c>
      <c r="Q26" s="2">
        <v>0</v>
      </c>
      <c r="R26">
        <v>0</v>
      </c>
      <c r="S26">
        <v>0.25</v>
      </c>
      <c r="T26">
        <v>0.25</v>
      </c>
      <c r="U26">
        <v>0.5</v>
      </c>
      <c r="V26" s="2">
        <v>0.6</v>
      </c>
    </row>
    <row r="27" spans="1:17" ht="12.75">
      <c r="A27" s="2">
        <v>2002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30" spans="1:3" ht="12.75">
      <c r="A30" s="6" t="s">
        <v>79</v>
      </c>
      <c r="B30" s="2"/>
      <c r="C30" s="2"/>
    </row>
    <row r="31" spans="1:17" ht="12.75">
      <c r="A31" s="34" t="s">
        <v>23</v>
      </c>
      <c r="B31" s="35" t="s">
        <v>22</v>
      </c>
      <c r="C31" s="35" t="s">
        <v>5</v>
      </c>
      <c r="D31" s="35" t="s">
        <v>6</v>
      </c>
      <c r="E31" s="35" t="s">
        <v>7</v>
      </c>
      <c r="F31" s="35" t="s">
        <v>2</v>
      </c>
      <c r="G31" s="35" t="s">
        <v>8</v>
      </c>
      <c r="H31" s="35" t="s">
        <v>9</v>
      </c>
      <c r="I31" s="35" t="s">
        <v>10</v>
      </c>
      <c r="J31" s="35" t="s">
        <v>11</v>
      </c>
      <c r="K31" s="35" t="s">
        <v>12</v>
      </c>
      <c r="L31" s="35" t="s">
        <v>13</v>
      </c>
      <c r="M31" s="35" t="s">
        <v>14</v>
      </c>
      <c r="N31" s="35" t="s">
        <v>15</v>
      </c>
      <c r="O31" s="35" t="s">
        <v>16</v>
      </c>
      <c r="P31" s="35" t="s">
        <v>17</v>
      </c>
      <c r="Q31" s="35" t="s">
        <v>18</v>
      </c>
    </row>
    <row r="32" spans="1:22" ht="12.75">
      <c r="A32" s="24">
        <v>1998</v>
      </c>
      <c r="B32" s="24"/>
      <c r="C32" s="2">
        <v>0</v>
      </c>
      <c r="D32" s="2">
        <v>0</v>
      </c>
      <c r="E32" s="2">
        <v>0</v>
      </c>
      <c r="F32" s="2"/>
      <c r="G32" s="2">
        <v>0.16</v>
      </c>
      <c r="H32" s="2">
        <v>0</v>
      </c>
      <c r="I32" s="2"/>
      <c r="J32" s="2">
        <v>0.05</v>
      </c>
      <c r="K32" s="2"/>
      <c r="L32" s="2">
        <v>0</v>
      </c>
      <c r="M32" s="2">
        <v>0.2</v>
      </c>
      <c r="N32" s="2"/>
      <c r="O32" s="2">
        <v>0</v>
      </c>
      <c r="P32" s="2">
        <v>0</v>
      </c>
      <c r="Q32" s="2">
        <v>0</v>
      </c>
      <c r="R32">
        <v>0</v>
      </c>
      <c r="S32">
        <v>0.12</v>
      </c>
      <c r="U32">
        <v>0</v>
      </c>
      <c r="V32" s="2">
        <v>0</v>
      </c>
    </row>
    <row r="33" spans="1:22" ht="12.75">
      <c r="A33" s="2">
        <v>1999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V33" s="2"/>
    </row>
    <row r="34" spans="1:22" ht="12.75">
      <c r="A34" s="2">
        <v>2000</v>
      </c>
      <c r="B34" s="2"/>
      <c r="C34" s="2">
        <v>0</v>
      </c>
      <c r="D34" s="2">
        <v>0</v>
      </c>
      <c r="E34" s="2">
        <v>0</v>
      </c>
      <c r="F34" s="2"/>
      <c r="G34" s="2">
        <v>0.16</v>
      </c>
      <c r="H34" s="2">
        <v>0.05</v>
      </c>
      <c r="I34" s="2"/>
      <c r="J34" s="2">
        <v>0.05</v>
      </c>
      <c r="K34" s="2"/>
      <c r="L34" s="2">
        <v>0</v>
      </c>
      <c r="M34" s="2">
        <v>0.2</v>
      </c>
      <c r="N34" s="2"/>
      <c r="O34" s="2">
        <v>0</v>
      </c>
      <c r="P34" s="2">
        <v>0</v>
      </c>
      <c r="Q34" s="2">
        <v>0</v>
      </c>
      <c r="R34">
        <v>0</v>
      </c>
      <c r="S34">
        <v>0.12</v>
      </c>
      <c r="U34">
        <v>0</v>
      </c>
      <c r="V34" s="2">
        <v>0</v>
      </c>
    </row>
    <row r="35" spans="1:22" ht="12.75">
      <c r="A35" s="2">
        <v>2001</v>
      </c>
      <c r="B35" s="2"/>
      <c r="C35" s="2">
        <v>0</v>
      </c>
      <c r="D35" s="2">
        <v>0</v>
      </c>
      <c r="E35" s="2">
        <v>0</v>
      </c>
      <c r="F35" s="2"/>
      <c r="G35" s="2">
        <v>0.16</v>
      </c>
      <c r="H35" s="2">
        <v>0.04</v>
      </c>
      <c r="I35" s="2"/>
      <c r="J35" s="2">
        <v>0.05</v>
      </c>
      <c r="K35" s="2"/>
      <c r="L35" s="2">
        <v>0</v>
      </c>
      <c r="M35" s="2">
        <v>0.2</v>
      </c>
      <c r="N35" s="2"/>
      <c r="O35" s="2">
        <v>0</v>
      </c>
      <c r="P35" s="2">
        <v>0</v>
      </c>
      <c r="Q35" s="2">
        <v>0</v>
      </c>
      <c r="R35">
        <v>0</v>
      </c>
      <c r="S35">
        <v>0.12</v>
      </c>
      <c r="U35">
        <v>0</v>
      </c>
      <c r="V35" s="2">
        <v>0</v>
      </c>
    </row>
    <row r="36" spans="1:17" ht="12.75">
      <c r="A36" s="2">
        <v>2002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8" ht="12.75">
      <c r="A38" s="6" t="s">
        <v>127</v>
      </c>
    </row>
    <row r="39" spans="1:17" ht="12.75">
      <c r="A39" s="34" t="s">
        <v>23</v>
      </c>
      <c r="B39" s="35" t="s">
        <v>22</v>
      </c>
      <c r="C39" s="35" t="s">
        <v>5</v>
      </c>
      <c r="D39" s="35" t="s">
        <v>6</v>
      </c>
      <c r="E39" s="35" t="s">
        <v>7</v>
      </c>
      <c r="F39" s="35" t="s">
        <v>2</v>
      </c>
      <c r="G39" s="35" t="s">
        <v>8</v>
      </c>
      <c r="H39" s="35" t="s">
        <v>9</v>
      </c>
      <c r="I39" s="35" t="s">
        <v>10</v>
      </c>
      <c r="J39" s="35" t="s">
        <v>11</v>
      </c>
      <c r="K39" s="35" t="s">
        <v>12</v>
      </c>
      <c r="L39" s="35" t="s">
        <v>13</v>
      </c>
      <c r="M39" s="35" t="s">
        <v>14</v>
      </c>
      <c r="N39" s="35" t="s">
        <v>15</v>
      </c>
      <c r="O39" s="35" t="s">
        <v>16</v>
      </c>
      <c r="P39" s="35" t="s">
        <v>17</v>
      </c>
      <c r="Q39" s="35" t="s">
        <v>18</v>
      </c>
    </row>
    <row r="40" spans="1:17" ht="12.75">
      <c r="A40" s="24">
        <v>1998</v>
      </c>
      <c r="B40" s="24"/>
      <c r="C40" s="2">
        <f>(C4*(1-C32)*C23+C14)/('CPI indices'!$C7/'CPI indices'!$C$10)</f>
        <v>0</v>
      </c>
      <c r="D40" s="2">
        <f>(D4*(1-D32)*D23+D14)/('CPI indices'!$C7/'CPI indices'!$C$10)</f>
        <v>0</v>
      </c>
      <c r="E40" s="2">
        <f>(E4*(1-E32)*E23+E14)/('CPI indices'!$C7/'CPI indices'!$C$10)</f>
        <v>0</v>
      </c>
      <c r="F40" s="2"/>
      <c r="G40" s="2">
        <f>(G4*(1-G32)*G23+G14)/('CPI indices'!$C7/'CPI indices'!$C$10)</f>
        <v>0.07283658333695166</v>
      </c>
      <c r="H40" s="2">
        <f>(H4*(1-H32)*H23+H14)/('CPI indices'!$C7/'CPI indices'!$C$10)</f>
        <v>0.08946046119401156</v>
      </c>
      <c r="I40" s="2"/>
      <c r="J40" s="2">
        <f>(J4*(1-J32)*J23+J14)/('CPI indices'!$C7/'CPI indices'!$C$10)</f>
        <v>0.0474670567125838</v>
      </c>
      <c r="K40" s="2"/>
      <c r="L40" s="2">
        <f>(L4*(1-L32)*L23+L14)/('CPI indices'!$C7/'CPI indices'!$C$10)</f>
        <v>0</v>
      </c>
      <c r="M40" s="2">
        <f>(M4*(1-M32)*M23+M14)/('CPI indices'!$C7/'CPI indices'!$C$10)</f>
        <v>0.07612827988338192</v>
      </c>
      <c r="N40" s="2">
        <f>(N4*(1-N32)*N23+N14)/('CPI indices'!$C7/'CPI indices'!$C$10)</f>
        <v>0</v>
      </c>
      <c r="O40" s="2">
        <f>(O4*(1-O32)*O23+O14)/('CPI indices'!$C7/'CPI indices'!$C$10)</f>
        <v>0</v>
      </c>
      <c r="P40" s="2">
        <f>(P4*(1-P32)*P23+P14)/('CPI indices'!$C7/'CPI indices'!$C$10)</f>
        <v>0</v>
      </c>
      <c r="Q40" s="2">
        <f>(Q4*(1-Q32)*Q23+Q14)/('CPI indices'!$C7/'CPI indices'!$C$10)</f>
        <v>0</v>
      </c>
    </row>
    <row r="41" spans="1:17" ht="12.75">
      <c r="A41" s="2">
        <v>1999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>
        <v>2000</v>
      </c>
      <c r="B42" s="2"/>
      <c r="C42" s="2">
        <f>(C6*(1-C34)*C25+C16)/('CPI indices'!$C9/'CPI indices'!$C$10)</f>
        <v>0</v>
      </c>
      <c r="D42" s="2">
        <f>(D6*(1-D34)*D25+D16)/('CPI indices'!$C9/'CPI indices'!$C$10)</f>
        <v>0</v>
      </c>
      <c r="E42" s="2">
        <f>(E6*(1-E34)*E25+E16)/('CPI indices'!$C9/'CPI indices'!$C$10)</f>
        <v>0</v>
      </c>
      <c r="F42" s="2"/>
      <c r="G42" s="2">
        <f>(G6*(1-G34)*G25+G16)/('CPI indices'!$C9/'CPI indices'!$C$10)</f>
        <v>0.07038096678841099</v>
      </c>
      <c r="H42" s="2">
        <f>((H6-C$46/E$46*H34)*H25+H16)/('CPI indices'!$C9/'CPI indices'!$C$10)</f>
        <v>0.07152394974994748</v>
      </c>
      <c r="I42" s="2"/>
      <c r="J42" s="2">
        <f>(J6*(1-J34)*J25+J16)/('CPI indices'!$C9/'CPI indices'!$C$10)</f>
        <v>0.04855103733434797</v>
      </c>
      <c r="K42" s="2"/>
      <c r="L42" s="2">
        <f>(L6*(1-L34)*L25+L16)/('CPI indices'!$C9/'CPI indices'!$C$10)</f>
        <v>0</v>
      </c>
      <c r="M42" s="2">
        <f>(M6*(1-M34)*M25+M16)/('CPI indices'!$C9/'CPI indices'!$C$10)</f>
        <v>0.07383223374175306</v>
      </c>
      <c r="N42" s="2">
        <f>(N6*(1-N34)*N25+N16)/('CPI indices'!$C9/'CPI indices'!$C$10)</f>
        <v>0</v>
      </c>
      <c r="O42" s="2">
        <f>(O6*(1-O34)*O25+O16)/('CPI indices'!$C9/'CPI indices'!$C$10)</f>
        <v>0</v>
      </c>
      <c r="P42" s="2">
        <f>(P6*(1-P34)*P25+P16)/('CPI indices'!$C9/'CPI indices'!$C$10)</f>
        <v>0</v>
      </c>
      <c r="Q42" s="2">
        <f>(Q6*(1-Q34)*Q25+Q16)/('CPI indices'!$C9/'CPI indices'!$C$10)</f>
        <v>0</v>
      </c>
    </row>
    <row r="43" spans="1:17" ht="12.75">
      <c r="A43" s="2">
        <v>2001</v>
      </c>
      <c r="B43" s="2"/>
      <c r="C43" s="2">
        <f>(C7*(1-C35)*C26+C17)/('CPI indices'!$C10/'CPI indices'!$C$10)</f>
        <v>0</v>
      </c>
      <c r="D43" s="2">
        <f>(D7*(1-D35)*D26+D17)/('CPI indices'!$C10/'CPI indices'!$C$10)</f>
        <v>0</v>
      </c>
      <c r="E43" s="2">
        <f>(E7*(1-E35)*E26+E17)/('CPI indices'!$C10/'CPI indices'!$C$10)</f>
        <v>0</v>
      </c>
      <c r="F43" s="2"/>
      <c r="G43" s="2">
        <f>(G7*(1-G35)*G26+G17)/('CPI indices'!$C10/'CPI indices'!$C$10)</f>
        <v>0.06838195521257798</v>
      </c>
      <c r="H43" s="2">
        <f>((H7-C$46/E$46*H35)*H26+H17)/('CPI indices'!$C10/'CPI indices'!$C$10)</f>
        <v>0.08430716525625917</v>
      </c>
      <c r="I43" s="2"/>
      <c r="J43" s="2">
        <f>(J7*(1-J35)*J26+J17)/('CPI indices'!$C10/'CPI indices'!$C$10)</f>
        <v>0.04979935649470373</v>
      </c>
      <c r="K43" s="2"/>
      <c r="L43" s="2">
        <f>(L7*(1-L35)*L26+L17)/('CPI indices'!$C10/'CPI indices'!$C$10)</f>
        <v>0</v>
      </c>
      <c r="M43" s="2">
        <f>(M7*(1-M35)*M26+M17)/('CPI indices'!$C10/'CPI indices'!$C$10)</f>
        <v>0.072</v>
      </c>
      <c r="N43" s="2">
        <f>(N7*(1-N35)*N26+N17)/('CPI indices'!$C10/'CPI indices'!$C$10)</f>
        <v>0</v>
      </c>
      <c r="O43" s="2">
        <f>(O7*(1-O35)*O26+O17)/('CPI indices'!$C10/'CPI indices'!$C$10)</f>
        <v>0</v>
      </c>
      <c r="P43" s="2">
        <f>(P7*(1-P35)*P26+P17)/('CPI indices'!$C10/'CPI indices'!$C$10)</f>
        <v>0</v>
      </c>
      <c r="Q43" s="2">
        <f>(Q7*(1-Q35)*Q26+Q17)/('CPI indices'!$C10/'CPI indices'!$C$10)</f>
        <v>0</v>
      </c>
    </row>
    <row r="44" spans="1:17" ht="12.75">
      <c r="A44" s="2">
        <v>2002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6" spans="1:6" ht="12.75">
      <c r="A46" t="s">
        <v>97</v>
      </c>
      <c r="C46">
        <v>128</v>
      </c>
      <c r="D46" t="s">
        <v>98</v>
      </c>
      <c r="E46">
        <v>400</v>
      </c>
      <c r="F46" t="s">
        <v>99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EdB</dc:creator>
  <cp:keywords/>
  <dc:description/>
  <cp:lastModifiedBy>EdB</cp:lastModifiedBy>
  <cp:lastPrinted>2003-10-08T13:59:27Z</cp:lastPrinted>
  <dcterms:created xsi:type="dcterms:W3CDTF">2003-09-08T14:10:54Z</dcterms:created>
  <dcterms:modified xsi:type="dcterms:W3CDTF">2003-11-24T16:26:28Z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