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30" windowWidth="19020" windowHeight="11895"/>
  </bookViews>
  <sheets>
    <sheet name="Fig 4" sheetId="1" r:id="rId1"/>
    <sheet name="Fig 4 CO2 imports" sheetId="2" r:id="rId2"/>
  </sheets>
  <externalReferences>
    <externalReference r:id="rId3"/>
  </externalReferences>
  <calcPr calcId="145621"/>
</workbook>
</file>

<file path=xl/calcChain.xml><?xml version="1.0" encoding="utf-8"?>
<calcChain xmlns="http://schemas.openxmlformats.org/spreadsheetml/2006/main">
  <c r="O59" i="2" l="1"/>
  <c r="C70" i="2" s="1"/>
  <c r="B79" i="2" s="1"/>
  <c r="B59" i="2"/>
  <c r="E58" i="2"/>
  <c r="B58" i="2"/>
  <c r="B60" i="2" s="1"/>
  <c r="M57" i="2"/>
  <c r="M59" i="2" s="1"/>
  <c r="K57" i="2"/>
  <c r="L57" i="2" s="1"/>
  <c r="E57" i="2"/>
  <c r="F57" i="2" s="1"/>
  <c r="B57" i="2"/>
  <c r="D57" i="2" s="1"/>
  <c r="E56" i="2"/>
  <c r="F56" i="2" s="1"/>
  <c r="B56" i="2"/>
  <c r="D56" i="2" s="1"/>
  <c r="F55" i="2"/>
  <c r="D55" i="2"/>
  <c r="B55" i="2"/>
  <c r="M54" i="2"/>
  <c r="L54" i="2"/>
  <c r="K54" i="2"/>
  <c r="J54" i="2"/>
  <c r="I54" i="2"/>
  <c r="H54" i="2"/>
  <c r="G54" i="2"/>
  <c r="F54" i="2"/>
  <c r="E54" i="2"/>
  <c r="B54" i="2"/>
  <c r="M53" i="2"/>
  <c r="K53" i="2"/>
  <c r="L53" i="2" s="1"/>
  <c r="I53" i="2"/>
  <c r="J53" i="2" s="1"/>
  <c r="G53" i="2"/>
  <c r="H53" i="2" s="1"/>
  <c r="E53" i="2"/>
  <c r="F53" i="2" s="1"/>
  <c r="B53" i="2"/>
  <c r="M52" i="2"/>
  <c r="L52" i="2"/>
  <c r="L59" i="2" s="1"/>
  <c r="K52" i="2"/>
  <c r="J52" i="2"/>
  <c r="J59" i="2" s="1"/>
  <c r="I52" i="2"/>
  <c r="I59" i="2" s="1"/>
  <c r="H52" i="2"/>
  <c r="H59" i="2" s="1"/>
  <c r="G52" i="2"/>
  <c r="G59" i="2" s="1"/>
  <c r="F52" i="2"/>
  <c r="F59" i="2" s="1"/>
  <c r="E52" i="2"/>
  <c r="E59" i="2" s="1"/>
  <c r="B52" i="2"/>
  <c r="B61" i="2" s="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E322" i="1"/>
  <c r="A322" i="1"/>
  <c r="E321" i="1"/>
  <c r="A321" i="1"/>
  <c r="E320" i="1"/>
  <c r="A320" i="1"/>
  <c r="E319" i="1"/>
  <c r="A319" i="1"/>
  <c r="E318" i="1"/>
  <c r="A318" i="1"/>
  <c r="E317" i="1"/>
  <c r="A317" i="1"/>
  <c r="E316" i="1"/>
  <c r="A316" i="1"/>
  <c r="E315" i="1"/>
  <c r="A315" i="1"/>
  <c r="E314" i="1"/>
  <c r="A314" i="1"/>
  <c r="E313" i="1"/>
  <c r="A313" i="1"/>
  <c r="E312" i="1"/>
  <c r="A312" i="1"/>
  <c r="E311" i="1"/>
  <c r="A311" i="1"/>
  <c r="E310" i="1"/>
  <c r="A310" i="1"/>
  <c r="E309" i="1"/>
  <c r="A309" i="1"/>
  <c r="E308" i="1"/>
  <c r="A308" i="1"/>
  <c r="E307" i="1"/>
  <c r="A307" i="1"/>
  <c r="E306" i="1"/>
  <c r="A306" i="1"/>
  <c r="E305" i="1"/>
  <c r="A305" i="1"/>
  <c r="E304" i="1"/>
  <c r="A304" i="1"/>
  <c r="E303" i="1"/>
  <c r="A303" i="1"/>
  <c r="E302" i="1"/>
  <c r="A302" i="1"/>
  <c r="E301" i="1"/>
  <c r="A301" i="1"/>
  <c r="E300" i="1"/>
  <c r="A300" i="1"/>
  <c r="E299" i="1"/>
  <c r="A299" i="1"/>
  <c r="E298" i="1"/>
  <c r="A298" i="1"/>
  <c r="E297" i="1"/>
  <c r="A297" i="1"/>
  <c r="E296" i="1"/>
  <c r="A296" i="1"/>
  <c r="E295" i="1"/>
  <c r="A295" i="1"/>
  <c r="E294" i="1"/>
  <c r="A294" i="1"/>
  <c r="E293" i="1"/>
  <c r="A293" i="1"/>
  <c r="E292" i="1"/>
  <c r="A292" i="1"/>
  <c r="E291" i="1"/>
  <c r="A291" i="1"/>
  <c r="E290" i="1"/>
  <c r="A290" i="1"/>
  <c r="E289" i="1"/>
  <c r="A289" i="1"/>
  <c r="E288" i="1"/>
  <c r="A288" i="1"/>
  <c r="E287" i="1"/>
  <c r="A287" i="1"/>
  <c r="E286" i="1"/>
  <c r="A286" i="1"/>
  <c r="E285" i="1"/>
  <c r="A285" i="1"/>
  <c r="E284" i="1"/>
  <c r="A284" i="1"/>
  <c r="E283" i="1"/>
  <c r="A283" i="1"/>
  <c r="E282" i="1"/>
  <c r="A282" i="1"/>
  <c r="E281" i="1"/>
  <c r="A281" i="1"/>
  <c r="E269" i="1"/>
  <c r="E268" i="1"/>
  <c r="E267" i="1"/>
  <c r="A267" i="1"/>
  <c r="E266" i="1"/>
  <c r="A266" i="1"/>
  <c r="E265" i="1"/>
  <c r="A265" i="1"/>
  <c r="E264" i="1"/>
  <c r="A264" i="1"/>
  <c r="E263" i="1"/>
  <c r="A263" i="1"/>
  <c r="E262" i="1"/>
  <c r="A262" i="1"/>
  <c r="E261" i="1"/>
  <c r="A261" i="1"/>
  <c r="E260" i="1"/>
  <c r="A260" i="1"/>
  <c r="E259" i="1"/>
  <c r="A259" i="1"/>
  <c r="E258" i="1"/>
  <c r="A258" i="1"/>
  <c r="E257" i="1"/>
  <c r="A257" i="1"/>
  <c r="E256" i="1"/>
  <c r="A256" i="1"/>
  <c r="E255" i="1"/>
  <c r="A255" i="1"/>
  <c r="E254" i="1"/>
  <c r="A254" i="1"/>
  <c r="E253" i="1"/>
  <c r="A253" i="1"/>
  <c r="E252" i="1"/>
  <c r="A252" i="1"/>
  <c r="E251" i="1"/>
  <c r="A251" i="1"/>
  <c r="E250" i="1"/>
  <c r="A250" i="1"/>
  <c r="E249" i="1"/>
  <c r="A249" i="1"/>
  <c r="E248" i="1"/>
  <c r="A248" i="1"/>
  <c r="E247" i="1"/>
  <c r="A247" i="1"/>
  <c r="E246" i="1"/>
  <c r="A246" i="1"/>
  <c r="E245" i="1"/>
  <c r="A245" i="1"/>
  <c r="E244" i="1"/>
  <c r="A244" i="1"/>
  <c r="E243" i="1"/>
  <c r="A243" i="1"/>
  <c r="E242" i="1"/>
  <c r="A242" i="1"/>
  <c r="E241" i="1"/>
  <c r="A241" i="1"/>
  <c r="E240" i="1"/>
  <c r="A240" i="1"/>
  <c r="E239" i="1"/>
  <c r="A239" i="1"/>
  <c r="E238" i="1"/>
  <c r="A238" i="1"/>
  <c r="E237" i="1"/>
  <c r="A237" i="1"/>
  <c r="E236" i="1"/>
  <c r="A236" i="1"/>
  <c r="E235" i="1"/>
  <c r="A235" i="1"/>
  <c r="E234" i="1"/>
  <c r="A234" i="1"/>
  <c r="E233" i="1"/>
  <c r="A233" i="1"/>
  <c r="E232" i="1"/>
  <c r="A232" i="1"/>
  <c r="E231" i="1"/>
  <c r="A231" i="1"/>
  <c r="E230" i="1"/>
  <c r="A230" i="1"/>
  <c r="E229" i="1"/>
  <c r="A229" i="1"/>
  <c r="E216" i="1"/>
  <c r="A216" i="1"/>
  <c r="E215" i="1"/>
  <c r="A215" i="1"/>
  <c r="E214" i="1"/>
  <c r="A214" i="1"/>
  <c r="E213" i="1"/>
  <c r="A213" i="1"/>
  <c r="E212" i="1"/>
  <c r="A212" i="1"/>
  <c r="E211" i="1"/>
  <c r="A211" i="1"/>
  <c r="E210" i="1"/>
  <c r="A210" i="1"/>
  <c r="E209" i="1"/>
  <c r="A209" i="1"/>
  <c r="E208" i="1"/>
  <c r="A208" i="1"/>
  <c r="E207" i="1"/>
  <c r="A207" i="1"/>
  <c r="E206" i="1"/>
  <c r="A206" i="1"/>
  <c r="E205" i="1"/>
  <c r="A205" i="1"/>
  <c r="E204" i="1"/>
  <c r="A204" i="1"/>
  <c r="E203" i="1"/>
  <c r="A203" i="1"/>
  <c r="E202" i="1"/>
  <c r="A202" i="1"/>
  <c r="E201" i="1"/>
  <c r="A201" i="1"/>
  <c r="E200" i="1"/>
  <c r="A200" i="1"/>
  <c r="E199" i="1"/>
  <c r="A199" i="1"/>
  <c r="E198" i="1"/>
  <c r="A198" i="1"/>
  <c r="E197" i="1"/>
  <c r="A197" i="1"/>
  <c r="E196" i="1"/>
  <c r="A196" i="1"/>
  <c r="E195" i="1"/>
  <c r="A195" i="1"/>
  <c r="E194" i="1"/>
  <c r="A194" i="1"/>
  <c r="E193" i="1"/>
  <c r="A193" i="1"/>
  <c r="E192" i="1"/>
  <c r="A192" i="1"/>
  <c r="E191" i="1"/>
  <c r="A191" i="1"/>
  <c r="E190" i="1"/>
  <c r="A190" i="1"/>
  <c r="E189" i="1"/>
  <c r="A189" i="1"/>
  <c r="E188" i="1"/>
  <c r="A188" i="1"/>
  <c r="E187" i="1"/>
  <c r="A187" i="1"/>
  <c r="E186" i="1"/>
  <c r="A186" i="1"/>
  <c r="E185" i="1"/>
  <c r="A185" i="1"/>
  <c r="E184" i="1"/>
  <c r="A184" i="1"/>
  <c r="E183" i="1"/>
  <c r="A183" i="1"/>
  <c r="E182" i="1"/>
  <c r="A182" i="1"/>
  <c r="E181" i="1"/>
  <c r="A181" i="1"/>
  <c r="E180" i="1"/>
  <c r="A180" i="1"/>
  <c r="E179" i="1"/>
  <c r="A179" i="1"/>
  <c r="E178" i="1"/>
  <c r="A178" i="1"/>
  <c r="E177" i="1"/>
  <c r="A177" i="1"/>
  <c r="E176" i="1"/>
  <c r="A176" i="1"/>
  <c r="E175" i="1"/>
  <c r="A175" i="1"/>
  <c r="E161" i="1"/>
  <c r="A161" i="1"/>
  <c r="E160" i="1"/>
  <c r="A160" i="1"/>
  <c r="E159" i="1"/>
  <c r="A159" i="1"/>
  <c r="E158" i="1"/>
  <c r="A158" i="1"/>
  <c r="E157" i="1"/>
  <c r="A157" i="1"/>
  <c r="E156" i="1"/>
  <c r="A156" i="1"/>
  <c r="E155" i="1"/>
  <c r="A155" i="1"/>
  <c r="E154" i="1"/>
  <c r="A154" i="1"/>
  <c r="E153" i="1"/>
  <c r="A153" i="1"/>
  <c r="E152" i="1"/>
  <c r="A152" i="1"/>
  <c r="E151" i="1"/>
  <c r="A151" i="1"/>
  <c r="E150" i="1"/>
  <c r="A150" i="1"/>
  <c r="E149" i="1"/>
  <c r="A149" i="1"/>
  <c r="E148" i="1"/>
  <c r="A148" i="1"/>
  <c r="E147" i="1"/>
  <c r="A147" i="1"/>
  <c r="E146" i="1"/>
  <c r="A146" i="1"/>
  <c r="E145" i="1"/>
  <c r="A145" i="1"/>
  <c r="E144" i="1"/>
  <c r="A144" i="1"/>
  <c r="E143" i="1"/>
  <c r="A143" i="1"/>
  <c r="E142" i="1"/>
  <c r="A142" i="1"/>
  <c r="E141" i="1"/>
  <c r="A141" i="1"/>
  <c r="E140" i="1"/>
  <c r="A140" i="1"/>
  <c r="E139" i="1"/>
  <c r="A139" i="1"/>
  <c r="E138" i="1"/>
  <c r="A138" i="1"/>
  <c r="E137" i="1"/>
  <c r="A137" i="1"/>
  <c r="E136" i="1"/>
  <c r="A136" i="1"/>
  <c r="E135" i="1"/>
  <c r="A135" i="1"/>
  <c r="E134" i="1"/>
  <c r="A134" i="1"/>
  <c r="E133" i="1"/>
  <c r="A133" i="1"/>
  <c r="E132" i="1"/>
  <c r="A132" i="1"/>
  <c r="E131" i="1"/>
  <c r="A131" i="1"/>
  <c r="E130" i="1"/>
  <c r="A130" i="1"/>
  <c r="E129" i="1"/>
  <c r="A129" i="1"/>
  <c r="E128" i="1"/>
  <c r="A128" i="1"/>
  <c r="E127" i="1"/>
  <c r="A127" i="1"/>
  <c r="E126" i="1"/>
  <c r="A126" i="1"/>
  <c r="E125" i="1"/>
  <c r="A125" i="1"/>
  <c r="E124" i="1"/>
  <c r="A124" i="1"/>
  <c r="E123" i="1"/>
  <c r="A123" i="1"/>
  <c r="E122" i="1"/>
  <c r="A122" i="1"/>
  <c r="E121" i="1"/>
  <c r="A121" i="1"/>
  <c r="N64" i="1"/>
  <c r="M64" i="1"/>
  <c r="L64" i="1"/>
  <c r="N63" i="1"/>
  <c r="M63" i="1"/>
  <c r="L63" i="1"/>
  <c r="N62" i="1"/>
  <c r="M62" i="1"/>
  <c r="L62" i="1"/>
  <c r="N61" i="1"/>
  <c r="M61" i="1"/>
  <c r="L61" i="1"/>
  <c r="N60" i="1"/>
  <c r="M60" i="1"/>
  <c r="L60" i="1"/>
  <c r="N59" i="1"/>
  <c r="M59" i="1"/>
  <c r="L59" i="1"/>
  <c r="N58" i="1"/>
  <c r="M58" i="1"/>
  <c r="L58" i="1"/>
  <c r="N57" i="1"/>
  <c r="M57" i="1"/>
  <c r="L57" i="1"/>
  <c r="N56" i="1"/>
  <c r="M56" i="1"/>
  <c r="L56" i="1"/>
  <c r="N55" i="1"/>
  <c r="M55" i="1"/>
  <c r="L55" i="1"/>
  <c r="N54" i="1"/>
  <c r="M54" i="1"/>
  <c r="L54" i="1"/>
  <c r="N53" i="1"/>
  <c r="M53" i="1"/>
  <c r="L53" i="1"/>
  <c r="N52" i="1"/>
  <c r="M52" i="1"/>
  <c r="D45" i="1"/>
  <c r="A45" i="1"/>
  <c r="A44" i="1"/>
  <c r="D44" i="1" s="1"/>
  <c r="D43" i="1"/>
  <c r="A43" i="1"/>
  <c r="A42" i="1"/>
  <c r="D41" i="1"/>
  <c r="A41" i="1"/>
  <c r="A40" i="1"/>
  <c r="D40" i="1" s="1"/>
  <c r="D39" i="1"/>
  <c r="A39" i="1"/>
  <c r="A38" i="1"/>
  <c r="D38" i="1" s="1"/>
  <c r="D37" i="1"/>
  <c r="A37" i="1"/>
  <c r="A36" i="1"/>
  <c r="D35" i="1"/>
  <c r="A35" i="1"/>
  <c r="A34" i="1"/>
  <c r="D33" i="1"/>
  <c r="A33" i="1"/>
  <c r="A32" i="1"/>
  <c r="G32" i="1" s="1"/>
  <c r="A31" i="1"/>
  <c r="G31" i="1" s="1"/>
  <c r="A30" i="1"/>
  <c r="G30" i="1" s="1"/>
  <c r="A29" i="1"/>
  <c r="G29" i="1" s="1"/>
  <c r="A28" i="1"/>
  <c r="F28" i="1" s="1"/>
  <c r="A27" i="1"/>
  <c r="F27" i="1" s="1"/>
  <c r="A26" i="1"/>
  <c r="G26" i="1" s="1"/>
  <c r="A25" i="1"/>
  <c r="F25" i="1" s="1"/>
  <c r="A24" i="1"/>
  <c r="G24" i="1" s="1"/>
  <c r="A23" i="1"/>
  <c r="G23" i="1" s="1"/>
  <c r="A22" i="1"/>
  <c r="F22" i="1" s="1"/>
  <c r="A21" i="1"/>
  <c r="F21" i="1" s="1"/>
  <c r="A20" i="1"/>
  <c r="G20" i="1" s="1"/>
  <c r="A19" i="1"/>
  <c r="F19" i="1" s="1"/>
  <c r="A18" i="1"/>
  <c r="G18" i="1" s="1"/>
  <c r="A17" i="1"/>
  <c r="G17" i="1" s="1"/>
  <c r="A16" i="1"/>
  <c r="F16" i="1" s="1"/>
  <c r="A15" i="1"/>
  <c r="G15" i="1" s="1"/>
  <c r="A14" i="1"/>
  <c r="F14" i="1" s="1"/>
  <c r="A13" i="1"/>
  <c r="G13" i="1" s="1"/>
  <c r="A12" i="1"/>
  <c r="F12" i="1" s="1"/>
  <c r="A11" i="1"/>
  <c r="G11" i="1" s="1"/>
  <c r="A10" i="1"/>
  <c r="F10" i="1" s="1"/>
  <c r="A9" i="1"/>
  <c r="G9" i="1" s="1"/>
  <c r="A8" i="1"/>
  <c r="F8" i="1" s="1"/>
  <c r="A7" i="1"/>
  <c r="G7" i="1" s="1"/>
  <c r="A6" i="1"/>
  <c r="F6" i="1" s="1"/>
  <c r="A5" i="1"/>
  <c r="F5" i="1" s="1"/>
  <c r="A4" i="1"/>
  <c r="G4" i="1" s="1"/>
  <c r="G56" i="1" l="1"/>
  <c r="D4" i="1"/>
  <c r="F4" i="1"/>
  <c r="D5" i="1"/>
  <c r="D7" i="1"/>
  <c r="F7" i="1"/>
  <c r="D9" i="1"/>
  <c r="F9" i="1"/>
  <c r="D11" i="1"/>
  <c r="F11" i="1"/>
  <c r="D13" i="1"/>
  <c r="F13" i="1"/>
  <c r="D15" i="1"/>
  <c r="F15" i="1"/>
  <c r="D17" i="1"/>
  <c r="F17" i="1"/>
  <c r="D18" i="1"/>
  <c r="F18" i="1"/>
  <c r="D20" i="1"/>
  <c r="F20" i="1"/>
  <c r="D23" i="1"/>
  <c r="F23" i="1"/>
  <c r="D24" i="1"/>
  <c r="F24" i="1"/>
  <c r="D26" i="1"/>
  <c r="F26" i="1"/>
  <c r="D29" i="1"/>
  <c r="F29" i="1"/>
  <c r="D30" i="1"/>
  <c r="F30" i="1"/>
  <c r="D31" i="1"/>
  <c r="F31" i="1"/>
  <c r="G34" i="1"/>
  <c r="E34" i="1"/>
  <c r="C34" i="1"/>
  <c r="F34" i="1"/>
  <c r="G36" i="1"/>
  <c r="E36" i="1"/>
  <c r="C36" i="1"/>
  <c r="F36" i="1"/>
  <c r="G42" i="1"/>
  <c r="E42" i="1"/>
  <c r="C42" i="1"/>
  <c r="F42" i="1"/>
  <c r="C4" i="1"/>
  <c r="E4" i="1"/>
  <c r="C5" i="1"/>
  <c r="E5" i="1"/>
  <c r="G5" i="1"/>
  <c r="C6" i="1"/>
  <c r="E6" i="1"/>
  <c r="G6" i="1"/>
  <c r="C7" i="1"/>
  <c r="E7" i="1"/>
  <c r="C8" i="1"/>
  <c r="E8" i="1"/>
  <c r="G8" i="1"/>
  <c r="C9" i="1"/>
  <c r="E9" i="1"/>
  <c r="C10" i="1"/>
  <c r="E10" i="1"/>
  <c r="G10" i="1"/>
  <c r="C11" i="1"/>
  <c r="E11" i="1"/>
  <c r="C12" i="1"/>
  <c r="E12" i="1"/>
  <c r="G12" i="1"/>
  <c r="C13" i="1"/>
  <c r="E13" i="1"/>
  <c r="C14" i="1"/>
  <c r="E14" i="1"/>
  <c r="G14" i="1"/>
  <c r="C15" i="1"/>
  <c r="E15" i="1"/>
  <c r="C16" i="1"/>
  <c r="E16" i="1"/>
  <c r="G16" i="1"/>
  <c r="C17" i="1"/>
  <c r="E17" i="1"/>
  <c r="C18" i="1"/>
  <c r="E18" i="1"/>
  <c r="C19" i="1"/>
  <c r="E19" i="1"/>
  <c r="G19" i="1"/>
  <c r="C20" i="1"/>
  <c r="E20" i="1"/>
  <c r="C21" i="1"/>
  <c r="E21" i="1"/>
  <c r="G21" i="1"/>
  <c r="C22" i="1"/>
  <c r="E22" i="1"/>
  <c r="G22" i="1"/>
  <c r="C23" i="1"/>
  <c r="E23" i="1"/>
  <c r="C24" i="1"/>
  <c r="E24" i="1"/>
  <c r="C25" i="1"/>
  <c r="E25" i="1"/>
  <c r="G25" i="1"/>
  <c r="C26" i="1"/>
  <c r="E26" i="1"/>
  <c r="C27" i="1"/>
  <c r="E27" i="1"/>
  <c r="G27" i="1"/>
  <c r="C28" i="1"/>
  <c r="E28" i="1"/>
  <c r="G28" i="1"/>
  <c r="C29" i="1"/>
  <c r="E29" i="1"/>
  <c r="C30" i="1"/>
  <c r="E30" i="1"/>
  <c r="C31" i="1"/>
  <c r="E31" i="1"/>
  <c r="C32" i="1"/>
  <c r="E32" i="1"/>
  <c r="G33" i="1"/>
  <c r="E33" i="1"/>
  <c r="C33" i="1"/>
  <c r="F33" i="1"/>
  <c r="D34" i="1"/>
  <c r="G35" i="1"/>
  <c r="E35" i="1"/>
  <c r="C35" i="1"/>
  <c r="F35" i="1"/>
  <c r="D36" i="1"/>
  <c r="G37" i="1"/>
  <c r="E37" i="1"/>
  <c r="C37" i="1"/>
  <c r="F37" i="1"/>
  <c r="G39" i="1"/>
  <c r="E39" i="1"/>
  <c r="C39" i="1"/>
  <c r="F39" i="1"/>
  <c r="G41" i="1"/>
  <c r="G55" i="1" s="1"/>
  <c r="E41" i="1"/>
  <c r="C41" i="1"/>
  <c r="F41" i="1"/>
  <c r="D42" i="1"/>
  <c r="G43" i="1"/>
  <c r="E43" i="1"/>
  <c r="C43" i="1"/>
  <c r="F43" i="1"/>
  <c r="G45" i="1"/>
  <c r="E45" i="1"/>
  <c r="C45" i="1"/>
  <c r="F45" i="1"/>
  <c r="D6" i="1"/>
  <c r="D8" i="1"/>
  <c r="D10" i="1"/>
  <c r="D12" i="1"/>
  <c r="D14" i="1"/>
  <c r="D16" i="1"/>
  <c r="D19" i="1"/>
  <c r="D21" i="1"/>
  <c r="D22" i="1"/>
  <c r="D25" i="1"/>
  <c r="D27" i="1"/>
  <c r="D28" i="1"/>
  <c r="D32" i="1"/>
  <c r="F32" i="1"/>
  <c r="G38" i="1"/>
  <c r="E38" i="1"/>
  <c r="C38" i="1"/>
  <c r="F38" i="1"/>
  <c r="G40" i="1"/>
  <c r="E40" i="1"/>
  <c r="C40" i="1"/>
  <c r="F40" i="1"/>
  <c r="G44" i="1"/>
  <c r="E44" i="1"/>
  <c r="C44" i="1"/>
  <c r="F44" i="1"/>
  <c r="Q57" i="2"/>
  <c r="C71" i="2" s="1"/>
  <c r="P59" i="2"/>
  <c r="Q60" i="2"/>
  <c r="C56" i="1" l="1"/>
  <c r="C55" i="1"/>
  <c r="F55" i="1"/>
  <c r="F60" i="1" s="1"/>
  <c r="F56" i="1"/>
  <c r="F61" i="1" s="1"/>
  <c r="E56" i="1"/>
  <c r="E55" i="1"/>
  <c r="E60" i="1" s="1"/>
  <c r="D55" i="1"/>
  <c r="D60" i="1" s="1"/>
  <c r="D56" i="1"/>
  <c r="C53" i="2" l="1"/>
  <c r="D53" i="2" s="1"/>
  <c r="N53" i="2" s="1"/>
  <c r="D61" i="1"/>
  <c r="C60" i="1"/>
  <c r="H60" i="1" s="1"/>
  <c r="H55" i="1"/>
  <c r="C54" i="2"/>
  <c r="D54" i="2" s="1"/>
  <c r="N54" i="2" s="1"/>
  <c r="E61" i="1"/>
  <c r="C52" i="2"/>
  <c r="C61" i="1"/>
  <c r="H61" i="1" s="1"/>
  <c r="H56" i="1"/>
  <c r="B68" i="2" l="1"/>
  <c r="Q54" i="2"/>
  <c r="C68" i="2" s="1"/>
  <c r="D63" i="2"/>
  <c r="D52" i="2"/>
  <c r="N52" i="2" s="1"/>
  <c r="C59" i="2"/>
  <c r="D59" i="2" s="1"/>
  <c r="B69" i="2"/>
  <c r="Q53" i="2"/>
  <c r="C69" i="2" s="1"/>
  <c r="R53" i="2" l="1"/>
  <c r="R54" i="2"/>
  <c r="B78" i="2"/>
  <c r="B67" i="2"/>
  <c r="N61" i="2"/>
  <c r="Q52" i="2"/>
  <c r="B77" i="2"/>
  <c r="C67" i="2" l="1"/>
  <c r="C73" i="2" s="1"/>
  <c r="Q61" i="2"/>
  <c r="R52" i="2"/>
  <c r="B73" i="2"/>
  <c r="B76" i="2"/>
  <c r="R63" i="2"/>
  <c r="D73" i="2" l="1"/>
</calcChain>
</file>

<file path=xl/comments1.xml><?xml version="1.0" encoding="utf-8"?>
<comments xmlns="http://schemas.openxmlformats.org/spreadsheetml/2006/main">
  <authors>
    <author>gager</author>
    <author>Ricardo</author>
  </authors>
  <commentList>
    <comment ref="B17" authorId="0">
      <text>
        <r>
          <rPr>
            <b/>
            <sz val="8"/>
            <color indexed="81"/>
            <rFont val="Tahoma"/>
            <family val="2"/>
          </rPr>
          <t>AUT: 265,16; EF:CS,D,PS; MA:CS,T2 / BEL: 117,20; EF:D,PS; MA:T1,T3 / BGR: 3,09; EF:D; MA:T1 / CYP: NA,NE,NO; EF:NA; MA:NA / CZE: 17,10; EF:CS,D; MA:T1,T2 / DEU: 1658,04; EF:CS,D; MA:CS,T1,T2 / DNM: 257,69; EF:CS,PS; MA:CR / ESP: 2192,21; EF:CS,D,PS; MA:CR,CS,T1,T2 / EST: NO; EF:NA; MA:NA / FIN: 115,48; EF:CS,D; MA:CS / FRK: 3893,57; EF:CS; MA:CR / GBE: 4749,48; EF:CS,OTH,PS; MA:T2,T3 / GRC: 7,52; EF:D; MA:T1 / HUN: 100,10; EF:D,PS; MA:D / IRL: IE,NO; EF:NA; MA:NA / ITA: 2170,10; EF:CS,D; MA:T1,T2 / LTU: 9,51; EF:D; MA:T1 / LUX: 0,0658; EF:D; MA:T1 / LVA: NO; EF:NA; MA:NA / MLT: NA,NE,NO; EF:NA; MA:NA / NLD: 1578,46; EF:CS,D,PS; MA:CS,D,T2,T3 / POL: 188,87; EF:CS,D; MA:T1 / PRT: 645,68; EF:CS,D; MA:D / ROU: 25,61; EF:OTH; MA:T1 / SVK: 0,2411; EF:CS; MA:T1 / SVN: 79,86; EF:CS; MA:T1,T3 / SWE: 912,27; EF:CS,D,PS; MA:T1,T2,T3 /</t>
        </r>
      </text>
    </comment>
    <comment ref="C17" authorId="0">
      <text>
        <r>
          <rPr>
            <b/>
            <sz val="8"/>
            <color indexed="81"/>
            <rFont val="Tahoma"/>
            <family val="2"/>
          </rPr>
          <t>AUT: 13,03; EF:CS,D,PS; MA:CS,T1,T2,T3 / BEL: 18,66; EF:CS,D; MA:CS,M,T1 / BGR: 81,47; EF:D; MA:T1 / CYP: NA,NE,NO; EF:NA; MA:NA / CZE: 223,24; EF:CS,D; MA:T1,T2 / DEU: 485,20; EF:CS,D; MA:CS,T1,T2,T3 / DNM: 5,55; EF:CR,CS,PS; MA:CR,CS / ESP: 54,94; EF:CR,CS,D; MA:CR,CS,T1,T2 / EST: 15,97; EF:D; MA:T1 / FIN: 2,19; EF:CS,D,PS; MA:CS,T1,T2 / FRK: 52,09; EF:CS,PS; MA:CR / GBE: 387,32; EF:CS,OTH,PS; MA:T2,T3 / GRC: 73,41; EF:D; MA:T1 / HUN: 99,36; EF:CS,D,OTH,PS; MA:CS,D,T2 / IRL: 1,69; EF:CS,D; MA:CS,T1 / ITA: 235,73; EF:CR,CS,D; MA:T1,T2 / LTU: 12,40; EF:D; MA:T1 / LUX: 2,00; EF:D; MA:T1 / LVA: 5,02; EF:PS; MA:CS / MLT: NA,NE,NO; EF:NA; MA:NA / NLD: 37,23; EF:CS,D,PS; MA:D,T1b,T2,T3 / POL: 555,29; EF:CS,D; MA:CS,T1 / PRT: 31,33; EF:CR,OTH; MA:CR,OTH / ROU: 501,67; EF:D,OTH; MA:T1 / SVK: 54,69; EF:CS; MA:T1,T2 / SVN: 13,27; EF:CS,D; MA:T1,T3 / SWE: 0,8602; EF:CS,D,PS; MA:CS,T1,T2 /</t>
        </r>
      </text>
    </comment>
    <comment ref="D17" authorId="0">
      <text>
        <r>
          <rPr>
            <b/>
            <sz val="8"/>
            <color indexed="81"/>
            <rFont val="Tahoma"/>
            <family val="2"/>
          </rPr>
          <t>AUT: IE,NA; EF:NA; MA:NA / BEL: IE,NA,NO; EF:NA; MA:NA / BGR: NA,NO; EF:NA; MA:NA / CYP: NA,NO; EF:NA; MA:NA / CZE: 0,0002; EF:D; MA:T1 / DEU: 0,0029; EF:D; MA:T1 / DNM: 0,0020; EF:CR; MA:CR / ESP: 0,0001; EF:CR,D; MA:CR,T1 / EST: NO; EF:NA; MA:NA / FIN: 0,0016; EF:CS; MA:CS / FRK: 0,1547; EF:CS; MA:CR / GBE: 0,1191; EF:CS,OTH,PS; MA:T2,T3 / GRC: 0,0001; EF:D; MA:T1 / HUN: 0,0007; EF:D; MA:D / IRL: NO; EF:NA; MA:NA / ITA: 0,0382; EF:D; MA:T1 / LTU: 0,0001; EF:D; MA:T1 / LUX: NA,NO; EF:NA; MA:NA / LVA: NO; EF:NA; MA:NA / MLT: NA; EF:NA; MA:NA / NLD: IE,NA,NO; EF:NA; MA:NA / POL: 0,0006; EF:D; MA:T1 / PRT: 0,0079; EF:D; MA:D / ROU: NA,NE; EF:NA; MA:NA / SVK: 0,0000; EF:CS; MA:T1 / SVN: NA,NO; EF:NA; MA:NA / SWE: 0,0132; EF:CS; MA:T1,T2 /</t>
        </r>
      </text>
    </comment>
    <comment ref="E17" authorId="0">
      <text>
        <r>
          <rPr>
            <b/>
            <sz val="8"/>
            <color indexed="81"/>
            <rFont val="Tahoma"/>
            <family val="2"/>
          </rPr>
          <t>AUT: IE,NA; EF:NA; MA:NA / BEL: 0,2291 / BGR: NA,NE; EF:NA; MA:NA / CYP: NA,NO; EF:NA; MA:NA / CZE: 0,7880 / DEU: 7,27 / DNM: 0,1279 / ESP: 4,59 / EST: NO; EF:NA; MA:NA / FIN: 0,0242 / FRK: 4,59 / GBE: 2,34 / GRC: 0,7397 / HUN: 0,5901 / IRL: NE,NO; EF:NA; MA:NA / ITA: 7,15 / LTU: 0,5329 / LUX: NA,NE,NO; EF:NA; MA:NA / LVA: NO; EF:NA; MA:NA / MLT: NA; EF:NA; MA:NA / NLD: 0,0396 / POL: NA,NO; EF:NA; MA:NA / PRT: 0,3403 / ROU: 0,6804 / SVK: NA,NO; EF:NA; MA:NA / SVN: NA,NE,NO; EF:NA; MA:NA / SWE: 0,4885; EF:NA; MA:NA /</t>
        </r>
      </text>
    </comment>
    <comment ref="F17" authorId="0">
      <text>
        <r>
          <rPr>
            <b/>
            <sz val="8"/>
            <color indexed="81"/>
            <rFont val="Tahoma"/>
            <family val="2"/>
          </rPr>
          <t>AUT: IE,NA; EF:NA; MA:NA / BEL: 0,4534 / BGR: NA,NE; EF:NA; MA:NA / CYP: NA,NO; EF:NA; MA:NA / CZE: 0,1147 / DEU: 1,69 / DNM: 0,1391 / ESP: 2,43 / EST: NO; EF:NA; MA:NA / FIN: 0,0161 / FRK: 27,37 / GBE: 19,02 / GRC: 0,3945 / HUN: 45,63 / IRL: NE,NO; EF:NA; MA:NA / ITA: 0,0575 / LTU: NA,NO; EF:NA; MA:NA / LUX: NA,NE,NO; EF:NA; MA:NA / LVA: NO; EF:NA; MA:NA / MLT: NA; EF:NA; MA:NA / NLD: IE,NA,NE,NO; EF:NA; MA:NA / POL: NA,NO; EF:NA; MA:NA / PRT: 0,6438 / ROU: 1,02 / SVK: NA,NO; EF:NA; MA:NA / SVN: NA,NE,NO; EF:NA; MA:NA / SWE: 0,0863; EF:NA; MA:NA /</t>
        </r>
      </text>
    </comment>
    <comment ref="G17" authorId="0">
      <text>
        <r>
          <rPr>
            <b/>
            <sz val="8"/>
            <color indexed="81"/>
            <rFont val="Tahoma"/>
            <family val="2"/>
          </rPr>
          <t>AUT: 2,11 / BEL: 6,51 / BGR: NA,NE; EF:NA; MA:NA / CYP: 1,12 / CZE: 0,9302 / DEU: 124,37 / DNM: 11,10 / ESP: 36,74 / EST: 0,0217 / FIN: 10,97 / FRK: 36,47 / GBE: 167,86 / GRC: 33,47 / HUN: 4,53 / IRL: 6,84 / ITA: 70,37 / LTU: 5,84 / LUX: NA,NE,NO; EF:NA; MA:NA / LVA: 0,6433 / MLT: NA; EF:NA; MA:NA / NLD: 15,25 / POL: 59,02 / PRT: 30,01 / ROU: 7,03 / SVK: 9,28 / SVN: 2,52 / SWE: 14,16; EF:NA; MA:NA /</t>
        </r>
      </text>
    </comment>
    <comment ref="H17" authorId="0">
      <text>
        <r>
          <rPr>
            <b/>
            <sz val="8"/>
            <color indexed="81"/>
            <rFont val="Tahoma"/>
            <family val="2"/>
          </rPr>
          <t>AUT: 0,2390 / BEL: 0,0100 / BGR: NA,NO; EF:NA; MA:NA / CYP: IE,NA,NO; EF:NA; MA:NA / CZE: 5,66 / DEU: 25,04 / DNM: 0,8292 / ESP: 25,57 / EST: NO; EF:NA; MA:NA / FIN: 0,0021 / FRK: 39,35 / GBE: 9,08 / GRC: 13,31 / HUN: 7,44 / IRL: NE,NO; EF:NA; MA:NA / ITA: 30,41 / LTU: 5,75 / LUX: NA,NE,NO; EF:NA; MA:NA / LVA: NO; EF:NA; MA:NA / MLT: NA; EF:NA; MA:NA / NLD: 0,9691 / POL: NA,NO; EF:NA; MA:NA / PRT: 5,34 / ROU: 10,55 / SVK: NA,NO; EF:NA; MA:NA / SVN: NA,NE,NO; EF:NA; MA:NA / SWE: 1,01; EF:NA; MA:NA /</t>
        </r>
      </text>
    </comment>
    <comment ref="D63" authorId="1">
      <text>
        <r>
          <rPr>
            <b/>
            <sz val="8"/>
            <color indexed="81"/>
            <rFont val="Tahoma"/>
            <family val="2"/>
          </rPr>
          <t>Ricardo:</t>
        </r>
        <r>
          <rPr>
            <sz val="8"/>
            <color indexed="81"/>
            <rFont val="Tahoma"/>
            <family val="2"/>
          </rPr>
          <t xml:space="preserve">
Dependence on fossil fuels only! </t>
        </r>
      </text>
    </comment>
    <comment ref="R63" authorId="1">
      <text>
        <r>
          <rPr>
            <b/>
            <sz val="8"/>
            <color indexed="81"/>
            <rFont val="Tahoma"/>
            <family val="2"/>
          </rPr>
          <t>Ricardo:</t>
        </r>
        <r>
          <rPr>
            <sz val="8"/>
            <color indexed="81"/>
            <rFont val="Tahoma"/>
            <family val="2"/>
          </rPr>
          <t xml:space="preserve">
Dependence on fossil fuels only!  lower than in terms of energy because there is  more coal coming from europe with a higher IEF.
</t>
        </r>
      </text>
    </comment>
  </commentList>
</comments>
</file>

<file path=xl/sharedStrings.xml><?xml version="1.0" encoding="utf-8"?>
<sst xmlns="http://schemas.openxmlformats.org/spreadsheetml/2006/main" count="533" uniqueCount="209">
  <si>
    <t>ktoe</t>
  </si>
  <si>
    <t>100600 Net imports</t>
  </si>
  <si>
    <t>100900 Gross inland consumption</t>
  </si>
  <si>
    <t>2000 Solid Fuels</t>
  </si>
  <si>
    <t>3000 Crude oil and Petroleum Products</t>
  </si>
  <si>
    <t>4000 Gas</t>
  </si>
  <si>
    <t>6000 Electrical Energy</t>
  </si>
  <si>
    <t>0000 All Products</t>
  </si>
  <si>
    <t>&lt;&gt;</t>
  </si>
  <si>
    <t>European Union (27 countries)</t>
  </si>
  <si>
    <t>European Union (25 countries)</t>
  </si>
  <si>
    <t>European Union (15 countries)</t>
  </si>
  <si>
    <t>New Member States (CZ, EE, CY, LV, LT, HU, MT, PL, SI, SK)</t>
  </si>
  <si>
    <t>Euro area (EA11-2000, EA12-2006, EA13-2007, EA15-2008, EA16-2010, EA17)</t>
  </si>
  <si>
    <t>Euro area (16 countries)</t>
  </si>
  <si>
    <t>Euro area (15 countries)</t>
  </si>
  <si>
    <t>Euro area (13 countries)</t>
  </si>
  <si>
    <t>Euro area (12 countries)</t>
  </si>
  <si>
    <t>Belgium</t>
  </si>
  <si>
    <t>Bulgaria</t>
  </si>
  <si>
    <t>Czech Republic</t>
  </si>
  <si>
    <t>Denmark</t>
  </si>
  <si>
    <t>Germany (including ex-GDR from 1991)</t>
  </si>
  <si>
    <t>Estonia</t>
  </si>
  <si>
    <t>Ireland</t>
  </si>
  <si>
    <t>Greece</t>
  </si>
  <si>
    <t>Spain</t>
  </si>
  <si>
    <t>France</t>
  </si>
  <si>
    <t>Italy</t>
  </si>
  <si>
    <t>Cyprus</t>
  </si>
  <si>
    <t>Latvia</t>
  </si>
  <si>
    <t>Lithuania</t>
  </si>
  <si>
    <t>Luxembourg (Grand-Duché)</t>
  </si>
  <si>
    <t>Hungary</t>
  </si>
  <si>
    <t>Malta</t>
  </si>
  <si>
    <t>Netherlands</t>
  </si>
  <si>
    <t>Austria</t>
  </si>
  <si>
    <t>Poland</t>
  </si>
  <si>
    <t>Portugal</t>
  </si>
  <si>
    <t>Romania</t>
  </si>
  <si>
    <t>Slovenia</t>
  </si>
  <si>
    <t>Slovakia</t>
  </si>
  <si>
    <t>Finland</t>
  </si>
  <si>
    <t>Sweden</t>
  </si>
  <si>
    <t>United Kingdom</t>
  </si>
  <si>
    <t>Croatia</t>
  </si>
  <si>
    <t>Turkey</t>
  </si>
  <si>
    <t>European Economic Area (EEA) (EU-15 plus IS, LI, NO)</t>
  </si>
  <si>
    <t>Iceland</t>
  </si>
  <si>
    <t>Norway</t>
  </si>
  <si>
    <t>Switzerland</t>
  </si>
  <si>
    <t>No data for Iceland in 2009.</t>
  </si>
  <si>
    <t>Solid fuels</t>
  </si>
  <si>
    <t>Oil</t>
  </si>
  <si>
    <t>Gas</t>
  </si>
  <si>
    <t>Electricity</t>
  </si>
  <si>
    <t xml:space="preserve">Primary consumption </t>
  </si>
  <si>
    <t>Net import dependency</t>
  </si>
  <si>
    <t>EEA</t>
  </si>
  <si>
    <t>EU-27</t>
  </si>
  <si>
    <t>As a percentage of GIC:</t>
  </si>
  <si>
    <t>Net import dependency in 2009 (%)</t>
  </si>
  <si>
    <t>DATA INPUTS BELOW:</t>
  </si>
  <si>
    <t>DS-073182-table: nrg_101a - Supply, transformation, consumption - solid fuels  - annual data</t>
  </si>
  <si>
    <t>Last update</t>
  </si>
  <si>
    <t>Extracted on</t>
  </si>
  <si>
    <t>Source of Data</t>
  </si>
  <si>
    <t>Eurostat</t>
  </si>
  <si>
    <t>INDICATORS</t>
  </si>
  <si>
    <t>VALUE</t>
  </si>
  <si>
    <t>Energy indicator: Net imports</t>
  </si>
  <si>
    <t>100600</t>
  </si>
  <si>
    <t>Note 100600 is not available this year so has been calculated.</t>
  </si>
  <si>
    <t>Products</t>
  </si>
  <si>
    <t>2000 - Solid Fuels</t>
  </si>
  <si>
    <t>Unit</t>
  </si>
  <si>
    <t>1000TOE</t>
  </si>
  <si>
    <t>Net Imports</t>
  </si>
  <si>
    <t>INDIC_NRG</t>
  </si>
  <si>
    <t>Imports</t>
  </si>
  <si>
    <t>Exports</t>
  </si>
  <si>
    <t>GEO/TIME</t>
  </si>
  <si>
    <t>2009</t>
  </si>
  <si>
    <t>Euro area (17 countries)</t>
  </si>
  <si>
    <t>DS-073184-table: nrg_102a - Supply, transformation, consumption  - oil  - annual data</t>
  </si>
  <si>
    <t>Energy indicator</t>
  </si>
  <si>
    <t>3000</t>
  </si>
  <si>
    <t>DS-073186-table: nrg_103a - Supply, transformation, consumption  - gas - annual data</t>
  </si>
  <si>
    <t>4000 - Gas</t>
  </si>
  <si>
    <t>:</t>
  </si>
  <si>
    <t>DS-073190-table: nrg_105a - Supply, transformation, consumption - electricity  - annual data</t>
  </si>
  <si>
    <t>6000 - Electrical energy</t>
  </si>
  <si>
    <t>DS-073180-table: nrg_100a - Supply, transformation, consumption - all products - annual data</t>
  </si>
  <si>
    <t>B_100900 - Gross inland Consumption</t>
  </si>
  <si>
    <t>0000</t>
  </si>
  <si>
    <t>2009 inventory - EU-27 (Convention)</t>
  </si>
  <si>
    <t>ref:</t>
  </si>
  <si>
    <t>GREENHOUSE GAS SOURCE AND SINK CATEGORIES</t>
  </si>
  <si>
    <t>AGGREGATE ACTIVITY DATA</t>
  </si>
  <si>
    <r>
      <t>IMPLIED EMISSION FACTORS</t>
    </r>
    <r>
      <rPr>
        <b/>
        <vertAlign val="superscript"/>
        <sz val="10"/>
        <rFont val="Arial"/>
        <family val="2"/>
      </rPr>
      <t xml:space="preserve"> (2)</t>
    </r>
  </si>
  <si>
    <t>EMISSIONS</t>
  </si>
  <si>
    <t>table 1.A(a)s1 row 8-13</t>
  </si>
  <si>
    <t xml:space="preserve">Consumption </t>
  </si>
  <si>
    <r>
      <t xml:space="preserve"> CO</t>
    </r>
    <r>
      <rPr>
        <b/>
        <vertAlign val="subscript"/>
        <sz val="10"/>
        <rFont val="Arial"/>
        <family val="2"/>
      </rPr>
      <t>2</t>
    </r>
    <r>
      <rPr>
        <b/>
        <sz val="10"/>
        <rFont val="Arial"/>
        <family val="2"/>
      </rPr>
      <t xml:space="preserve">        </t>
    </r>
  </si>
  <si>
    <r>
      <t>CH</t>
    </r>
    <r>
      <rPr>
        <b/>
        <vertAlign val="subscript"/>
        <sz val="10"/>
        <rFont val="Arial"/>
        <family val="2"/>
      </rPr>
      <t>4</t>
    </r>
  </si>
  <si>
    <r>
      <t>N</t>
    </r>
    <r>
      <rPr>
        <b/>
        <vertAlign val="subscript"/>
        <sz val="10"/>
        <rFont val="Arial"/>
        <family val="2"/>
      </rPr>
      <t>2</t>
    </r>
    <r>
      <rPr>
        <b/>
        <sz val="10"/>
        <rFont val="Arial"/>
        <family val="2"/>
      </rPr>
      <t>O</t>
    </r>
  </si>
  <si>
    <r>
      <t xml:space="preserve"> CO</t>
    </r>
    <r>
      <rPr>
        <b/>
        <vertAlign val="subscript"/>
        <sz val="10"/>
        <rFont val="Arial"/>
        <family val="2"/>
      </rPr>
      <t>2</t>
    </r>
  </si>
  <si>
    <t>(TJ)</t>
  </si>
  <si>
    <r>
      <t>NCV/GCV</t>
    </r>
    <r>
      <rPr>
        <b/>
        <vertAlign val="superscript"/>
        <sz val="10"/>
        <rFont val="Arial"/>
        <family val="2"/>
      </rPr>
      <t>(1)</t>
    </r>
  </si>
  <si>
    <t>(t/TJ)</t>
  </si>
  <si>
    <t>(kg/TJ)</t>
  </si>
  <si>
    <t>(Gg)</t>
  </si>
  <si>
    <t>1.A. Fuel Combustion</t>
  </si>
  <si>
    <t>NCV</t>
  </si>
  <si>
    <t>Liquid Fuels</t>
  </si>
  <si>
    <t>Solid Fuels</t>
  </si>
  <si>
    <t>Gaseous Fuels</t>
  </si>
  <si>
    <t>Biomass</t>
  </si>
  <si>
    <t>Other Fuels</t>
  </si>
  <si>
    <r>
      <t>CO</t>
    </r>
    <r>
      <rPr>
        <b/>
        <vertAlign val="subscript"/>
        <sz val="10"/>
        <rFont val="Arial"/>
        <family val="2"/>
      </rPr>
      <t>2</t>
    </r>
  </si>
  <si>
    <r>
      <t>NO</t>
    </r>
    <r>
      <rPr>
        <b/>
        <vertAlign val="subscript"/>
        <sz val="10"/>
        <rFont val="Arial"/>
        <family val="2"/>
      </rPr>
      <t>X</t>
    </r>
  </si>
  <si>
    <t>CO</t>
  </si>
  <si>
    <t>NMVOC</t>
  </si>
  <si>
    <r>
      <t>SO</t>
    </r>
    <r>
      <rPr>
        <b/>
        <vertAlign val="subscript"/>
        <sz val="10"/>
        <rFont val="Arial"/>
        <family val="2"/>
      </rPr>
      <t>2</t>
    </r>
    <r>
      <rPr>
        <b/>
        <sz val="10"/>
        <rFont val="Arial"/>
        <family val="2"/>
      </rPr>
      <t xml:space="preserve">        </t>
    </r>
  </si>
  <si>
    <t>Total Energy</t>
  </si>
  <si>
    <t>Table1s1 - row 7</t>
  </si>
  <si>
    <t>A. Fuel Combustion Activities (Sectoral Approach)</t>
  </si>
  <si>
    <t>Table1s1 - row 8</t>
  </si>
  <si>
    <t>B. Fugitive Emissions from Fuels</t>
  </si>
  <si>
    <t>Table1s2 - row 16</t>
  </si>
  <si>
    <t>TABLE 1.A(c)  COMPARISON OF CO2 EMISSIONS FROM FUEL COMBUSTION</t>
  </si>
  <si>
    <t>Inventory 2009</t>
  </si>
  <si>
    <t>(Sheet 1 of 1)</t>
  </si>
  <si>
    <t>Submission 2011 v1.2</t>
  </si>
  <si>
    <t>EUROPEAN UNION (27)</t>
  </si>
  <si>
    <t>FUEL TYPES</t>
  </si>
  <si>
    <t>REFERENCE APPROACH</t>
  </si>
  <si>
    <r>
      <t xml:space="preserve">SECTORAL APPROACH </t>
    </r>
    <r>
      <rPr>
        <b/>
        <vertAlign val="superscript"/>
        <sz val="10"/>
        <color indexed="8"/>
        <rFont val="Times New Roman"/>
        <family val="1"/>
      </rPr>
      <t>(1)</t>
    </r>
  </si>
  <si>
    <r>
      <t>DIFFERENCE</t>
    </r>
    <r>
      <rPr>
        <b/>
        <vertAlign val="superscript"/>
        <sz val="10"/>
        <color indexed="8"/>
        <rFont val="Times New Roman"/>
        <family val="1"/>
      </rPr>
      <t xml:space="preserve"> (2)</t>
    </r>
  </si>
  <si>
    <r>
      <t xml:space="preserve">Apparent energy consumption (excluding non-energy use and feedstocks) </t>
    </r>
    <r>
      <rPr>
        <b/>
        <vertAlign val="superscript"/>
        <sz val="9"/>
        <color indexed="8"/>
        <rFont val="Times New Roman"/>
        <family val="1"/>
      </rPr>
      <t>(4)</t>
    </r>
  </si>
  <si>
    <r>
      <t xml:space="preserve">Apparent energy consumption </t>
    </r>
    <r>
      <rPr>
        <b/>
        <vertAlign val="superscript"/>
        <sz val="9"/>
        <rFont val="Times New Roman"/>
        <family val="1"/>
      </rPr>
      <t>(3)</t>
    </r>
  </si>
  <si>
    <r>
      <t>CO</t>
    </r>
    <r>
      <rPr>
        <b/>
        <vertAlign val="subscript"/>
        <sz val="9"/>
        <color indexed="8"/>
        <rFont val="Times New Roman"/>
        <family val="1"/>
      </rPr>
      <t>2</t>
    </r>
    <r>
      <rPr>
        <b/>
        <sz val="9"/>
        <color indexed="8"/>
        <rFont val="Times New Roman"/>
        <family val="1"/>
      </rPr>
      <t xml:space="preserve"> emissions </t>
    </r>
  </si>
  <si>
    <t xml:space="preserve">Energy consumption </t>
  </si>
  <si>
    <t>(PJ)</t>
  </si>
  <si>
    <t>(%)</t>
  </si>
  <si>
    <t>Liquid Fuels (excluding international bunkers)</t>
  </si>
  <si>
    <r>
      <t>Solid Fuels (excluding international bunkers)</t>
    </r>
    <r>
      <rPr>
        <vertAlign val="superscript"/>
        <sz val="9"/>
        <color indexed="8"/>
        <rFont val="Times New Roman"/>
        <family val="1"/>
      </rPr>
      <t xml:space="preserve"> (5)</t>
    </r>
  </si>
  <si>
    <r>
      <t>Other</t>
    </r>
    <r>
      <rPr>
        <vertAlign val="superscript"/>
        <sz val="9"/>
        <color indexed="8"/>
        <rFont val="Times New Roman"/>
        <family val="1"/>
      </rPr>
      <t xml:space="preserve"> (5)</t>
    </r>
  </si>
  <si>
    <t>NE</t>
  </si>
  <si>
    <r>
      <t xml:space="preserve">Total </t>
    </r>
    <r>
      <rPr>
        <b/>
        <vertAlign val="superscript"/>
        <sz val="9"/>
        <color indexed="8"/>
        <rFont val="Times New Roman"/>
        <family val="1"/>
      </rPr>
      <t>(5)</t>
    </r>
  </si>
  <si>
    <r>
      <t xml:space="preserve">(1)   </t>
    </r>
    <r>
      <rPr>
        <sz val="9"/>
        <color indexed="8"/>
        <rFont val="Times New Roman"/>
        <family val="1"/>
      </rPr>
      <t>"Sectoral approach" is used to indicate the approach (if different from the Reference approach) used by the Party to estimate  CO</t>
    </r>
    <r>
      <rPr>
        <vertAlign val="subscript"/>
        <sz val="9"/>
        <color indexed="8"/>
        <rFont val="Times New Roman"/>
        <family val="1"/>
      </rPr>
      <t>2</t>
    </r>
    <r>
      <rPr>
        <sz val="9"/>
        <color indexed="8"/>
        <rFont val="Times New Roman"/>
        <family val="1"/>
      </rPr>
      <t xml:space="preserve"> emissions from fuel combustion as reported in table 1.A(a), sheets 1-4. </t>
    </r>
  </si>
  <si>
    <r>
      <t xml:space="preserve">(2)   </t>
    </r>
    <r>
      <rPr>
        <sz val="9"/>
        <color indexed="8"/>
        <rFont val="Times New Roman"/>
        <family val="1"/>
      </rPr>
      <t>Difference in CO</t>
    </r>
    <r>
      <rPr>
        <vertAlign val="subscript"/>
        <sz val="9"/>
        <color indexed="8"/>
        <rFont val="Times New Roman"/>
        <family val="1"/>
      </rPr>
      <t>2</t>
    </r>
    <r>
      <rPr>
        <sz val="9"/>
        <color indexed="8"/>
        <rFont val="Times New Roman"/>
        <family val="1"/>
      </rPr>
      <t xml:space="preserve"> emissions estimated by the Reference approach (RA) and the Sectoral approach (SA)  (difference = 100% x ((RA-SA)/SA)). For calculating the difference in energy consumption between the two approaches, data as reported in the column "Apparent energy consumption (excluding non-energy use and feedstocks)" are used for the Reference approach.</t>
    </r>
  </si>
  <si>
    <r>
      <t xml:space="preserve">(3)   </t>
    </r>
    <r>
      <rPr>
        <sz val="9"/>
        <color indexed="8"/>
        <rFont val="Times New Roman"/>
        <family val="1"/>
      </rPr>
      <t xml:space="preserve">Apparent energy consumption data shown in this column are as in table 1.A(b). </t>
    </r>
  </si>
  <si>
    <r>
      <t>(4)</t>
    </r>
    <r>
      <rPr>
        <sz val="9"/>
        <color indexed="8"/>
        <rFont val="Times New Roman"/>
        <family val="1"/>
      </rPr>
      <t xml:space="preserve">   For the purposes of comparing apparent energy consumption from the Reference approach with energy consumption from the Sectoral approach, Parties should, in this column, subtract from the apparent energy consumption (Reference approach) the energy content corresponding to the fuel quantities used as feedstocks and/or for non-energy purposes, in accordance with the accounting of energy use in the Sectoral approach</t>
    </r>
  </si>
  <si>
    <r>
      <t xml:space="preserve">(5)   </t>
    </r>
    <r>
      <rPr>
        <sz val="9"/>
        <color indexed="8"/>
        <rFont val="Times New Roman"/>
        <family val="1"/>
      </rPr>
      <t>Emissions from biomass are not included.</t>
    </r>
  </si>
  <si>
    <r>
      <t>Note:</t>
    </r>
    <r>
      <rPr>
        <sz val="9"/>
        <color indexed="8"/>
        <rFont val="Times New Roman"/>
        <family val="1"/>
      </rPr>
      <t xml:space="preserve">  The Reporting Instructions of the Revised 1996 IPCC Guidelines for National Greenhouse Gas Inventories require that estimates of CO</t>
    </r>
    <r>
      <rPr>
        <vertAlign val="subscript"/>
        <sz val="9"/>
        <color indexed="8"/>
        <rFont val="Times New Roman"/>
        <family val="1"/>
      </rPr>
      <t>2</t>
    </r>
    <r>
      <rPr>
        <sz val="9"/>
        <color indexed="8"/>
        <rFont val="Times New Roman"/>
        <family val="1"/>
      </rPr>
      <t xml:space="preserve"> emissions from fuel combustion, derived using a detailed Sectoral approach, be compared to those from the Reference approach (Worksheet 1-1 of the IPCC Guidelines, Volume 2, Workbook).  This comparison is to assist in verifying the Sectoral data.</t>
    </r>
  </si>
  <si>
    <t>Documentation Box:</t>
  </si>
  <si>
    <r>
      <t>Parties should provide detailed explanations on the fuel combustion sub-sector, including information related to the comparison of CO</t>
    </r>
    <r>
      <rPr>
        <vertAlign val="subscript"/>
        <sz val="9"/>
        <rFont val="Times New Roman"/>
        <family val="1"/>
      </rPr>
      <t>2</t>
    </r>
    <r>
      <rPr>
        <sz val="9"/>
        <rFont val="Times New Roman"/>
        <family val="1"/>
      </rPr>
      <t xml:space="preserve"> emissions calculated using the Sectoral approach with those calculated using the Reference approach, in the corresponding part of Chapter 3: Energy (CRF sub-sector 1.A) of the NIR.  Use this documentation box to provide references to relevant sections of the NIR if any additional information and/or further details are needed to understand the content of this table.</t>
    </r>
  </si>
  <si>
    <r>
      <t>If the CO</t>
    </r>
    <r>
      <rPr>
        <vertAlign val="subscript"/>
        <sz val="9"/>
        <rFont val="Times New Roman"/>
        <family val="1"/>
      </rPr>
      <t>2</t>
    </r>
    <r>
      <rPr>
        <sz val="9"/>
        <rFont val="Times New Roman"/>
        <family val="1"/>
      </rPr>
      <t xml:space="preserve"> emission estimates from the two approaches differ by more than 2 per cent, Parties should briefly explain the cause of this difference in this documentation box and provide a reference to relevant section of the NIR where this difference is explained in more detail.</t>
    </r>
  </si>
  <si>
    <t>Notes:</t>
  </si>
  <si>
    <t>(1)</t>
  </si>
  <si>
    <t>(2)</t>
  </si>
  <si>
    <t>(3)</t>
  </si>
  <si>
    <t>(4)</t>
  </si>
  <si>
    <t>(5)</t>
  </si>
  <si>
    <t>Primary energy consumption</t>
  </si>
  <si>
    <t>COMBUSTON ONLY</t>
  </si>
  <si>
    <t>(Ktoe)</t>
  </si>
  <si>
    <t>GIEC Ktoe</t>
  </si>
  <si>
    <t>NET imports Ktoe</t>
  </si>
  <si>
    <t>imports share</t>
  </si>
  <si>
    <t>Activity TJ</t>
  </si>
  <si>
    <t>Activity million toe</t>
  </si>
  <si>
    <t>Activity reference approach TJ</t>
  </si>
  <si>
    <t>Activity reference approach million toe</t>
  </si>
  <si>
    <t>Excl. non-energy (reference approach) TJ</t>
  </si>
  <si>
    <t>Activity exc. Non-energy use (reference approach) million toe</t>
  </si>
  <si>
    <t>Activity sectoral approach TJ</t>
  </si>
  <si>
    <t>Activity sectoral approach million toe</t>
  </si>
  <si>
    <t>CO2 (Gg)</t>
  </si>
  <si>
    <t>est. CO2 imported</t>
  </si>
  <si>
    <t>Fugitive emissions</t>
  </si>
  <si>
    <t>total CRF 1 CO2 emissions</t>
  </si>
  <si>
    <t>est. CO2 endogenous</t>
  </si>
  <si>
    <t>% CO2 imports</t>
  </si>
  <si>
    <t>Coal and lignite</t>
  </si>
  <si>
    <t>Nuclear</t>
  </si>
  <si>
    <t>Renewables</t>
  </si>
  <si>
    <t>Other (industrial waste, net electricity imports)</t>
  </si>
  <si>
    <t>Total (as reported)</t>
  </si>
  <si>
    <t>Total (for shares)</t>
  </si>
  <si>
    <t>Sum check</t>
  </si>
  <si>
    <t>* only the 3 combustion fossil fuels</t>
  </si>
  <si>
    <t>Source: CSI - based on Eurostat's energy balances.</t>
  </si>
  <si>
    <t>Chart - CO2 emissions in EU-27 by fuel and origin of the fuel, 2009</t>
  </si>
  <si>
    <t>MtCO2</t>
  </si>
  <si>
    <t>CO2 emissions from imported fuel</t>
  </si>
  <si>
    <t>CO2 emissions from domestic fuel</t>
  </si>
  <si>
    <t xml:space="preserve">Gas </t>
  </si>
  <si>
    <t xml:space="preserve">Oil </t>
  </si>
  <si>
    <t xml:space="preserve">Fugitives </t>
  </si>
  <si>
    <t xml:space="preserve">Other fuels </t>
  </si>
  <si>
    <t>Check</t>
  </si>
  <si>
    <t>NOTES ON ABOVE TABLE:</t>
  </si>
  <si>
    <t>(1) check once completed GIEC datasheet</t>
  </si>
  <si>
    <t>(2) autogenerates from figures in fig 4. not sure why these red are zero last year - should they be zero again?</t>
  </si>
  <si>
    <t>(3) autocalculates in this sheet</t>
  </si>
  <si>
    <t>(4) autocalculates from the GHGI above</t>
  </si>
  <si>
    <t>(5) is this a standard conversion factor from TJ to TOE does it need updating?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</si>
</sst>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64" formatCode="#0"/>
    <numFmt numFmtId="165" formatCode="0.0%"/>
    <numFmt numFmtId="166" formatCode="0.0"/>
    <numFmt numFmtId="167" formatCode="dd\.mm\.yy"/>
    <numFmt numFmtId="168" formatCode="#,##0.0"/>
    <numFmt numFmtId="169" formatCode="_-* ###0_-;\(###0\);_-* &quot;–&quot;_-;_-@_-"/>
    <numFmt numFmtId="170" formatCode="_-* #,##0_-;\(#,##0\);_-* &quot;–&quot;_-;_-@_-"/>
    <numFmt numFmtId="171" formatCode="_-* #,###_-;\(#,###\);_-* &quot;–&quot;_-;_-@_-"/>
    <numFmt numFmtId="172" formatCode="_-* #,###.00_-;\(#,###.00\);_-* &quot;–&quot;_-;_-@_-"/>
    <numFmt numFmtId="173" formatCode="_-\ #,##0.000_-;\(#,##0.000\);_-* &quot;–&quot;_-;_-@_-"/>
    <numFmt numFmtId="174" formatCode="_-* #,###.0_-;\(#,###.0\);_-* &quot;–&quot;_-;_-@_-"/>
    <numFmt numFmtId="175" formatCode="_-\ #,##0%_-;\(#,##0\)%;_-* &quot;–&quot;_-;_-@_-"/>
    <numFmt numFmtId="176" formatCode="_-####_-;\(####\);_-\ &quot;–&quot;_-;_-@_-"/>
    <numFmt numFmtId="177" formatCode="_-\ #,##0.00_-;\(#,##0.00\);_-* &quot;–&quot;_-;_-@_-"/>
    <numFmt numFmtId="178" formatCode="_-* #,##0.0_-;\(#,##0.0\);_-* &quot;–&quot;_-;_-@_-"/>
    <numFmt numFmtId="179" formatCode="_-\ #,##0.0_-;\(#,##0.0\);_-* &quot;–&quot;_-;_-@_-"/>
    <numFmt numFmtId="180" formatCode="_-* ###0.00_-;\(###0.00\);_-* &quot;–&quot;_-;_-@_-"/>
    <numFmt numFmtId="181" formatCode="_-* ###0.0_-;\(###0.0\);_-* &quot;–&quot;_-;_-@_-"/>
  </numFmts>
  <fonts count="63" x14ac:knownFonts="1">
    <font>
      <sz val="10"/>
      <name val="Arial"/>
    </font>
    <font>
      <sz val="11"/>
      <color theme="1"/>
      <name val="Calibri"/>
      <family val="2"/>
      <scheme val="minor"/>
    </font>
    <font>
      <b/>
      <i/>
      <sz val="8"/>
      <color indexed="8"/>
      <name val="Arial"/>
      <family val="2"/>
    </font>
    <font>
      <b/>
      <sz val="8"/>
      <color indexed="8"/>
      <name val="Arial"/>
      <family val="2"/>
    </font>
    <font>
      <b/>
      <sz val="10"/>
      <color indexed="12"/>
      <name val="Arial"/>
      <family val="2"/>
    </font>
    <font>
      <sz val="8"/>
      <color indexed="8"/>
      <name val="Arial"/>
      <family val="2"/>
    </font>
    <font>
      <sz val="10"/>
      <name val="Arial"/>
      <family val="2"/>
    </font>
    <font>
      <i/>
      <sz val="10"/>
      <name val="Arial"/>
      <family val="2"/>
    </font>
    <font>
      <b/>
      <sz val="10"/>
      <name val="Arial"/>
      <family val="2"/>
    </font>
    <font>
      <sz val="8"/>
      <name val="Verdana"/>
      <family val="2"/>
    </font>
    <font>
      <b/>
      <sz val="9"/>
      <color indexed="8"/>
      <name val="Arial"/>
      <family val="2"/>
    </font>
    <font>
      <b/>
      <sz val="8"/>
      <name val="Arial"/>
      <family val="2"/>
    </font>
    <font>
      <b/>
      <sz val="14"/>
      <color indexed="12"/>
      <name val="Arial"/>
      <family val="2"/>
    </font>
    <font>
      <sz val="8"/>
      <name val="Arial"/>
      <family val="2"/>
    </font>
    <font>
      <sz val="10"/>
      <color theme="1"/>
      <name val="Arial"/>
      <family val="2"/>
    </font>
    <font>
      <b/>
      <u/>
      <sz val="10"/>
      <color theme="1"/>
      <name val="Arial"/>
      <family val="2"/>
    </font>
    <font>
      <sz val="9"/>
      <name val="Times New Roman"/>
      <family val="1"/>
    </font>
    <font>
      <b/>
      <vertAlign val="superscript"/>
      <sz val="10"/>
      <name val="Arial"/>
      <family val="2"/>
    </font>
    <font>
      <b/>
      <vertAlign val="subscript"/>
      <sz val="10"/>
      <name val="Arial"/>
      <family val="2"/>
    </font>
    <font>
      <b/>
      <sz val="8"/>
      <name val="Times New Roman"/>
      <family val="1"/>
    </font>
    <font>
      <b/>
      <sz val="9"/>
      <name val="Times New Roman"/>
      <family val="1"/>
    </font>
    <font>
      <b/>
      <sz val="12"/>
      <name val="Times New Roman"/>
      <family val="1"/>
    </font>
    <font>
      <sz val="9"/>
      <color indexed="8"/>
      <name val="Times New Roman"/>
      <family val="1"/>
    </font>
    <font>
      <u/>
      <sz val="10"/>
      <color indexed="12"/>
      <name val="Arial"/>
      <family val="2"/>
    </font>
    <font>
      <b/>
      <sz val="9"/>
      <color indexed="8"/>
      <name val="Times New Roman"/>
      <family val="1"/>
    </font>
    <font>
      <b/>
      <sz val="10"/>
      <color indexed="8"/>
      <name val="Times New Roman"/>
      <family val="1"/>
    </font>
    <font>
      <b/>
      <vertAlign val="superscript"/>
      <sz val="10"/>
      <color indexed="8"/>
      <name val="Times New Roman"/>
      <family val="1"/>
    </font>
    <font>
      <b/>
      <vertAlign val="superscript"/>
      <sz val="9"/>
      <color indexed="8"/>
      <name val="Times New Roman"/>
      <family val="1"/>
    </font>
    <font>
      <b/>
      <vertAlign val="superscript"/>
      <sz val="9"/>
      <name val="Times New Roman"/>
      <family val="1"/>
    </font>
    <font>
      <b/>
      <vertAlign val="subscript"/>
      <sz val="9"/>
      <color indexed="8"/>
      <name val="Times New Roman"/>
      <family val="1"/>
    </font>
    <font>
      <vertAlign val="superscript"/>
      <sz val="9"/>
      <color indexed="8"/>
      <name val="Times New Roman"/>
      <family val="1"/>
    </font>
    <font>
      <b/>
      <i/>
      <sz val="9"/>
      <color indexed="8"/>
      <name val="Times New Roman"/>
      <family val="1"/>
    </font>
    <font>
      <vertAlign val="subscript"/>
      <sz val="9"/>
      <color indexed="8"/>
      <name val="Times New Roman"/>
      <family val="1"/>
    </font>
    <font>
      <vertAlign val="subscript"/>
      <sz val="9"/>
      <name val="Times New Roman"/>
      <family val="1"/>
    </font>
    <font>
      <b/>
      <sz val="10"/>
      <color theme="1"/>
      <name val="Arial"/>
      <family val="2"/>
    </font>
    <font>
      <i/>
      <sz val="10"/>
      <color theme="1"/>
      <name val="Arial"/>
      <family val="2"/>
    </font>
    <font>
      <b/>
      <i/>
      <sz val="14"/>
      <color theme="1"/>
      <name val="Arial"/>
      <family val="2"/>
    </font>
    <font>
      <u/>
      <sz val="10"/>
      <color theme="1"/>
      <name val="Arial"/>
      <family val="2"/>
    </font>
    <font>
      <b/>
      <sz val="16"/>
      <color theme="1"/>
      <name val="Arial"/>
      <family val="2"/>
    </font>
    <font>
      <sz val="10"/>
      <color indexed="12"/>
      <name val="Arial"/>
      <family val="2"/>
    </font>
    <font>
      <b/>
      <u/>
      <sz val="10"/>
      <name val="Arial"/>
      <family val="2"/>
    </font>
    <font>
      <b/>
      <sz val="8"/>
      <color indexed="81"/>
      <name val="Tahoma"/>
      <family val="2"/>
    </font>
    <font>
      <sz val="8"/>
      <color indexed="81"/>
      <name val="Tahoma"/>
      <family val="2"/>
    </font>
    <font>
      <sz val="6.5"/>
      <name val="Arial"/>
      <family val="2"/>
    </font>
    <font>
      <sz val="6"/>
      <name val="Arial"/>
      <family val="2"/>
    </font>
    <font>
      <b/>
      <sz val="6.5"/>
      <name val="Arial"/>
      <family val="2"/>
    </font>
    <font>
      <sz val="6.5"/>
      <color indexed="57"/>
      <name val="Arial"/>
      <family val="2"/>
    </font>
    <font>
      <sz val="7"/>
      <name val="Arial"/>
      <family val="2"/>
    </font>
    <font>
      <b/>
      <sz val="8.5"/>
      <color indexed="45"/>
      <name val="Arial"/>
      <family val="2"/>
    </font>
    <font>
      <sz val="12"/>
      <color indexed="50"/>
      <name val="Arial"/>
      <family val="2"/>
    </font>
    <font>
      <vertAlign val="superscript"/>
      <sz val="8"/>
      <name val="Arial"/>
      <family val="2"/>
    </font>
    <font>
      <b/>
      <sz val="7.5"/>
      <name val="Arial"/>
      <family val="2"/>
    </font>
    <font>
      <sz val="7.5"/>
      <name val="Arial"/>
      <family val="2"/>
    </font>
    <font>
      <sz val="8"/>
      <color indexed="50"/>
      <name val="Arial"/>
      <family val="2"/>
    </font>
    <font>
      <sz val="7.5"/>
      <color indexed="57"/>
      <name val="Arial"/>
      <family val="2"/>
    </font>
    <font>
      <sz val="8"/>
      <color indexed="57"/>
      <name val="Arial"/>
      <family val="2"/>
    </font>
    <font>
      <sz val="9"/>
      <name val="Arial"/>
      <family val="2"/>
    </font>
    <font>
      <sz val="11"/>
      <name val="Arial"/>
      <charset val="238"/>
    </font>
    <font>
      <sz val="10"/>
      <name val="Times New Roman"/>
      <family val="1"/>
    </font>
    <font>
      <sz val="10"/>
      <name val="Trebuchet MS"/>
      <family val="2"/>
    </font>
    <font>
      <b/>
      <sz val="15"/>
      <color indexed="45"/>
      <name val="Arial"/>
      <family val="2"/>
    </font>
    <font>
      <b/>
      <sz val="7"/>
      <color indexed="45"/>
      <name val="Arial"/>
      <family val="2"/>
    </font>
    <font>
      <sz val="7"/>
      <color indexed="45"/>
      <name val="Arial"/>
      <family val="2"/>
    </font>
  </fonts>
  <fills count="17">
    <fill>
      <patternFill patternType="none"/>
    </fill>
    <fill>
      <patternFill patternType="gray125"/>
    </fill>
    <fill>
      <patternFill patternType="solid">
        <fgColor indexed="9"/>
        <bgColor indexed="64"/>
      </patternFill>
    </fill>
    <fill>
      <patternFill patternType="solid">
        <fgColor rgb="FFFF0000"/>
        <bgColor indexed="64"/>
      </patternFill>
    </fill>
    <fill>
      <patternFill patternType="solid">
        <fgColor rgb="FF92D050"/>
        <bgColor indexed="64"/>
      </patternFill>
    </fill>
    <fill>
      <patternFill patternType="solid">
        <fgColor indexed="44"/>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indexed="47"/>
        <bgColor indexed="64"/>
      </patternFill>
    </fill>
    <fill>
      <patternFill patternType="solid">
        <fgColor indexed="42"/>
        <bgColor indexed="64"/>
      </patternFill>
    </fill>
    <fill>
      <patternFill patternType="solid">
        <fgColor theme="9" tint="0.39997558519241921"/>
        <bgColor indexed="64"/>
      </patternFill>
    </fill>
    <fill>
      <patternFill patternType="solid">
        <fgColor indexed="22"/>
        <bgColor indexed="64"/>
      </patternFill>
    </fill>
    <fill>
      <patternFill patternType="solid">
        <fgColor theme="0" tint="-0.249977111117893"/>
        <bgColor indexed="64"/>
      </patternFill>
    </fill>
    <fill>
      <patternFill patternType="solid">
        <fgColor rgb="FFFF33CC"/>
        <bgColor indexed="64"/>
      </patternFill>
    </fill>
    <fill>
      <patternFill patternType="solid">
        <fgColor indexed="55"/>
        <bgColor indexed="64"/>
      </patternFill>
    </fill>
    <fill>
      <patternFill patternType="solid">
        <fgColor indexed="14"/>
        <bgColor indexed="64"/>
      </patternFill>
    </fill>
  </fills>
  <borders count="52">
    <border>
      <left/>
      <right/>
      <top/>
      <bottom/>
      <diagonal/>
    </border>
    <border>
      <left/>
      <right/>
      <top style="thick">
        <color indexed="9"/>
      </top>
      <bottom/>
      <diagonal/>
    </border>
    <border>
      <left/>
      <right style="thick">
        <color indexed="9"/>
      </right>
      <top/>
      <bottom/>
      <diagonal/>
    </border>
    <border>
      <left style="thick">
        <color indexed="9"/>
      </left>
      <right/>
      <top/>
      <bottom style="thick">
        <color indexed="9"/>
      </bottom>
      <diagonal/>
    </border>
    <border>
      <left/>
      <right style="thick">
        <color indexed="9"/>
      </right>
      <top/>
      <bottom style="thick">
        <color indexed="9"/>
      </bottom>
      <diagonal/>
    </border>
    <border>
      <left style="thick">
        <color indexed="9"/>
      </left>
      <right/>
      <top style="thick">
        <color indexed="9"/>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23"/>
      </left>
      <right/>
      <top/>
      <bottom/>
      <diagonal/>
    </border>
    <border>
      <left/>
      <right/>
      <top/>
      <bottom style="dotted">
        <color indexed="64"/>
      </bottom>
      <diagonal/>
    </border>
    <border>
      <left style="thin">
        <color indexed="23"/>
      </left>
      <right style="thin">
        <color indexed="23"/>
      </right>
      <top/>
      <bottom/>
      <diagonal/>
    </border>
    <border>
      <left/>
      <right/>
      <top style="thin">
        <color indexed="45"/>
      </top>
      <bottom style="thin">
        <color indexed="45"/>
      </bottom>
      <diagonal/>
    </border>
  </borders>
  <cellStyleXfs count="72">
    <xf numFmtId="0" fontId="0" fillId="0" borderId="0"/>
    <xf numFmtId="9" fontId="6" fillId="0" borderId="0" applyFont="0" applyFill="0" applyBorder="0" applyAlignment="0" applyProtection="0"/>
    <xf numFmtId="0" fontId="6" fillId="0" borderId="0"/>
    <xf numFmtId="4" fontId="16" fillId="0" borderId="0"/>
    <xf numFmtId="0" fontId="6" fillId="0" borderId="0" applyNumberFormat="0" applyFont="0" applyFill="0" applyBorder="0" applyProtection="0">
      <alignment horizontal="left" vertical="center" indent="5"/>
    </xf>
    <xf numFmtId="0" fontId="20" fillId="0" borderId="0" applyNumberFormat="0" applyFill="0" applyBorder="0" applyProtection="0">
      <alignment horizontal="left" vertical="center"/>
    </xf>
    <xf numFmtId="4" fontId="16" fillId="10" borderId="0" applyBorder="0">
      <alignment horizontal="right" vertical="center"/>
    </xf>
    <xf numFmtId="4" fontId="16" fillId="10" borderId="27">
      <alignment horizontal="right" vertical="center"/>
    </xf>
    <xf numFmtId="0" fontId="21" fillId="0" borderId="0" applyNumberFormat="0" applyFill="0" applyBorder="0" applyAlignment="0" applyProtection="0"/>
    <xf numFmtId="0" fontId="6" fillId="0" borderId="0"/>
    <xf numFmtId="0" fontId="22" fillId="0" borderId="0" applyNumberFormat="0">
      <alignment horizontal="right"/>
    </xf>
    <xf numFmtId="0" fontId="23" fillId="0" borderId="0" applyNumberFormat="0" applyFill="0" applyBorder="0" applyAlignment="0" applyProtection="0">
      <alignment vertical="top"/>
      <protection locked="0"/>
    </xf>
    <xf numFmtId="4" fontId="22" fillId="9" borderId="16">
      <alignment horizontal="right" vertical="center"/>
    </xf>
    <xf numFmtId="4" fontId="22" fillId="9" borderId="16">
      <alignment horizontal="right" vertical="center"/>
    </xf>
    <xf numFmtId="4" fontId="31" fillId="9" borderId="16">
      <alignment horizontal="right" vertical="center"/>
    </xf>
    <xf numFmtId="0" fontId="6" fillId="0" borderId="41"/>
    <xf numFmtId="4" fontId="22" fillId="9" borderId="16">
      <alignment horizontal="right" vertical="center"/>
    </xf>
    <xf numFmtId="0" fontId="43" fillId="0" borderId="0">
      <alignment horizontal="left"/>
    </xf>
    <xf numFmtId="169" fontId="44" fillId="0" borderId="0">
      <alignment horizontal="right" vertical="center"/>
    </xf>
    <xf numFmtId="170" fontId="44" fillId="0" borderId="0">
      <alignment horizontal="right" vertical="center"/>
    </xf>
    <xf numFmtId="169" fontId="43" fillId="10" borderId="0">
      <alignment horizontal="right" vertical="center"/>
    </xf>
    <xf numFmtId="169" fontId="45" fillId="0" borderId="0">
      <alignment horizontal="right" vertical="center"/>
    </xf>
    <xf numFmtId="169" fontId="43" fillId="0" borderId="0">
      <alignment horizontal="right" vertical="center"/>
    </xf>
    <xf numFmtId="169" fontId="46" fillId="0" borderId="0">
      <alignment horizontal="right" vertical="center"/>
    </xf>
    <xf numFmtId="169" fontId="43" fillId="0" borderId="0">
      <alignment horizontal="right" vertical="center"/>
    </xf>
    <xf numFmtId="169" fontId="46" fillId="0" borderId="0">
      <alignment horizontal="right" vertical="center"/>
    </xf>
    <xf numFmtId="0" fontId="47" fillId="0" borderId="0">
      <alignment vertical="center"/>
    </xf>
    <xf numFmtId="0" fontId="13" fillId="0" borderId="0">
      <alignment vertical="center"/>
    </xf>
    <xf numFmtId="0" fontId="48" fillId="0" borderId="0">
      <alignment horizontal="left"/>
    </xf>
    <xf numFmtId="0" fontId="49" fillId="0" borderId="0">
      <alignment horizontal="left"/>
    </xf>
    <xf numFmtId="0" fontId="47" fillId="0" borderId="0"/>
    <xf numFmtId="0" fontId="50" fillId="0" borderId="0">
      <alignment horizontal="right" vertical="center"/>
    </xf>
    <xf numFmtId="171" fontId="51" fillId="0" borderId="0">
      <alignment horizontal="right" vertical="center"/>
    </xf>
    <xf numFmtId="172" fontId="51" fillId="0" borderId="0">
      <alignment horizontal="right" vertical="center"/>
    </xf>
    <xf numFmtId="173" fontId="51" fillId="0" borderId="0">
      <alignment horizontal="right"/>
    </xf>
    <xf numFmtId="9" fontId="52" fillId="10" borderId="0">
      <alignment horizontal="right" vertical="center"/>
    </xf>
    <xf numFmtId="174" fontId="52" fillId="10" borderId="0">
      <alignment horizontal="right" vertical="center"/>
    </xf>
    <xf numFmtId="175" fontId="52" fillId="0" borderId="48" applyBorder="0">
      <alignment horizontal="right"/>
    </xf>
    <xf numFmtId="176" fontId="47" fillId="0" borderId="0">
      <alignment horizontal="right" vertical="center"/>
    </xf>
    <xf numFmtId="177" fontId="52" fillId="0" borderId="0">
      <alignment horizontal="right"/>
    </xf>
    <xf numFmtId="173" fontId="52" fillId="0" borderId="0">
      <alignment horizontal="right"/>
    </xf>
    <xf numFmtId="165" fontId="52" fillId="0" borderId="0">
      <alignment horizontal="right" vertical="center"/>
    </xf>
    <xf numFmtId="178" fontId="52" fillId="0" borderId="0">
      <alignment horizontal="right" vertical="center"/>
    </xf>
    <xf numFmtId="175" fontId="53" fillId="0" borderId="0">
      <alignment horizontal="right"/>
    </xf>
    <xf numFmtId="171" fontId="52" fillId="0" borderId="0">
      <alignment horizontal="right" vertical="center"/>
    </xf>
    <xf numFmtId="171" fontId="54" fillId="10" borderId="0">
      <alignment horizontal="right" vertical="center"/>
    </xf>
    <xf numFmtId="171" fontId="54" fillId="0" borderId="0" applyFill="0" applyBorder="0">
      <alignment horizontal="right" vertical="center"/>
    </xf>
    <xf numFmtId="171" fontId="52" fillId="0" borderId="0">
      <alignment horizontal="right" vertical="center"/>
    </xf>
    <xf numFmtId="0" fontId="49" fillId="0" borderId="49"/>
    <xf numFmtId="179" fontId="13" fillId="0" borderId="50">
      <alignment horizontal="right"/>
    </xf>
    <xf numFmtId="0" fontId="55" fillId="0" borderId="0">
      <alignment horizontal="center"/>
    </xf>
    <xf numFmtId="0" fontId="54" fillId="0" borderId="0">
      <alignment horizontal="center"/>
    </xf>
    <xf numFmtId="0" fontId="55" fillId="0" borderId="0">
      <alignment vertical="center"/>
    </xf>
    <xf numFmtId="0" fontId="6" fillId="0" borderId="0"/>
    <xf numFmtId="2" fontId="56" fillId="0" borderId="0"/>
    <xf numFmtId="0" fontId="57" fillId="0" borderId="0"/>
    <xf numFmtId="0" fontId="6" fillId="15" borderId="0" applyNumberFormat="0" applyFont="0" applyBorder="0" applyAlignment="0" applyProtection="0"/>
    <xf numFmtId="4" fontId="6" fillId="15" borderId="0" applyNumberFormat="0" applyFont="0" applyBorder="0" applyAlignment="0" applyProtection="0"/>
    <xf numFmtId="0" fontId="47" fillId="0" borderId="0">
      <alignment vertical="center"/>
    </xf>
    <xf numFmtId="176" fontId="47" fillId="0" borderId="0">
      <alignment horizontal="right" vertical="center"/>
    </xf>
    <xf numFmtId="0" fontId="59" fillId="0" borderId="0"/>
    <xf numFmtId="0" fontId="60" fillId="0" borderId="0"/>
    <xf numFmtId="0" fontId="48" fillId="0" borderId="0">
      <alignment horizontal="left"/>
    </xf>
    <xf numFmtId="169" fontId="44" fillId="16" borderId="0">
      <alignment horizontal="right" vertical="center"/>
    </xf>
    <xf numFmtId="0" fontId="48" fillId="0" borderId="0">
      <alignment horizontal="left"/>
    </xf>
    <xf numFmtId="176" fontId="47" fillId="0" borderId="0">
      <alignment horizontal="right" vertical="center"/>
    </xf>
    <xf numFmtId="165" fontId="47" fillId="0" borderId="0">
      <alignment horizontal="right" vertical="center"/>
    </xf>
    <xf numFmtId="0" fontId="44" fillId="0" borderId="0">
      <alignment vertical="center"/>
    </xf>
    <xf numFmtId="0" fontId="61" fillId="0" borderId="51" applyNumberFormat="0">
      <alignment vertical="center"/>
    </xf>
    <xf numFmtId="0" fontId="43" fillId="0" borderId="0">
      <alignment horizontal="left" vertical="center"/>
    </xf>
    <xf numFmtId="180" fontId="47" fillId="0" borderId="0">
      <alignment horizontal="right" vertical="center"/>
    </xf>
    <xf numFmtId="181" fontId="62" fillId="0" borderId="51">
      <alignment horizontal="right" vertical="center"/>
    </xf>
  </cellStyleXfs>
  <cellXfs count="228">
    <xf numFmtId="0" fontId="0" fillId="0" borderId="0" xfId="0"/>
    <xf numFmtId="0" fontId="0" fillId="0" borderId="0" xfId="0" applyAlignment="1"/>
    <xf numFmtId="0" fontId="2" fillId="2" borderId="1" xfId="0" applyFont="1" applyFill="1" applyBorder="1" applyAlignment="1">
      <alignment horizontal="left" wrapText="1"/>
    </xf>
    <xf numFmtId="0" fontId="3" fillId="3" borderId="2" xfId="0" applyFont="1" applyFill="1" applyBorder="1" applyAlignment="1">
      <alignment horizontal="center" wrapText="1"/>
    </xf>
    <xf numFmtId="0" fontId="3" fillId="3" borderId="0" xfId="0" applyFont="1" applyFill="1" applyAlignment="1">
      <alignment horizontal="center" wrapText="1"/>
    </xf>
    <xf numFmtId="0" fontId="3" fillId="2" borderId="0" xfId="0" applyFont="1" applyFill="1" applyAlignment="1">
      <alignment horizontal="center" wrapText="1"/>
    </xf>
    <xf numFmtId="0" fontId="4" fillId="2" borderId="0" xfId="0" applyFont="1" applyFill="1" applyAlignment="1">
      <alignment horizontal="left"/>
    </xf>
    <xf numFmtId="0" fontId="2" fillId="2" borderId="0" xfId="0" applyFont="1" applyFill="1" applyAlignment="1">
      <alignment horizontal="left"/>
    </xf>
    <xf numFmtId="0" fontId="0" fillId="2" borderId="3" xfId="0" applyFill="1" applyBorder="1" applyAlignment="1"/>
    <xf numFmtId="0" fontId="3" fillId="2" borderId="4" xfId="0" applyFont="1" applyFill="1" applyBorder="1" applyAlignment="1">
      <alignment horizontal="center" wrapText="1"/>
    </xf>
    <xf numFmtId="0" fontId="0" fillId="0" borderId="0" xfId="0" applyFill="1" applyBorder="1" applyAlignment="1"/>
    <xf numFmtId="0" fontId="4" fillId="0" borderId="0" xfId="0" applyFont="1" applyFill="1" applyBorder="1" applyAlignment="1">
      <alignment horizontal="left"/>
    </xf>
    <xf numFmtId="0" fontId="2" fillId="0" borderId="0" xfId="0" applyFont="1" applyFill="1" applyBorder="1" applyAlignment="1">
      <alignment horizontal="left"/>
    </xf>
    <xf numFmtId="0" fontId="4" fillId="4" borderId="5" xfId="0" applyFont="1" applyFill="1" applyBorder="1" applyAlignment="1">
      <alignment horizontal="right" vertical="top"/>
    </xf>
    <xf numFmtId="0" fontId="3" fillId="4" borderId="1" xfId="0" applyFont="1" applyFill="1" applyBorder="1" applyAlignment="1">
      <alignment horizontal="center" vertical="top"/>
    </xf>
    <xf numFmtId="0" fontId="3" fillId="0" borderId="0" xfId="0" applyFont="1" applyFill="1" applyBorder="1" applyAlignment="1">
      <alignment horizontal="center" vertical="top" wrapText="1"/>
    </xf>
    <xf numFmtId="0" fontId="4" fillId="0" borderId="0" xfId="0" applyFont="1" applyFill="1" applyBorder="1" applyAlignment="1">
      <alignment horizontal="right" vertical="top"/>
    </xf>
    <xf numFmtId="0" fontId="2" fillId="0" borderId="0" xfId="0" applyFont="1" applyFill="1" applyBorder="1" applyAlignment="1">
      <alignment horizontal="center" vertical="top" wrapText="1"/>
    </xf>
    <xf numFmtId="0" fontId="0" fillId="0" borderId="0" xfId="0" applyBorder="1" applyAlignment="1"/>
    <xf numFmtId="0" fontId="0" fillId="5" borderId="6" xfId="0" applyNumberFormat="1" applyFont="1" applyFill="1" applyBorder="1" applyAlignment="1"/>
    <xf numFmtId="164" fontId="0" fillId="6" borderId="6" xfId="0" applyNumberFormat="1" applyFont="1" applyFill="1" applyBorder="1" applyAlignment="1"/>
    <xf numFmtId="0" fontId="0" fillId="0" borderId="0" xfId="0" applyFill="1" applyAlignment="1"/>
    <xf numFmtId="0" fontId="4" fillId="0" borderId="0" xfId="0" applyFont="1" applyFill="1" applyBorder="1" applyAlignment="1">
      <alignment horizontal="left" vertical="top" wrapText="1"/>
    </xf>
    <xf numFmtId="0" fontId="0" fillId="0" borderId="0" xfId="0" applyFill="1" applyBorder="1" applyAlignment="1">
      <alignment wrapText="1"/>
    </xf>
    <xf numFmtId="0" fontId="5" fillId="0" borderId="0" xfId="0" applyFont="1" applyFill="1" applyBorder="1" applyAlignment="1">
      <alignment horizontal="right"/>
    </xf>
    <xf numFmtId="165" fontId="0" fillId="0" borderId="0" xfId="1" applyNumberFormat="1" applyFont="1" applyFill="1" applyBorder="1" applyAlignment="1"/>
    <xf numFmtId="0" fontId="2" fillId="0" borderId="0" xfId="0" applyFont="1" applyFill="1" applyBorder="1" applyAlignment="1">
      <alignment horizontal="left" vertical="top" wrapText="1"/>
    </xf>
    <xf numFmtId="3" fontId="5" fillId="0" borderId="0" xfId="0" applyNumberFormat="1" applyFont="1" applyFill="1" applyBorder="1" applyAlignment="1">
      <alignment horizontal="right"/>
    </xf>
    <xf numFmtId="3" fontId="0" fillId="0" borderId="0" xfId="0" applyNumberFormat="1" applyFill="1" applyBorder="1" applyAlignment="1"/>
    <xf numFmtId="165" fontId="0" fillId="0" borderId="0" xfId="1" applyNumberFormat="1" applyFont="1" applyBorder="1" applyAlignment="1"/>
    <xf numFmtId="0" fontId="6" fillId="5" borderId="6" xfId="0" applyNumberFormat="1" applyFont="1" applyFill="1" applyBorder="1" applyAlignment="1"/>
    <xf numFmtId="0" fontId="0" fillId="5" borderId="6" xfId="0" applyNumberFormat="1" applyFill="1" applyBorder="1" applyAlignment="1"/>
    <xf numFmtId="0" fontId="7" fillId="0" borderId="0" xfId="0" applyFont="1" applyAlignment="1"/>
    <xf numFmtId="0" fontId="0" fillId="5" borderId="7" xfId="0" applyNumberFormat="1" applyFont="1" applyFill="1" applyBorder="1" applyAlignment="1"/>
    <xf numFmtId="0" fontId="0" fillId="0" borderId="0" xfId="0" applyBorder="1"/>
    <xf numFmtId="0" fontId="0" fillId="6" borderId="0" xfId="0" applyFill="1"/>
    <xf numFmtId="0" fontId="8" fillId="6" borderId="0" xfId="0" applyFont="1" applyFill="1" applyAlignment="1">
      <alignment horizontal="center" wrapText="1"/>
    </xf>
    <xf numFmtId="0" fontId="8" fillId="6" borderId="0" xfId="0" applyFont="1" applyFill="1"/>
    <xf numFmtId="0" fontId="0" fillId="4" borderId="0" xfId="0" applyFill="1"/>
    <xf numFmtId="9" fontId="6" fillId="4" borderId="0" xfId="1" applyFont="1" applyFill="1"/>
    <xf numFmtId="9" fontId="6" fillId="7" borderId="0" xfId="1" applyFont="1" applyFill="1"/>
    <xf numFmtId="3" fontId="0" fillId="6" borderId="0" xfId="0" applyNumberFormat="1" applyFill="1"/>
    <xf numFmtId="166" fontId="0" fillId="7" borderId="0" xfId="0" applyNumberFormat="1" applyFill="1"/>
    <xf numFmtId="166" fontId="0" fillId="6" borderId="0" xfId="0" applyNumberFormat="1" applyFill="1"/>
    <xf numFmtId="0" fontId="6" fillId="4" borderId="0" xfId="0" applyFont="1" applyFill="1"/>
    <xf numFmtId="0" fontId="0" fillId="0" borderId="0" xfId="0" applyFill="1" applyBorder="1"/>
    <xf numFmtId="0" fontId="9" fillId="0" borderId="0" xfId="0" applyFont="1" applyFill="1" applyBorder="1" applyAlignment="1">
      <alignment horizontal="justify"/>
    </xf>
    <xf numFmtId="0" fontId="10" fillId="6" borderId="0" xfId="0"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0" borderId="0" xfId="0" applyFont="1" applyFill="1" applyBorder="1" applyAlignment="1">
      <alignment horizontal="center" vertical="top" wrapText="1"/>
    </xf>
    <xf numFmtId="0" fontId="11" fillId="0" borderId="0" xfId="0" applyFont="1" applyFill="1" applyBorder="1" applyAlignment="1">
      <alignment horizontal="center" vertical="top" wrapText="1"/>
    </xf>
    <xf numFmtId="0" fontId="11" fillId="0" borderId="0" xfId="0" applyFont="1" applyFill="1" applyBorder="1" applyAlignment="1">
      <alignment horizontal="center" wrapText="1"/>
    </xf>
    <xf numFmtId="0" fontId="0" fillId="0" borderId="0" xfId="0" applyFill="1" applyBorder="1" applyAlignment="1">
      <alignment vertical="top" wrapText="1"/>
    </xf>
    <xf numFmtId="0" fontId="11" fillId="0" borderId="0" xfId="0" applyFont="1" applyFill="1" applyBorder="1" applyAlignment="1">
      <alignment horizontal="center" wrapText="1"/>
    </xf>
    <xf numFmtId="0" fontId="12" fillId="0" borderId="0" xfId="0" applyNumberFormat="1" applyFont="1" applyFill="1" applyBorder="1" applyAlignment="1"/>
    <xf numFmtId="0" fontId="0" fillId="0" borderId="0" xfId="0" applyNumberFormat="1" applyFont="1" applyFill="1" applyBorder="1" applyAlignment="1"/>
    <xf numFmtId="0" fontId="13" fillId="0" borderId="0" xfId="0" applyFont="1" applyFill="1" applyBorder="1" applyAlignment="1">
      <alignment horizontal="right" wrapText="1"/>
    </xf>
    <xf numFmtId="0" fontId="6" fillId="0" borderId="0" xfId="0" applyNumberFormat="1" applyFont="1" applyFill="1" applyBorder="1" applyAlignment="1"/>
    <xf numFmtId="167" fontId="6" fillId="0" borderId="0" xfId="0" applyNumberFormat="1" applyFont="1" applyFill="1" applyBorder="1" applyAlignment="1"/>
    <xf numFmtId="0" fontId="5" fillId="0" borderId="0" xfId="0" applyFont="1" applyFill="1" applyBorder="1" applyAlignment="1">
      <alignment horizontal="right" wrapText="1"/>
    </xf>
    <xf numFmtId="0" fontId="0" fillId="3" borderId="0" xfId="0" applyNumberFormat="1" applyFill="1" applyBorder="1" applyAlignment="1"/>
    <xf numFmtId="0" fontId="0" fillId="3" borderId="0" xfId="0" applyNumberFormat="1" applyFont="1" applyFill="1" applyBorder="1" applyAlignment="1"/>
    <xf numFmtId="0" fontId="0" fillId="0" borderId="0" xfId="0" applyNumberFormat="1" applyFill="1" applyBorder="1" applyAlignment="1"/>
    <xf numFmtId="165" fontId="0" fillId="0" borderId="0" xfId="1" applyNumberFormat="1" applyFont="1" applyFill="1" applyBorder="1"/>
    <xf numFmtId="165" fontId="0" fillId="3" borderId="0" xfId="0" applyNumberFormat="1" applyFill="1" applyBorder="1"/>
    <xf numFmtId="165" fontId="0" fillId="0" borderId="0" xfId="0" applyNumberFormat="1" applyFill="1" applyBorder="1"/>
    <xf numFmtId="0" fontId="0" fillId="5" borderId="6" xfId="0" applyNumberFormat="1" applyFill="1" applyBorder="1" applyAlignment="1">
      <alignment horizontal="center" shrinkToFit="1"/>
    </xf>
    <xf numFmtId="3" fontId="6" fillId="0" borderId="6" xfId="0" applyNumberFormat="1" applyFont="1" applyFill="1" applyBorder="1" applyAlignment="1"/>
    <xf numFmtId="164" fontId="0" fillId="0" borderId="6" xfId="0" applyNumberFormat="1" applyFont="1" applyFill="1" applyBorder="1" applyAlignment="1"/>
    <xf numFmtId="10" fontId="13" fillId="0" borderId="0" xfId="0" applyNumberFormat="1" applyFont="1" applyFill="1" applyBorder="1" applyAlignment="1">
      <alignment horizontal="right" vertical="top" wrapText="1"/>
    </xf>
    <xf numFmtId="9" fontId="13" fillId="0" borderId="0" xfId="0" applyNumberFormat="1" applyFont="1" applyFill="1" applyBorder="1" applyAlignment="1">
      <alignment horizontal="right" vertical="top" wrapText="1"/>
    </xf>
    <xf numFmtId="0" fontId="13" fillId="0" borderId="0" xfId="0" applyFont="1" applyFill="1" applyBorder="1" applyAlignment="1">
      <alignment horizontal="right" vertical="top" wrapText="1"/>
    </xf>
    <xf numFmtId="1" fontId="0" fillId="0" borderId="0" xfId="0" applyNumberFormat="1" applyFill="1" applyBorder="1"/>
    <xf numFmtId="0" fontId="6" fillId="0" borderId="6" xfId="0" applyNumberFormat="1" applyFont="1" applyFill="1" applyBorder="1" applyAlignment="1"/>
    <xf numFmtId="0" fontId="14" fillId="3" borderId="0" xfId="0" applyNumberFormat="1" applyFont="1" applyFill="1" applyBorder="1" applyAlignment="1"/>
    <xf numFmtId="0" fontId="15" fillId="8" borderId="0" xfId="2" applyFont="1" applyFill="1" applyAlignment="1">
      <alignment horizontal="left"/>
    </xf>
    <xf numFmtId="0" fontId="6" fillId="0" borderId="0" xfId="2" applyFont="1"/>
    <xf numFmtId="0" fontId="6" fillId="0" borderId="0" xfId="0" applyFont="1"/>
    <xf numFmtId="0" fontId="8" fillId="9" borderId="8" xfId="3" applyNumberFormat="1" applyFont="1" applyFill="1" applyBorder="1" applyAlignment="1">
      <alignment vertical="center"/>
    </xf>
    <xf numFmtId="0" fontId="8" fillId="9" borderId="9" xfId="3" applyNumberFormat="1" applyFont="1" applyFill="1" applyBorder="1" applyAlignment="1">
      <alignment horizontal="center" vertical="center"/>
    </xf>
    <xf numFmtId="0" fontId="6" fillId="0" borderId="10" xfId="2" applyFont="1" applyBorder="1" applyAlignment="1">
      <alignment horizontal="center" vertical="center"/>
    </xf>
    <xf numFmtId="0" fontId="8" fillId="9" borderId="11" xfId="3" applyNumberFormat="1" applyFont="1" applyFill="1" applyBorder="1" applyAlignment="1">
      <alignment horizontal="center" vertical="center"/>
    </xf>
    <xf numFmtId="0" fontId="8" fillId="9" borderId="10" xfId="3" applyNumberFormat="1" applyFont="1" applyFill="1" applyBorder="1" applyAlignment="1">
      <alignment horizontal="center" vertical="center"/>
    </xf>
    <xf numFmtId="0" fontId="8" fillId="9" borderId="12" xfId="3" applyNumberFormat="1" applyFont="1" applyFill="1" applyBorder="1" applyAlignment="1">
      <alignment horizontal="center" vertical="center"/>
    </xf>
    <xf numFmtId="0" fontId="6" fillId="9" borderId="13" xfId="3" applyNumberFormat="1" applyFont="1" applyFill="1" applyBorder="1" applyAlignment="1">
      <alignment vertical="center"/>
    </xf>
    <xf numFmtId="0" fontId="8" fillId="9" borderId="14" xfId="3" applyNumberFormat="1" applyFont="1" applyFill="1" applyBorder="1" applyAlignment="1">
      <alignment horizontal="center" vertical="center"/>
    </xf>
    <xf numFmtId="0" fontId="8" fillId="9" borderId="15" xfId="3" applyNumberFormat="1" applyFont="1" applyFill="1" applyBorder="1" applyAlignment="1">
      <alignment horizontal="center" vertical="center"/>
    </xf>
    <xf numFmtId="4" fontId="8" fillId="9" borderId="16" xfId="3" applyFont="1" applyFill="1" applyBorder="1" applyAlignment="1" applyProtection="1">
      <alignment horizontal="center" vertical="center"/>
    </xf>
    <xf numFmtId="4" fontId="6" fillId="9" borderId="14" xfId="3" applyFont="1" applyFill="1" applyBorder="1" applyAlignment="1">
      <alignment horizontal="center" vertical="center"/>
    </xf>
    <xf numFmtId="4" fontId="8" fillId="9" borderId="15" xfId="3" applyFont="1" applyFill="1" applyBorder="1" applyAlignment="1">
      <alignment horizontal="center" vertical="center"/>
    </xf>
    <xf numFmtId="4" fontId="8" fillId="9" borderId="17" xfId="3" applyFont="1" applyFill="1" applyBorder="1" applyAlignment="1" applyProtection="1">
      <alignment horizontal="center" vertical="center"/>
    </xf>
    <xf numFmtId="4" fontId="6" fillId="9" borderId="18" xfId="3" applyFont="1" applyFill="1" applyBorder="1" applyAlignment="1">
      <alignment vertical="center"/>
    </xf>
    <xf numFmtId="4" fontId="8" fillId="9" borderId="19" xfId="3" applyFont="1" applyFill="1" applyBorder="1" applyAlignment="1">
      <alignment horizontal="center" vertical="center"/>
    </xf>
    <xf numFmtId="4" fontId="8" fillId="9" borderId="20" xfId="3" applyFont="1" applyFill="1" applyBorder="1" applyAlignment="1">
      <alignment horizontal="center" vertical="center"/>
    </xf>
    <xf numFmtId="4" fontId="8" fillId="9" borderId="21" xfId="3" applyFont="1" applyFill="1" applyBorder="1" applyAlignment="1">
      <alignment horizontal="center" vertical="center"/>
    </xf>
    <xf numFmtId="4" fontId="8" fillId="9" borderId="19" xfId="3" applyFont="1" applyFill="1" applyBorder="1" applyAlignment="1">
      <alignment horizontal="center" vertical="center"/>
    </xf>
    <xf numFmtId="4" fontId="6" fillId="9" borderId="20" xfId="3" applyFont="1" applyFill="1" applyBorder="1" applyAlignment="1">
      <alignment horizontal="center" vertical="center"/>
    </xf>
    <xf numFmtId="4" fontId="8" fillId="9" borderId="22" xfId="3" applyFont="1" applyFill="1" applyBorder="1" applyAlignment="1">
      <alignment horizontal="center" vertical="center"/>
    </xf>
    <xf numFmtId="4" fontId="8" fillId="9" borderId="23" xfId="3" applyFont="1" applyFill="1" applyBorder="1" applyAlignment="1">
      <alignment horizontal="center" vertical="center"/>
    </xf>
    <xf numFmtId="4" fontId="8" fillId="9" borderId="24" xfId="3" applyFont="1" applyFill="1" applyBorder="1" applyAlignment="1">
      <alignment vertical="center"/>
    </xf>
    <xf numFmtId="4" fontId="19" fillId="9" borderId="16" xfId="0" applyNumberFormat="1" applyFont="1" applyFill="1" applyBorder="1" applyAlignment="1">
      <alignment horizontal="right" vertical="center"/>
    </xf>
    <xf numFmtId="0" fontId="6" fillId="9" borderId="24" xfId="4" applyFont="1" applyFill="1" applyBorder="1" applyAlignment="1">
      <alignment horizontal="left" vertical="center" indent="5"/>
    </xf>
    <xf numFmtId="0" fontId="6" fillId="9" borderId="25" xfId="4" applyFont="1" applyFill="1" applyBorder="1" applyAlignment="1">
      <alignment horizontal="left" vertical="center" indent="5"/>
    </xf>
    <xf numFmtId="0" fontId="8" fillId="10" borderId="26" xfId="5" applyNumberFormat="1" applyFont="1" applyFill="1" applyBorder="1" applyAlignment="1">
      <alignment horizontal="left" vertical="center" wrapText="1"/>
    </xf>
    <xf numFmtId="0" fontId="8" fillId="10" borderId="27" xfId="5" applyNumberFormat="1" applyFont="1" applyFill="1" applyBorder="1" applyAlignment="1">
      <alignment horizontal="center" vertical="center"/>
    </xf>
    <xf numFmtId="0" fontId="8" fillId="10" borderId="28" xfId="5" applyNumberFormat="1" applyFont="1" applyFill="1" applyBorder="1" applyAlignment="1">
      <alignment horizontal="center" vertical="center"/>
    </xf>
    <xf numFmtId="0" fontId="8" fillId="10" borderId="18" xfId="5" applyNumberFormat="1" applyFont="1" applyFill="1" applyBorder="1" applyAlignment="1">
      <alignment horizontal="left" vertical="center"/>
    </xf>
    <xf numFmtId="0" fontId="8" fillId="10" borderId="21" xfId="5" applyNumberFormat="1" applyFont="1" applyFill="1" applyBorder="1" applyAlignment="1">
      <alignment horizontal="center" vertical="center"/>
    </xf>
    <xf numFmtId="0" fontId="8" fillId="10" borderId="22" xfId="5" applyNumberFormat="1" applyFont="1" applyFill="1" applyBorder="1" applyAlignment="1">
      <alignment horizontal="center" vertical="center"/>
    </xf>
    <xf numFmtId="0" fontId="8" fillId="10" borderId="23" xfId="5" applyNumberFormat="1" applyFont="1" applyFill="1" applyBorder="1" applyAlignment="1">
      <alignment horizontal="center" vertical="center"/>
    </xf>
    <xf numFmtId="0" fontId="8" fillId="10" borderId="29" xfId="5" applyNumberFormat="1" applyFont="1" applyFill="1" applyBorder="1" applyAlignment="1">
      <alignment horizontal="left" vertical="center"/>
    </xf>
    <xf numFmtId="4" fontId="16" fillId="10" borderId="30" xfId="6" applyBorder="1">
      <alignment horizontal="right" vertical="center"/>
    </xf>
    <xf numFmtId="4" fontId="16" fillId="10" borderId="31" xfId="6" applyBorder="1">
      <alignment horizontal="right" vertical="center"/>
    </xf>
    <xf numFmtId="0" fontId="8" fillId="10" borderId="32" xfId="5" applyNumberFormat="1" applyFont="1" applyFill="1" applyBorder="1" applyAlignment="1">
      <alignment horizontal="left" vertical="center" wrapText="1"/>
    </xf>
    <xf numFmtId="4" fontId="16" fillId="10" borderId="27" xfId="7" applyNumberFormat="1" applyFont="1" applyFill="1" applyBorder="1" applyAlignment="1" applyProtection="1">
      <alignment horizontal="right" vertical="center"/>
    </xf>
    <xf numFmtId="0" fontId="21" fillId="0" borderId="0" xfId="8" applyFont="1"/>
    <xf numFmtId="0" fontId="6" fillId="0" borderId="0" xfId="2"/>
    <xf numFmtId="0" fontId="6" fillId="0" borderId="0" xfId="9" applyFont="1"/>
    <xf numFmtId="0" fontId="22" fillId="0" borderId="0" xfId="10" applyFont="1" applyFill="1" applyBorder="1" applyAlignment="1" applyProtection="1">
      <alignment horizontal="right"/>
    </xf>
    <xf numFmtId="0" fontId="23" fillId="0" borderId="0" xfId="11" applyAlignment="1" applyProtection="1"/>
    <xf numFmtId="0" fontId="22" fillId="0" borderId="0" xfId="10" applyNumberFormat="1">
      <alignment horizontal="right"/>
    </xf>
    <xf numFmtId="0" fontId="24" fillId="0" borderId="0" xfId="3" applyNumberFormat="1" applyFont="1" applyFill="1" applyBorder="1" applyAlignment="1">
      <alignment horizontal="left" vertical="center"/>
    </xf>
    <xf numFmtId="4" fontId="22" fillId="0" borderId="0" xfId="3" applyFont="1" applyFill="1" applyAlignment="1">
      <alignment horizontal="center" vertical="center"/>
    </xf>
    <xf numFmtId="4" fontId="22" fillId="0" borderId="0" xfId="3" applyFont="1" applyAlignment="1">
      <alignment vertical="center"/>
    </xf>
    <xf numFmtId="4" fontId="20" fillId="9" borderId="26" xfId="3" applyFont="1" applyFill="1" applyBorder="1" applyAlignment="1">
      <alignment horizontal="left" vertical="center"/>
    </xf>
    <xf numFmtId="4" fontId="25" fillId="9" borderId="9" xfId="3" applyFont="1" applyFill="1" applyBorder="1" applyAlignment="1">
      <alignment horizontal="center" vertical="center"/>
    </xf>
    <xf numFmtId="4" fontId="25" fillId="9" borderId="11" xfId="3" applyFont="1" applyFill="1" applyBorder="1" applyAlignment="1">
      <alignment horizontal="center" vertical="center"/>
    </xf>
    <xf numFmtId="4" fontId="25" fillId="9" borderId="10" xfId="3" applyFont="1" applyFill="1" applyBorder="1" applyAlignment="1">
      <alignment horizontal="center" vertical="center"/>
    </xf>
    <xf numFmtId="4" fontId="25" fillId="9" borderId="12" xfId="3" applyFont="1" applyFill="1" applyBorder="1" applyAlignment="1">
      <alignment horizontal="center" vertical="center"/>
    </xf>
    <xf numFmtId="4" fontId="24" fillId="9" borderId="13" xfId="3" applyFont="1" applyFill="1" applyBorder="1" applyAlignment="1">
      <alignment horizontal="left" vertical="center"/>
    </xf>
    <xf numFmtId="4" fontId="20" fillId="9" borderId="33" xfId="3" applyFont="1" applyFill="1" applyBorder="1" applyAlignment="1">
      <alignment horizontal="center" vertical="center"/>
    </xf>
    <xf numFmtId="4" fontId="24" fillId="9" borderId="33" xfId="3" applyFont="1" applyFill="1" applyBorder="1" applyAlignment="1">
      <alignment horizontal="center" vertical="center" wrapText="1"/>
    </xf>
    <xf numFmtId="4" fontId="24" fillId="9" borderId="33" xfId="3" applyFont="1" applyFill="1" applyBorder="1" applyAlignment="1">
      <alignment horizontal="center" vertical="center"/>
    </xf>
    <xf numFmtId="4" fontId="24" fillId="9" borderId="34" xfId="3" applyFont="1" applyFill="1" applyBorder="1" applyAlignment="1">
      <alignment horizontal="center" vertical="center"/>
    </xf>
    <xf numFmtId="4" fontId="20" fillId="9" borderId="35" xfId="3" applyFont="1" applyFill="1" applyBorder="1" applyAlignment="1">
      <alignment horizontal="center" vertical="center" wrapText="1"/>
    </xf>
    <xf numFmtId="4" fontId="24" fillId="9" borderId="35" xfId="3" applyFont="1" applyFill="1" applyBorder="1" applyAlignment="1">
      <alignment horizontal="center" vertical="center" wrapText="1"/>
    </xf>
    <xf numFmtId="4" fontId="24" fillId="9" borderId="35" xfId="3" applyFont="1" applyFill="1" applyBorder="1" applyAlignment="1">
      <alignment horizontal="center" vertical="center"/>
    </xf>
    <xf numFmtId="4" fontId="24" fillId="9" borderId="35" xfId="3" applyFont="1" applyFill="1" applyBorder="1" applyAlignment="1">
      <alignment horizontal="center" vertical="center" wrapText="1"/>
    </xf>
    <xf numFmtId="4" fontId="24" fillId="9" borderId="36" xfId="3" applyFont="1" applyFill="1" applyBorder="1" applyAlignment="1">
      <alignment horizontal="center" vertical="center"/>
    </xf>
    <xf numFmtId="4" fontId="24" fillId="9" borderId="37" xfId="3" applyFont="1" applyFill="1" applyBorder="1" applyAlignment="1">
      <alignment horizontal="center" vertical="center"/>
    </xf>
    <xf numFmtId="4" fontId="24" fillId="9" borderId="38" xfId="3" applyFont="1" applyFill="1" applyBorder="1" applyAlignment="1">
      <alignment horizontal="center" vertical="center"/>
    </xf>
    <xf numFmtId="4" fontId="24" fillId="9" borderId="39" xfId="3" applyFont="1" applyFill="1" applyBorder="1" applyAlignment="1">
      <alignment horizontal="center" vertical="center"/>
    </xf>
    <xf numFmtId="4" fontId="22" fillId="9" borderId="40" xfId="3" applyFont="1" applyFill="1" applyBorder="1" applyAlignment="1">
      <alignment vertical="center"/>
    </xf>
    <xf numFmtId="4" fontId="22" fillId="9" borderId="16" xfId="12" applyNumberFormat="1" applyFont="1" applyFill="1" applyBorder="1" applyAlignment="1" applyProtection="1">
      <alignment horizontal="right" vertical="center"/>
    </xf>
    <xf numFmtId="4" fontId="22" fillId="9" borderId="24" xfId="3" applyFont="1" applyFill="1" applyBorder="1" applyAlignment="1">
      <alignment vertical="center"/>
    </xf>
    <xf numFmtId="4" fontId="16" fillId="9" borderId="24" xfId="3" applyFont="1" applyFill="1" applyBorder="1" applyAlignment="1">
      <alignment vertical="center"/>
    </xf>
    <xf numFmtId="4" fontId="22" fillId="9" borderId="16" xfId="13" applyNumberFormat="1" applyFont="1" applyFill="1" applyBorder="1" applyAlignment="1" applyProtection="1">
      <alignment horizontal="right" vertical="center"/>
    </xf>
    <xf numFmtId="4" fontId="24" fillId="9" borderId="25" xfId="14" applyFont="1" applyBorder="1">
      <alignment horizontal="right" vertical="center"/>
    </xf>
    <xf numFmtId="0" fontId="0" fillId="0" borderId="41" xfId="15" applyNumberFormat="1" applyFont="1" applyFill="1" applyBorder="1" applyAlignment="1" applyProtection="1"/>
    <xf numFmtId="0" fontId="1" fillId="0" borderId="41" xfId="15" applyNumberFormat="1" applyFont="1" applyFill="1" applyBorder="1" applyAlignment="1" applyProtection="1"/>
    <xf numFmtId="0" fontId="30" fillId="0" borderId="0" xfId="0" applyFont="1" applyAlignment="1">
      <alignment vertical="center"/>
    </xf>
    <xf numFmtId="0" fontId="30" fillId="0" borderId="0" xfId="0" applyFont="1" applyAlignment="1">
      <alignment horizontal="left" vertical="center" wrapText="1"/>
    </xf>
    <xf numFmtId="0" fontId="30" fillId="0" borderId="0" xfId="9" applyFont="1" applyAlignment="1">
      <alignment horizontal="left" vertical="center"/>
    </xf>
    <xf numFmtId="0" fontId="6" fillId="0" borderId="0" xfId="9" applyFont="1" applyAlignment="1">
      <alignment vertical="center"/>
    </xf>
    <xf numFmtId="0" fontId="30" fillId="0" borderId="0" xfId="0" applyFont="1" applyAlignment="1">
      <alignment vertical="center" wrapText="1"/>
    </xf>
    <xf numFmtId="0" fontId="22" fillId="0" borderId="0" xfId="0" applyFont="1" applyAlignment="1">
      <alignment vertical="center" wrapText="1"/>
    </xf>
    <xf numFmtId="0" fontId="30" fillId="0" borderId="0" xfId="9" applyFont="1" applyAlignment="1">
      <alignment vertical="center"/>
    </xf>
    <xf numFmtId="0" fontId="22" fillId="0" borderId="0" xfId="9" applyFont="1" applyAlignment="1">
      <alignment vertical="center"/>
    </xf>
    <xf numFmtId="0" fontId="24" fillId="0" borderId="0" xfId="0" applyFont="1" applyAlignment="1">
      <alignment vertical="center" wrapText="1"/>
    </xf>
    <xf numFmtId="0" fontId="0" fillId="0" borderId="0" xfId="0" applyAlignment="1">
      <alignment vertical="center" wrapText="1"/>
    </xf>
    <xf numFmtId="4" fontId="20" fillId="9" borderId="8" xfId="3" applyFont="1" applyFill="1" applyBorder="1"/>
    <xf numFmtId="0" fontId="6" fillId="9" borderId="41" xfId="9" applyFont="1" applyFill="1" applyBorder="1"/>
    <xf numFmtId="0" fontId="6" fillId="9" borderId="42" xfId="9" applyFont="1" applyFill="1" applyBorder="1"/>
    <xf numFmtId="0" fontId="16" fillId="9" borderId="43" xfId="0" applyFont="1" applyFill="1" applyBorder="1" applyAlignment="1">
      <alignment wrapText="1"/>
    </xf>
    <xf numFmtId="0" fontId="16" fillId="9" borderId="0" xfId="0" applyFont="1" applyFill="1" applyBorder="1" applyAlignment="1">
      <alignment wrapText="1"/>
    </xf>
    <xf numFmtId="0" fontId="16" fillId="9" borderId="44" xfId="0" applyFont="1" applyFill="1" applyBorder="1" applyAlignment="1">
      <alignment wrapText="1"/>
    </xf>
    <xf numFmtId="0" fontId="16" fillId="9" borderId="45" xfId="0" applyFont="1" applyFill="1" applyBorder="1" applyAlignment="1">
      <alignment wrapText="1"/>
    </xf>
    <xf numFmtId="0" fontId="16" fillId="9" borderId="46" xfId="0" applyFont="1" applyFill="1" applyBorder="1" applyAlignment="1">
      <alignment wrapText="1"/>
    </xf>
    <xf numFmtId="0" fontId="16" fillId="9" borderId="47" xfId="0" applyFont="1" applyFill="1" applyBorder="1" applyAlignment="1">
      <alignment wrapText="1"/>
    </xf>
    <xf numFmtId="0" fontId="6" fillId="0" borderId="41" xfId="15" applyFont="1" applyBorder="1"/>
    <xf numFmtId="0" fontId="6" fillId="0" borderId="41" xfId="15" quotePrefix="1" applyFont="1" applyBorder="1"/>
    <xf numFmtId="0" fontId="6" fillId="3" borderId="41" xfId="15" quotePrefix="1" applyFont="1" applyFill="1" applyBorder="1"/>
    <xf numFmtId="0" fontId="34" fillId="0" borderId="0" xfId="0" applyFont="1" applyFill="1" applyAlignment="1">
      <alignment horizontal="left" vertical="center" wrapText="1"/>
    </xf>
    <xf numFmtId="0" fontId="14" fillId="8" borderId="0" xfId="0" applyFont="1" applyFill="1"/>
    <xf numFmtId="0" fontId="14" fillId="0" borderId="0" xfId="0" applyFont="1" applyFill="1" applyAlignment="1">
      <alignment wrapText="1"/>
    </xf>
    <xf numFmtId="0" fontId="34" fillId="0" borderId="0" xfId="0" applyFont="1" applyFill="1" applyAlignment="1">
      <alignment horizontal="center" wrapText="1"/>
    </xf>
    <xf numFmtId="0" fontId="14" fillId="0" borderId="0" xfId="0" applyFont="1" applyFill="1"/>
    <xf numFmtId="0" fontId="14" fillId="8" borderId="0" xfId="0" applyFont="1" applyFill="1" applyAlignment="1">
      <alignment vertical="center" wrapText="1"/>
    </xf>
    <xf numFmtId="3" fontId="14" fillId="6" borderId="0" xfId="0" applyNumberFormat="1" applyFont="1" applyFill="1" applyAlignment="1">
      <alignment vertical="center" wrapText="1"/>
    </xf>
    <xf numFmtId="0" fontId="35" fillId="11" borderId="0" xfId="0" applyFont="1" applyFill="1" applyAlignment="1">
      <alignment vertical="center" wrapText="1"/>
    </xf>
    <xf numFmtId="0" fontId="35" fillId="12" borderId="0" xfId="0" applyFont="1" applyFill="1" applyAlignment="1">
      <alignment vertical="center" wrapText="1"/>
    </xf>
    <xf numFmtId="0" fontId="35" fillId="13" borderId="0" xfId="0" applyFont="1" applyFill="1" applyAlignment="1">
      <alignment vertical="center" wrapText="1"/>
    </xf>
    <xf numFmtId="0" fontId="14" fillId="6" borderId="0" xfId="0" applyFont="1" applyFill="1" applyAlignment="1">
      <alignment wrapText="1"/>
    </xf>
    <xf numFmtId="0" fontId="14" fillId="11" borderId="0" xfId="0" applyFont="1" applyFill="1" applyAlignment="1">
      <alignment wrapText="1"/>
    </xf>
    <xf numFmtId="0" fontId="14" fillId="6" borderId="0" xfId="0" applyFont="1" applyFill="1"/>
    <xf numFmtId="3" fontId="14" fillId="0" borderId="0" xfId="0" applyNumberFormat="1" applyFont="1" applyFill="1" applyAlignment="1">
      <alignment vertical="center" wrapText="1"/>
    </xf>
    <xf numFmtId="3" fontId="14" fillId="6" borderId="0" xfId="0" applyNumberFormat="1" applyFont="1" applyFill="1"/>
    <xf numFmtId="0" fontId="35" fillId="11" borderId="0" xfId="0" applyFont="1" applyFill="1"/>
    <xf numFmtId="0" fontId="35" fillId="12" borderId="0" xfId="0" applyFont="1" applyFill="1"/>
    <xf numFmtId="0" fontId="35" fillId="13" borderId="0" xfId="0" applyFont="1" applyFill="1"/>
    <xf numFmtId="0" fontId="14" fillId="13" borderId="0" xfId="0" applyFont="1" applyFill="1"/>
    <xf numFmtId="0" fontId="14" fillId="11" borderId="0" xfId="0" applyFont="1" applyFill="1"/>
    <xf numFmtId="3" fontId="14" fillId="0" borderId="0" xfId="0" applyNumberFormat="1" applyFont="1" applyFill="1"/>
    <xf numFmtId="3" fontId="14" fillId="8" borderId="0" xfId="0" applyNumberFormat="1" applyFont="1" applyFill="1"/>
    <xf numFmtId="165" fontId="14" fillId="6" borderId="0" xfId="1" applyNumberFormat="1" applyFont="1" applyFill="1"/>
    <xf numFmtId="3" fontId="35" fillId="11" borderId="0" xfId="0" applyNumberFormat="1" applyFont="1" applyFill="1"/>
    <xf numFmtId="1" fontId="35" fillId="12" borderId="0" xfId="0" applyNumberFormat="1" applyFont="1" applyFill="1"/>
    <xf numFmtId="1" fontId="35" fillId="13" borderId="0" xfId="0" applyNumberFormat="1" applyFont="1" applyFill="1"/>
    <xf numFmtId="3" fontId="35" fillId="11" borderId="0" xfId="0" applyNumberFormat="1" applyFont="1" applyFill="1" applyAlignment="1">
      <alignment vertical="center" wrapText="1"/>
    </xf>
    <xf numFmtId="168" fontId="14" fillId="11" borderId="0" xfId="0" applyNumberFormat="1" applyFont="1" applyFill="1"/>
    <xf numFmtId="168" fontId="14" fillId="6" borderId="0" xfId="0" applyNumberFormat="1" applyFont="1" applyFill="1"/>
    <xf numFmtId="168" fontId="14" fillId="0" borderId="0" xfId="0" applyNumberFormat="1" applyFont="1" applyFill="1"/>
    <xf numFmtId="0" fontId="14" fillId="0" borderId="43" xfId="0" applyFont="1" applyFill="1" applyBorder="1"/>
    <xf numFmtId="168" fontId="14" fillId="3" borderId="0" xfId="0" applyNumberFormat="1" applyFont="1" applyFill="1"/>
    <xf numFmtId="3" fontId="35" fillId="6" borderId="0" xfId="0" applyNumberFormat="1" applyFont="1" applyFill="1"/>
    <xf numFmtId="1" fontId="35" fillId="6" borderId="0" xfId="0" applyNumberFormat="1" applyFont="1" applyFill="1"/>
    <xf numFmtId="3" fontId="36" fillId="6" borderId="0" xfId="0" applyNumberFormat="1" applyFont="1" applyFill="1" applyAlignment="1">
      <alignment vertical="center" wrapText="1"/>
    </xf>
    <xf numFmtId="3" fontId="14" fillId="11" borderId="0" xfId="1" applyNumberFormat="1" applyFont="1" applyFill="1"/>
    <xf numFmtId="3" fontId="14" fillId="14" borderId="0" xfId="0" applyNumberFormat="1" applyFont="1" applyFill="1"/>
    <xf numFmtId="0" fontId="14" fillId="0" borderId="0" xfId="0" applyFont="1" applyFill="1" applyBorder="1"/>
    <xf numFmtId="0" fontId="14" fillId="0" borderId="0" xfId="0" applyFont="1"/>
    <xf numFmtId="3" fontId="37" fillId="14" borderId="0" xfId="0" applyNumberFormat="1" applyFont="1" applyFill="1"/>
    <xf numFmtId="0" fontId="14" fillId="14" borderId="0" xfId="0" applyFont="1" applyFill="1"/>
    <xf numFmtId="165" fontId="38" fillId="0" borderId="0" xfId="1" applyNumberFormat="1" applyFont="1"/>
    <xf numFmtId="165" fontId="38" fillId="6" borderId="0" xfId="1" applyNumberFormat="1" applyFont="1" applyFill="1"/>
    <xf numFmtId="0" fontId="39" fillId="6" borderId="0" xfId="0" applyFont="1" applyFill="1" applyBorder="1"/>
    <xf numFmtId="3" fontId="0" fillId="14" borderId="0" xfId="0" applyNumberFormat="1" applyFill="1"/>
    <xf numFmtId="9" fontId="6" fillId="6" borderId="0" xfId="1" applyFont="1" applyFill="1"/>
    <xf numFmtId="9" fontId="6" fillId="6" borderId="0" xfId="1" applyNumberFormat="1" applyFont="1" applyFill="1"/>
    <xf numFmtId="0" fontId="8" fillId="0" borderId="0" xfId="0" applyFont="1"/>
    <xf numFmtId="0" fontId="40" fillId="4" borderId="0" xfId="0" applyFont="1" applyFill="1"/>
    <xf numFmtId="0" fontId="6" fillId="3" borderId="0" xfId="0" quotePrefix="1" applyFont="1" applyFill="1"/>
    <xf numFmtId="0" fontId="0" fillId="3" borderId="0" xfId="0" applyFill="1"/>
    <xf numFmtId="0" fontId="6" fillId="6" borderId="0" xfId="0" quotePrefix="1" applyFont="1" applyFill="1"/>
    <xf numFmtId="0" fontId="6" fillId="11" borderId="0" xfId="0" quotePrefix="1" applyFont="1" applyFill="1"/>
    <xf numFmtId="0" fontId="0" fillId="11" borderId="0" xfId="0" applyFill="1"/>
    <xf numFmtId="0" fontId="6" fillId="13" borderId="0" xfId="0" quotePrefix="1" applyFont="1" applyFill="1"/>
    <xf numFmtId="0" fontId="0" fillId="13" borderId="0" xfId="0" applyFill="1"/>
  </cellXfs>
  <cellStyles count="72">
    <cellStyle name="5x indented GHG Textfiels" xfId="4"/>
    <cellStyle name="AggBoldCells" xfId="6"/>
    <cellStyle name="AggCels_T(2)" xfId="7"/>
    <cellStyle name="AggOrange 2" xfId="16"/>
    <cellStyle name="AggOrange_bld_it" xfId="14"/>
    <cellStyle name="AggOrange9 2" xfId="13"/>
    <cellStyle name="AggOrange9_CRFReport-template" xfId="12"/>
    <cellStyle name="C02_Date line" xfId="17"/>
    <cellStyle name="C03_Col head general" xfId="18"/>
    <cellStyle name="C04_Note col head" xfId="19"/>
    <cellStyle name="C05_Current yr col head" xfId="20"/>
    <cellStyle name="C05a_Parent Current col head" xfId="21"/>
    <cellStyle name="C06_Previous yr col head" xfId="22"/>
    <cellStyle name="C06a_Parent Previous col head" xfId="23"/>
    <cellStyle name="C07_Group/Parent col heads" xfId="24"/>
    <cellStyle name="C07a_Parent col heads" xfId="25"/>
    <cellStyle name="C08_Table text" xfId="26"/>
    <cellStyle name="C09_Text" xfId="27"/>
    <cellStyle name="C10_Text subhead" xfId="28"/>
    <cellStyle name="C11_Note head" xfId="29"/>
    <cellStyle name="C12_Annotation" xfId="30"/>
    <cellStyle name="C13_Annotation Superiors" xfId="31"/>
    <cellStyle name="C14_Current year figs" xfId="32"/>
    <cellStyle name="C14a_Current Year Figs 2 dec" xfId="33"/>
    <cellStyle name="C14b_Current Year Figs 3 dec" xfId="34"/>
    <cellStyle name="C14c_Current year %" xfId="35"/>
    <cellStyle name="C14d_Current Year Figs 1 dec" xfId="36"/>
    <cellStyle name="C14e_Current year (%)" xfId="37"/>
    <cellStyle name="C15_Previous year figs" xfId="38"/>
    <cellStyle name="C15a_Previous year figs 2 dec" xfId="39"/>
    <cellStyle name="C15b_Prevoius Year Figs 3 dec" xfId="40"/>
    <cellStyle name="C15c_Previous year %" xfId="41"/>
    <cellStyle name="C15d_Previous Year Figs 1 dec" xfId="42"/>
    <cellStyle name="C15e__Previous year (%)" xfId="43"/>
    <cellStyle name="C16_Note_figs" xfId="44"/>
    <cellStyle name="C17_Parent Current yr figs" xfId="45"/>
    <cellStyle name="C18_Parent Previous yr figs" xfId="46"/>
    <cellStyle name="C19_Regular figs" xfId="47"/>
    <cellStyle name="C20_Note headings" xfId="48"/>
    <cellStyle name="C21_Regular figs 1 dec" xfId="49"/>
    <cellStyle name="C22_Running head" xfId="50"/>
    <cellStyle name="C23_Folios" xfId="51"/>
    <cellStyle name="Constants" xfId="10"/>
    <cellStyle name="Empty_TBorder" xfId="15"/>
    <cellStyle name="G03_Text" xfId="52"/>
    <cellStyle name="Headline" xfId="8"/>
    <cellStyle name="Hyperlink" xfId="11" builtinId="8"/>
    <cellStyle name="Normal" xfId="0" builtinId="0"/>
    <cellStyle name="Normal 2" xfId="53"/>
    <cellStyle name="Normal 3" xfId="54"/>
    <cellStyle name="Normal 4" xfId="55"/>
    <cellStyle name="Normal GHG Textfiels Bold" xfId="5"/>
    <cellStyle name="Normal GHG-Shade" xfId="56"/>
    <cellStyle name="Normal GHG-Shade 2" xfId="57"/>
    <cellStyle name="O01_Table text" xfId="58"/>
    <cellStyle name="O02_Previous year figs" xfId="59"/>
    <cellStyle name="Percent" xfId="1" builtinId="5"/>
    <cellStyle name="Standard 2" xfId="9"/>
    <cellStyle name="Standard_CRFReport-template" xfId="2"/>
    <cellStyle name="Standaard_EN_19_ Eurostat" xfId="60"/>
    <cellStyle name="X01_Page_head" xfId="61"/>
    <cellStyle name="X02_Text subhead" xfId="62"/>
    <cellStyle name="X03_Col head general" xfId="63"/>
    <cellStyle name="X04_Text subhead" xfId="64"/>
    <cellStyle name="X05_Figs" xfId="65"/>
    <cellStyle name="X06_Figs %" xfId="66"/>
    <cellStyle name="X07_Notes" xfId="67"/>
    <cellStyle name="X08_Total Oil" xfId="68"/>
    <cellStyle name="X09_Folio" xfId="69"/>
    <cellStyle name="X10_Figs 21 dec" xfId="70"/>
    <cellStyle name="X12_Total Figs 1 dec" xfId="71"/>
    <cellStyle name="Обычный_CRF2002 (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66705419237096"/>
          <c:y val="6.8889038387670118E-2"/>
          <c:w val="0.62857289009693551"/>
          <c:h val="0.87555745563683962"/>
        </c:manualLayout>
      </c:layout>
      <c:barChart>
        <c:barDir val="col"/>
        <c:grouping val="stacked"/>
        <c:varyColors val="0"/>
        <c:ser>
          <c:idx val="1"/>
          <c:order val="0"/>
          <c:tx>
            <c:strRef>
              <c:f>'Fig 4'!$C$59</c:f>
              <c:strCache>
                <c:ptCount val="1"/>
                <c:pt idx="0">
                  <c:v>Solid fuels</c:v>
                </c:pt>
              </c:strCache>
            </c:strRef>
          </c:tx>
          <c:spPr>
            <a:solidFill>
              <a:srgbClr val="3366FF"/>
            </a:solidFill>
            <a:ln w="12700">
              <a:solidFill>
                <a:srgbClr val="000000"/>
              </a:solidFill>
              <a:prstDash val="solid"/>
            </a:ln>
          </c:spPr>
          <c:invertIfNegative val="0"/>
          <c:dLbls>
            <c:spPr>
              <a:noFill/>
              <a:ln w="25400">
                <a:noFill/>
              </a:ln>
            </c:spPr>
            <c:txPr>
              <a:bodyPr/>
              <a:lstStyle/>
              <a:p>
                <a:pPr>
                  <a:defRPr sz="800" b="0"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dLbls>
          <c:cat>
            <c:strRef>
              <c:f>'Fig 4'!$B$60:$B$61</c:f>
              <c:strCache>
                <c:ptCount val="2"/>
                <c:pt idx="0">
                  <c:v>EEA</c:v>
                </c:pt>
                <c:pt idx="1">
                  <c:v>EU-27</c:v>
                </c:pt>
              </c:strCache>
            </c:strRef>
          </c:cat>
          <c:val>
            <c:numRef>
              <c:f>'Fig 4'!$C$60:$C$61</c:f>
              <c:numCache>
                <c:formatCode>0.0</c:formatCode>
                <c:ptCount val="2"/>
                <c:pt idx="0">
                  <c:v>6.5843240825175062</c:v>
                </c:pt>
                <c:pt idx="1">
                  <c:v>6.4651696808994839</c:v>
                </c:pt>
              </c:numCache>
            </c:numRef>
          </c:val>
        </c:ser>
        <c:ser>
          <c:idx val="2"/>
          <c:order val="1"/>
          <c:tx>
            <c:strRef>
              <c:f>'Fig 4'!$D$59</c:f>
              <c:strCache>
                <c:ptCount val="1"/>
                <c:pt idx="0">
                  <c:v>Oil</c:v>
                </c:pt>
              </c:strCache>
            </c:strRef>
          </c:tx>
          <c:spPr>
            <a:solidFill>
              <a:srgbClr val="99CC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'Fig 4'!$B$60:$B$61</c:f>
              <c:strCache>
                <c:ptCount val="2"/>
                <c:pt idx="0">
                  <c:v>EEA</c:v>
                </c:pt>
                <c:pt idx="1">
                  <c:v>EU-27</c:v>
                </c:pt>
              </c:strCache>
            </c:strRef>
          </c:cat>
          <c:val>
            <c:numRef>
              <c:f>'Fig 4'!$D$60:$D$61</c:f>
              <c:numCache>
                <c:formatCode>0.0</c:formatCode>
                <c:ptCount val="2"/>
                <c:pt idx="0">
                  <c:v>26.927767072142601</c:v>
                </c:pt>
                <c:pt idx="1">
                  <c:v>32.900681542558971</c:v>
                </c:pt>
              </c:numCache>
            </c:numRef>
          </c:val>
        </c:ser>
        <c:ser>
          <c:idx val="0"/>
          <c:order val="2"/>
          <c:tx>
            <c:strRef>
              <c:f>'Fig 4'!$E$59</c:f>
              <c:strCache>
                <c:ptCount val="1"/>
                <c:pt idx="0">
                  <c:v>Gas</c:v>
                </c:pt>
              </c:strCache>
            </c:strRef>
          </c:tx>
          <c:spPr>
            <a:solidFill>
              <a:srgbClr val="CC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strRef>
              <c:f>'Fig 4'!$B$60:$B$61</c:f>
              <c:strCache>
                <c:ptCount val="2"/>
                <c:pt idx="0">
                  <c:v>EEA</c:v>
                </c:pt>
                <c:pt idx="1">
                  <c:v>EU-27</c:v>
                </c:pt>
              </c:strCache>
            </c:strRef>
          </c:cat>
          <c:val>
            <c:numRef>
              <c:f>'Fig 4'!$E$60:$E$61</c:f>
              <c:numCache>
                <c:formatCode>0.0</c:formatCode>
                <c:ptCount val="2"/>
                <c:pt idx="0">
                  <c:v>9.958642315170076</c:v>
                </c:pt>
                <c:pt idx="1">
                  <c:v>15.722637725333357</c:v>
                </c:pt>
              </c:numCache>
            </c:numRef>
          </c:val>
        </c:ser>
        <c:ser>
          <c:idx val="3"/>
          <c:order val="3"/>
          <c:tx>
            <c:strRef>
              <c:f>'Fig 4'!$F$59</c:f>
              <c:strCache>
                <c:ptCount val="1"/>
                <c:pt idx="0">
                  <c:v>Electricity</c:v>
                </c:pt>
              </c:strCache>
            </c:strRef>
          </c:tx>
          <c:spPr>
            <a:solidFill>
              <a:srgbClr val="FFFF00"/>
            </a:solidFill>
            <a:ln w="25400">
              <a:noFill/>
            </a:ln>
          </c:spPr>
          <c:invertIfNegative val="0"/>
          <c:dLbls>
            <c:delete val="1"/>
          </c:dLbls>
          <c:cat>
            <c:strRef>
              <c:f>'Fig 4'!$B$60:$B$61</c:f>
              <c:strCache>
                <c:ptCount val="2"/>
                <c:pt idx="0">
                  <c:v>EEA</c:v>
                </c:pt>
                <c:pt idx="1">
                  <c:v>EU-27</c:v>
                </c:pt>
              </c:strCache>
            </c:strRef>
          </c:cat>
          <c:val>
            <c:numRef>
              <c:f>'Fig 4'!$F$60:$F$61</c:f>
              <c:numCache>
                <c:formatCode>0.0</c:formatCode>
                <c:ptCount val="2"/>
                <c:pt idx="0">
                  <c:v>1.5054799470071059E-2</c:v>
                </c:pt>
                <c:pt idx="1">
                  <c:v>7.6405589764822299E-2</c:v>
                </c:pt>
              </c:numCache>
            </c:numRef>
          </c:val>
        </c:ser>
        <c:dLbls>
          <c:showLegendKey val="0"/>
          <c:showVal val="1"/>
          <c:showCatName val="0"/>
          <c:showSerName val="0"/>
          <c:showPercent val="0"/>
          <c:showBubbleSize val="0"/>
        </c:dLbls>
        <c:gapWidth val="50"/>
        <c:overlap val="100"/>
        <c:axId val="206220672"/>
        <c:axId val="206234752"/>
      </c:barChart>
      <c:catAx>
        <c:axId val="206220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206234752"/>
        <c:crosses val="autoZero"/>
        <c:auto val="1"/>
        <c:lblAlgn val="ctr"/>
        <c:lblOffset val="100"/>
        <c:tickLblSkip val="1"/>
        <c:tickMarkSkip val="1"/>
        <c:noMultiLvlLbl val="0"/>
      </c:catAx>
      <c:valAx>
        <c:axId val="206234752"/>
        <c:scaling>
          <c:orientation val="minMax"/>
          <c:max val="100"/>
        </c:scaling>
        <c:delete val="0"/>
        <c:axPos val="l"/>
        <c:majorGridlines>
          <c:spPr>
            <a:ln w="3175">
              <a:solidFill>
                <a:srgbClr val="C0C0C0"/>
              </a:solidFill>
              <a:prstDash val="solid"/>
            </a:ln>
          </c:spPr>
        </c:majorGridlines>
        <c:title>
          <c:tx>
            <c:rich>
              <a:bodyPr/>
              <a:lstStyle/>
              <a:p>
                <a:pPr>
                  <a:defRPr sz="925" b="0" i="0" u="none" strike="noStrike" baseline="0">
                    <a:solidFill>
                      <a:srgbClr val="000000"/>
                    </a:solidFill>
                    <a:latin typeface="Arial"/>
                    <a:ea typeface="Arial"/>
                    <a:cs typeface="Arial"/>
                  </a:defRPr>
                </a:pPr>
                <a:r>
                  <a:rPr lang="en-GB"/>
                  <a:t>% of primary energy consumption</a:t>
                </a:r>
              </a:p>
            </c:rich>
          </c:tx>
          <c:layout>
            <c:manualLayout>
              <c:xMode val="edge"/>
              <c:yMode val="edge"/>
              <c:x val="2.1428486597546328E-2"/>
              <c:y val="0.3000008147540327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206220672"/>
        <c:crosses val="autoZero"/>
        <c:crossBetween val="between"/>
      </c:valAx>
      <c:spPr>
        <a:noFill/>
        <a:ln w="12700">
          <a:solidFill>
            <a:srgbClr val="808080"/>
          </a:solidFill>
          <a:prstDash val="solid"/>
        </a:ln>
      </c:spPr>
    </c:plotArea>
    <c:legend>
      <c:legendPos val="r"/>
      <c:layout>
        <c:manualLayout>
          <c:xMode val="edge"/>
          <c:yMode val="edge"/>
          <c:x val="0.80238263203524907"/>
          <c:y val="0.4111120810563868"/>
          <c:w val="0.18809562831795346"/>
          <c:h val="0.18000058196716606"/>
        </c:manualLayout>
      </c:layou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862104575486224"/>
          <c:y val="5.8139600903434903E-2"/>
          <c:w val="0.5839093568367385"/>
          <c:h val="0.84651258915400684"/>
        </c:manualLayout>
      </c:layout>
      <c:barChart>
        <c:barDir val="col"/>
        <c:grouping val="stacked"/>
        <c:varyColors val="0"/>
        <c:ser>
          <c:idx val="0"/>
          <c:order val="0"/>
          <c:tx>
            <c:strRef>
              <c:f>'[1]Fig 1 '!$AM$87</c:f>
              <c:strCache>
                <c:ptCount val="1"/>
                <c:pt idx="0">
                  <c:v>Russia</c:v>
                </c:pt>
              </c:strCache>
            </c:strRef>
          </c:tx>
          <c:spPr>
            <a:solidFill>
              <a:srgbClr val="3366FF"/>
            </a:solidFill>
            <a:ln w="12700">
              <a:solidFill>
                <a:srgbClr val="000000"/>
              </a:solidFill>
              <a:prstDash val="solid"/>
            </a:ln>
          </c:spPr>
          <c:invertIfNegative val="0"/>
          <c:cat>
            <c:numRef>
              <c:f>'[1]Fig 1 '!$AN$86:$AO$86</c:f>
              <c:numCache>
                <c:formatCode>General</c:formatCode>
                <c:ptCount val="2"/>
                <c:pt idx="0">
                  <c:v>2000</c:v>
                </c:pt>
                <c:pt idx="1">
                  <c:v>2009</c:v>
                </c:pt>
              </c:numCache>
            </c:numRef>
          </c:cat>
          <c:val>
            <c:numRef>
              <c:f>'[1]Fig 1 '!$AN$87:$AO$87</c:f>
              <c:numCache>
                <c:formatCode>0.0%</c:formatCode>
                <c:ptCount val="2"/>
                <c:pt idx="0">
                  <c:v>0.14748509602372109</c:v>
                </c:pt>
                <c:pt idx="1">
                  <c:v>0.20913968629877153</c:v>
                </c:pt>
              </c:numCache>
            </c:numRef>
          </c:val>
        </c:ser>
        <c:ser>
          <c:idx val="1"/>
          <c:order val="1"/>
          <c:tx>
            <c:strRef>
              <c:f>'[1]Fig 1 '!$AM$88</c:f>
              <c:strCache>
                <c:ptCount val="1"/>
                <c:pt idx="0">
                  <c:v>Norway</c:v>
                </c:pt>
              </c:strCache>
            </c:strRef>
          </c:tx>
          <c:spPr>
            <a:solidFill>
              <a:srgbClr val="00CCFF"/>
            </a:solidFill>
            <a:ln w="12700">
              <a:solidFill>
                <a:srgbClr val="000000"/>
              </a:solidFill>
              <a:prstDash val="solid"/>
            </a:ln>
          </c:spPr>
          <c:invertIfNegative val="0"/>
          <c:cat>
            <c:numRef>
              <c:f>'[1]Fig 1 '!$AN$86:$AO$86</c:f>
              <c:numCache>
                <c:formatCode>General</c:formatCode>
                <c:ptCount val="2"/>
                <c:pt idx="0">
                  <c:v>2000</c:v>
                </c:pt>
                <c:pt idx="1">
                  <c:v>2009</c:v>
                </c:pt>
              </c:numCache>
            </c:numRef>
          </c:cat>
          <c:val>
            <c:numRef>
              <c:f>'[1]Fig 1 '!$AN$88:$AO$88</c:f>
              <c:numCache>
                <c:formatCode>0.0%</c:formatCode>
                <c:ptCount val="2"/>
                <c:pt idx="0">
                  <c:v>9.293862340961781E-2</c:v>
                </c:pt>
                <c:pt idx="1">
                  <c:v>0.10151680236735354</c:v>
                </c:pt>
              </c:numCache>
            </c:numRef>
          </c:val>
        </c:ser>
        <c:ser>
          <c:idx val="2"/>
          <c:order val="2"/>
          <c:tx>
            <c:strRef>
              <c:f>'[1]Fig 1 '!$AM$89</c:f>
              <c:strCache>
                <c:ptCount val="1"/>
                <c:pt idx="0">
                  <c:v>Algeria</c:v>
                </c:pt>
              </c:strCache>
            </c:strRef>
          </c:tx>
          <c:spPr>
            <a:solidFill>
              <a:srgbClr val="CCFFFF"/>
            </a:solidFill>
            <a:ln w="12700">
              <a:solidFill>
                <a:srgbClr val="000000"/>
              </a:solidFill>
              <a:prstDash val="solid"/>
            </a:ln>
          </c:spPr>
          <c:invertIfNegative val="0"/>
          <c:cat>
            <c:numRef>
              <c:f>'[1]Fig 1 '!$AN$86:$AO$86</c:f>
              <c:numCache>
                <c:formatCode>General</c:formatCode>
                <c:ptCount val="2"/>
                <c:pt idx="0">
                  <c:v>2000</c:v>
                </c:pt>
                <c:pt idx="1">
                  <c:v>2009</c:v>
                </c:pt>
              </c:numCache>
            </c:numRef>
          </c:cat>
          <c:val>
            <c:numRef>
              <c:f>'[1]Fig 1 '!$AN$89:$AO$89</c:f>
              <c:numCache>
                <c:formatCode>0.0%</c:formatCode>
                <c:ptCount val="2"/>
                <c:pt idx="0">
                  <c:v>4.0328870214047893E-2</c:v>
                </c:pt>
                <c:pt idx="1">
                  <c:v>3.0476019651545824E-2</c:v>
                </c:pt>
              </c:numCache>
            </c:numRef>
          </c:val>
        </c:ser>
        <c:ser>
          <c:idx val="3"/>
          <c:order val="3"/>
          <c:tx>
            <c:strRef>
              <c:f>'[1]Fig 1 '!$AM$90</c:f>
              <c:strCache>
                <c:ptCount val="1"/>
                <c:pt idx="0">
                  <c:v>Nigeria</c:v>
                </c:pt>
              </c:strCache>
            </c:strRef>
          </c:tx>
          <c:spPr>
            <a:solidFill>
              <a:srgbClr val="FF99CC"/>
            </a:solidFill>
            <a:ln w="12700">
              <a:solidFill>
                <a:srgbClr val="000000"/>
              </a:solidFill>
              <a:prstDash val="solid"/>
            </a:ln>
          </c:spPr>
          <c:invertIfNegative val="0"/>
          <c:cat>
            <c:numRef>
              <c:f>'[1]Fig 1 '!$AN$86:$AO$86</c:f>
              <c:numCache>
                <c:formatCode>General</c:formatCode>
                <c:ptCount val="2"/>
                <c:pt idx="0">
                  <c:v>2000</c:v>
                </c:pt>
                <c:pt idx="1">
                  <c:v>2009</c:v>
                </c:pt>
              </c:numCache>
            </c:numRef>
          </c:cat>
          <c:val>
            <c:numRef>
              <c:f>'[1]Fig 1 '!$AN$90:$AO$90</c:f>
              <c:numCache>
                <c:formatCode>0.0%</c:formatCode>
                <c:ptCount val="2"/>
                <c:pt idx="0">
                  <c:v>1.5280580813718612E-2</c:v>
                </c:pt>
                <c:pt idx="1">
                  <c:v>1.7983751970223515E-2</c:v>
                </c:pt>
              </c:numCache>
            </c:numRef>
          </c:val>
        </c:ser>
        <c:ser>
          <c:idx val="4"/>
          <c:order val="4"/>
          <c:tx>
            <c:strRef>
              <c:f>'[1]Fig 1 '!$AM$91</c:f>
              <c:strCache>
                <c:ptCount val="1"/>
                <c:pt idx="0">
                  <c:v>Libya</c:v>
                </c:pt>
              </c:strCache>
            </c:strRef>
          </c:tx>
          <c:spPr>
            <a:solidFill>
              <a:srgbClr val="FFCC99"/>
            </a:solidFill>
            <a:ln w="12700">
              <a:solidFill>
                <a:srgbClr val="000000"/>
              </a:solidFill>
              <a:prstDash val="solid"/>
            </a:ln>
          </c:spPr>
          <c:invertIfNegative val="0"/>
          <c:cat>
            <c:numRef>
              <c:f>'[1]Fig 1 '!$AN$86:$AO$86</c:f>
              <c:numCache>
                <c:formatCode>General</c:formatCode>
                <c:ptCount val="2"/>
                <c:pt idx="0">
                  <c:v>2000</c:v>
                </c:pt>
                <c:pt idx="1">
                  <c:v>2009</c:v>
                </c:pt>
              </c:numCache>
            </c:numRef>
          </c:cat>
          <c:val>
            <c:numRef>
              <c:f>'[1]Fig 1 '!$AN$91:$AO$91</c:f>
              <c:numCache>
                <c:formatCode>0.0%</c:formatCode>
                <c:ptCount val="2"/>
                <c:pt idx="0">
                  <c:v>3.130733042834237E-2</c:v>
                </c:pt>
                <c:pt idx="1">
                  <c:v>3.5412406711241115E-2</c:v>
                </c:pt>
              </c:numCache>
            </c:numRef>
          </c:val>
        </c:ser>
        <c:ser>
          <c:idx val="5"/>
          <c:order val="5"/>
          <c:tx>
            <c:strRef>
              <c:f>'[1]Fig 1 '!$AM$92</c:f>
              <c:strCache>
                <c:ptCount val="1"/>
                <c:pt idx="0">
                  <c:v>Saudi Arabia</c:v>
                </c:pt>
              </c:strCache>
            </c:strRef>
          </c:tx>
          <c:spPr>
            <a:solidFill>
              <a:srgbClr val="FFFF99"/>
            </a:solidFill>
            <a:ln w="12700">
              <a:solidFill>
                <a:srgbClr val="000000"/>
              </a:solidFill>
              <a:prstDash val="solid"/>
            </a:ln>
          </c:spPr>
          <c:invertIfNegative val="0"/>
          <c:cat>
            <c:numRef>
              <c:f>'[1]Fig 1 '!$AN$86:$AO$86</c:f>
              <c:numCache>
                <c:formatCode>General</c:formatCode>
                <c:ptCount val="2"/>
                <c:pt idx="0">
                  <c:v>2000</c:v>
                </c:pt>
                <c:pt idx="1">
                  <c:v>2009</c:v>
                </c:pt>
              </c:numCache>
            </c:numRef>
          </c:cat>
          <c:val>
            <c:numRef>
              <c:f>'[1]Fig 1 '!$AN$92:$AO$92</c:f>
              <c:numCache>
                <c:formatCode>0.0%</c:formatCode>
                <c:ptCount val="2"/>
                <c:pt idx="0">
                  <c:v>3.9287319327029585E-2</c:v>
                </c:pt>
                <c:pt idx="1">
                  <c:v>1.9633753297477241E-2</c:v>
                </c:pt>
              </c:numCache>
            </c:numRef>
          </c:val>
        </c:ser>
        <c:ser>
          <c:idx val="6"/>
          <c:order val="6"/>
          <c:tx>
            <c:strRef>
              <c:f>'[1]Fig 1 '!$AM$93</c:f>
              <c:strCache>
                <c:ptCount val="1"/>
                <c:pt idx="0">
                  <c:v>Iran</c:v>
                </c:pt>
              </c:strCache>
            </c:strRef>
          </c:tx>
          <c:spPr>
            <a:solidFill>
              <a:srgbClr val="FFFFFF"/>
            </a:solidFill>
            <a:ln w="12700">
              <a:solidFill>
                <a:srgbClr val="000000"/>
              </a:solidFill>
              <a:prstDash val="solid"/>
            </a:ln>
          </c:spPr>
          <c:invertIfNegative val="0"/>
          <c:cat>
            <c:numRef>
              <c:f>'[1]Fig 1 '!$AN$86:$AO$86</c:f>
              <c:numCache>
                <c:formatCode>General</c:formatCode>
                <c:ptCount val="2"/>
                <c:pt idx="0">
                  <c:v>2000</c:v>
                </c:pt>
                <c:pt idx="1">
                  <c:v>2009</c:v>
                </c:pt>
              </c:numCache>
            </c:numRef>
          </c:cat>
          <c:val>
            <c:numRef>
              <c:f>'[1]Fig 1 '!$AN$93:$AO$93</c:f>
              <c:numCache>
                <c:formatCode>0.0%</c:formatCode>
                <c:ptCount val="2"/>
                <c:pt idx="0">
                  <c:v>2.09231542725383E-2</c:v>
                </c:pt>
                <c:pt idx="1">
                  <c:v>1.5814696724468974E-2</c:v>
                </c:pt>
              </c:numCache>
            </c:numRef>
          </c:val>
        </c:ser>
        <c:ser>
          <c:idx val="7"/>
          <c:order val="7"/>
          <c:tx>
            <c:strRef>
              <c:f>'[1]Fig 1 '!$AM$94</c:f>
              <c:strCache>
                <c:ptCount val="1"/>
                <c:pt idx="0">
                  <c:v>South Africa</c:v>
                </c:pt>
              </c:strCache>
            </c:strRef>
          </c:tx>
          <c:spPr>
            <a:solidFill>
              <a:srgbClr val="9999FF"/>
            </a:solidFill>
            <a:ln w="12700">
              <a:solidFill>
                <a:srgbClr val="000000"/>
              </a:solidFill>
              <a:prstDash val="solid"/>
            </a:ln>
          </c:spPr>
          <c:invertIfNegative val="0"/>
          <c:cat>
            <c:numRef>
              <c:f>'[1]Fig 1 '!$AN$86:$AO$86</c:f>
              <c:numCache>
                <c:formatCode>General</c:formatCode>
                <c:ptCount val="2"/>
                <c:pt idx="0">
                  <c:v>2000</c:v>
                </c:pt>
                <c:pt idx="1">
                  <c:v>2009</c:v>
                </c:pt>
              </c:numCache>
            </c:numRef>
          </c:cat>
          <c:val>
            <c:numRef>
              <c:f>'[1]Fig 1 '!$AN$94:$AO$94</c:f>
              <c:numCache>
                <c:formatCode>0.0%</c:formatCode>
                <c:ptCount val="2"/>
                <c:pt idx="0">
                  <c:v>1.5813478585022932E-2</c:v>
                </c:pt>
                <c:pt idx="1">
                  <c:v>1.1067956755160912E-2</c:v>
                </c:pt>
              </c:numCache>
            </c:numRef>
          </c:val>
        </c:ser>
        <c:ser>
          <c:idx val="8"/>
          <c:order val="8"/>
          <c:tx>
            <c:strRef>
              <c:f>'[1]Fig 1 '!$AM$95</c:f>
              <c:strCache>
                <c:ptCount val="1"/>
                <c:pt idx="0">
                  <c:v>Australia</c:v>
                </c:pt>
              </c:strCache>
            </c:strRef>
          </c:tx>
          <c:spPr>
            <a:solidFill>
              <a:srgbClr val="FF0000"/>
            </a:solidFill>
            <a:ln w="12700">
              <a:solidFill>
                <a:srgbClr val="000000"/>
              </a:solidFill>
              <a:prstDash val="solid"/>
            </a:ln>
          </c:spPr>
          <c:invertIfNegative val="0"/>
          <c:cat>
            <c:numRef>
              <c:f>'[1]Fig 1 '!$AN$86:$AO$86</c:f>
              <c:numCache>
                <c:formatCode>General</c:formatCode>
                <c:ptCount val="2"/>
                <c:pt idx="0">
                  <c:v>2000</c:v>
                </c:pt>
                <c:pt idx="1">
                  <c:v>2009</c:v>
                </c:pt>
              </c:numCache>
            </c:numRef>
          </c:cat>
          <c:val>
            <c:numRef>
              <c:f>'[1]Fig 1 '!$AN$95:$AO$95</c:f>
              <c:numCache>
                <c:formatCode>0.0%</c:formatCode>
                <c:ptCount val="2"/>
                <c:pt idx="0">
                  <c:v>1.108954140234778E-2</c:v>
                </c:pt>
                <c:pt idx="1">
                  <c:v>5.3781007553267207E-3</c:v>
                </c:pt>
              </c:numCache>
            </c:numRef>
          </c:val>
        </c:ser>
        <c:ser>
          <c:idx val="9"/>
          <c:order val="9"/>
          <c:tx>
            <c:strRef>
              <c:f>'[1]Fig 1 '!$AM$96</c:f>
              <c:strCache>
                <c:ptCount val="1"/>
                <c:pt idx="0">
                  <c:v>Colombia</c:v>
                </c:pt>
              </c:strCache>
            </c:strRef>
          </c:tx>
          <c:spPr>
            <a:solidFill>
              <a:srgbClr val="99CCFF"/>
            </a:solidFill>
            <a:ln w="12700">
              <a:solidFill>
                <a:srgbClr val="000000"/>
              </a:solidFill>
              <a:prstDash val="solid"/>
            </a:ln>
          </c:spPr>
          <c:invertIfNegative val="0"/>
          <c:cat>
            <c:numRef>
              <c:f>'[1]Fig 1 '!$AN$86:$AO$86</c:f>
              <c:numCache>
                <c:formatCode>General</c:formatCode>
                <c:ptCount val="2"/>
                <c:pt idx="0">
                  <c:v>2000</c:v>
                </c:pt>
                <c:pt idx="1">
                  <c:v>2009</c:v>
                </c:pt>
              </c:numCache>
            </c:numRef>
          </c:cat>
          <c:val>
            <c:numRef>
              <c:f>'[1]Fig 1 '!$AN$96:$AO$96</c:f>
              <c:numCache>
                <c:formatCode>0.0%</c:formatCode>
                <c:ptCount val="2"/>
                <c:pt idx="0">
                  <c:v>8.6950246519607657E-3</c:v>
                </c:pt>
                <c:pt idx="1">
                  <c:v>1.2455416123193541E-2</c:v>
                </c:pt>
              </c:numCache>
            </c:numRef>
          </c:val>
        </c:ser>
        <c:ser>
          <c:idx val="11"/>
          <c:order val="10"/>
          <c:tx>
            <c:strRef>
              <c:f>'[1]Fig 1 '!$AM$97</c:f>
              <c:strCache>
                <c:ptCount val="1"/>
                <c:pt idx="0">
                  <c:v>Indonesia</c:v>
                </c:pt>
              </c:strCache>
            </c:strRef>
          </c:tx>
          <c:spPr>
            <a:solidFill>
              <a:srgbClr val="CC99FF"/>
            </a:solidFill>
            <a:ln w="12700">
              <a:solidFill>
                <a:srgbClr val="000000"/>
              </a:solidFill>
              <a:prstDash val="solid"/>
            </a:ln>
          </c:spPr>
          <c:invertIfNegative val="0"/>
          <c:cat>
            <c:numRef>
              <c:f>'[1]Fig 1 '!$AN$86:$AO$86</c:f>
              <c:numCache>
                <c:formatCode>General</c:formatCode>
                <c:ptCount val="2"/>
                <c:pt idx="0">
                  <c:v>2000</c:v>
                </c:pt>
                <c:pt idx="1">
                  <c:v>2009</c:v>
                </c:pt>
              </c:numCache>
            </c:numRef>
          </c:cat>
          <c:val>
            <c:numRef>
              <c:f>'[1]Fig 1 '!$AN$97:$AO$97</c:f>
              <c:numCache>
                <c:formatCode>0.0%</c:formatCode>
                <c:ptCount val="2"/>
                <c:pt idx="0">
                  <c:v>3.4622058085988193E-3</c:v>
                </c:pt>
                <c:pt idx="1">
                  <c:v>5.0026423345699888E-3</c:v>
                </c:pt>
              </c:numCache>
            </c:numRef>
          </c:val>
        </c:ser>
        <c:ser>
          <c:idx val="12"/>
          <c:order val="11"/>
          <c:tx>
            <c:strRef>
              <c:f>'[1]Fig 1 '!$AM$98</c:f>
              <c:strCache>
                <c:ptCount val="1"/>
                <c:pt idx="0">
                  <c:v>Other countries</c:v>
                </c:pt>
              </c:strCache>
            </c:strRef>
          </c:tx>
          <c:spPr>
            <a:solidFill>
              <a:srgbClr val="C0C0C0"/>
            </a:solidFill>
            <a:ln w="12700">
              <a:solidFill>
                <a:srgbClr val="000000"/>
              </a:solidFill>
              <a:prstDash val="solid"/>
            </a:ln>
          </c:spPr>
          <c:invertIfNegative val="0"/>
          <c:cat>
            <c:numRef>
              <c:f>'[1]Fig 1 '!$AN$86:$AO$86</c:f>
              <c:numCache>
                <c:formatCode>General</c:formatCode>
                <c:ptCount val="2"/>
                <c:pt idx="0">
                  <c:v>2000</c:v>
                </c:pt>
                <c:pt idx="1">
                  <c:v>2009</c:v>
                </c:pt>
              </c:numCache>
            </c:numRef>
          </c:cat>
          <c:val>
            <c:numRef>
              <c:f>'[1]Fig 1 '!$AN$98:$AO$98</c:f>
              <c:numCache>
                <c:formatCode>0.0%</c:formatCode>
                <c:ptCount val="2"/>
                <c:pt idx="0">
                  <c:v>5.2848785625302937E-2</c:v>
                </c:pt>
                <c:pt idx="1">
                  <c:v>9.1028040842243987E-2</c:v>
                </c:pt>
              </c:numCache>
            </c:numRef>
          </c:val>
        </c:ser>
        <c:dLbls>
          <c:showLegendKey val="0"/>
          <c:showVal val="0"/>
          <c:showCatName val="0"/>
          <c:showSerName val="0"/>
          <c:showPercent val="0"/>
          <c:showBubbleSize val="0"/>
        </c:dLbls>
        <c:gapWidth val="50"/>
        <c:overlap val="100"/>
        <c:axId val="206381056"/>
        <c:axId val="206382592"/>
      </c:barChart>
      <c:catAx>
        <c:axId val="206381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6382592"/>
        <c:crosses val="autoZero"/>
        <c:auto val="1"/>
        <c:lblAlgn val="ctr"/>
        <c:lblOffset val="100"/>
        <c:tickLblSkip val="1"/>
        <c:tickMarkSkip val="1"/>
        <c:noMultiLvlLbl val="0"/>
      </c:catAx>
      <c:valAx>
        <c:axId val="206382592"/>
        <c:scaling>
          <c:orientation val="minMax"/>
        </c:scaling>
        <c:delete val="0"/>
        <c:axPos val="l"/>
        <c:majorGridlines>
          <c:spPr>
            <a:ln w="3175">
              <a:solidFill>
                <a:srgbClr val="C0C0C0"/>
              </a:solidFill>
              <a:prstDash val="solid"/>
            </a:ln>
          </c:spPr>
        </c:majorGridlines>
        <c:title>
          <c:tx>
            <c:rich>
              <a:bodyPr/>
              <a:lstStyle/>
              <a:p>
                <a:pPr>
                  <a:defRPr sz="800" b="0" i="0" u="none" strike="noStrike" baseline="0">
                    <a:solidFill>
                      <a:srgbClr val="000000"/>
                    </a:solidFill>
                    <a:latin typeface="Arial"/>
                    <a:ea typeface="Arial"/>
                    <a:cs typeface="Arial"/>
                  </a:defRPr>
                </a:pPr>
                <a:r>
                  <a:rPr lang="en-GB"/>
                  <a:t>Net gas, oil and solid fuels imports as a % of primary energy</a:t>
                </a:r>
              </a:p>
            </c:rich>
          </c:tx>
          <c:layout>
            <c:manualLayout>
              <c:xMode val="edge"/>
              <c:yMode val="edge"/>
              <c:x val="3.6781662521317593E-2"/>
              <c:y val="0.13953512787645744"/>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6381056"/>
        <c:crosses val="autoZero"/>
        <c:crossBetween val="between"/>
      </c:valAx>
      <c:spPr>
        <a:noFill/>
        <a:ln w="12700">
          <a:solidFill>
            <a:srgbClr val="808080"/>
          </a:solidFill>
          <a:prstDash val="solid"/>
        </a:ln>
      </c:spPr>
    </c:plotArea>
    <c:legend>
      <c:legendPos val="r"/>
      <c:layout>
        <c:manualLayout>
          <c:xMode val="edge"/>
          <c:yMode val="edge"/>
          <c:x val="0.76781782800881748"/>
          <c:y val="0.21627931392296953"/>
          <c:w val="0.21379366040783437"/>
          <c:h val="0.5325586278459356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781756923112541"/>
          <c:y val="9.6000000000000002E-2"/>
          <c:w val="0.74450207623149156"/>
          <c:h val="0.70600000000000063"/>
        </c:manualLayout>
      </c:layout>
      <c:barChart>
        <c:barDir val="col"/>
        <c:grouping val="stacked"/>
        <c:varyColors val="0"/>
        <c:ser>
          <c:idx val="1"/>
          <c:order val="0"/>
          <c:tx>
            <c:strRef>
              <c:f>'Fig 4 CO2 imports'!$C$66</c:f>
              <c:strCache>
                <c:ptCount val="1"/>
                <c:pt idx="0">
                  <c:v>CO2 emissions from domestic fuel</c:v>
                </c:pt>
              </c:strCache>
            </c:strRef>
          </c:tx>
          <c:spPr>
            <a:solidFill>
              <a:srgbClr val="3366FF"/>
            </a:solidFill>
            <a:ln w="12700">
              <a:solidFill>
                <a:srgbClr val="000000"/>
              </a:solidFill>
              <a:prstDash val="solid"/>
            </a:ln>
          </c:spPr>
          <c:invertIfNegative val="0"/>
          <c:cat>
            <c:strRef>
              <c:f>'Fig 4 CO2 imports'!$A$67:$A$71</c:f>
              <c:strCache>
                <c:ptCount val="5"/>
                <c:pt idx="0">
                  <c:v>Solid fuels</c:v>
                </c:pt>
                <c:pt idx="1">
                  <c:v>Gas </c:v>
                </c:pt>
                <c:pt idx="2">
                  <c:v>Oil </c:v>
                </c:pt>
                <c:pt idx="3">
                  <c:v>Fugitives </c:v>
                </c:pt>
                <c:pt idx="4">
                  <c:v>Other fuels </c:v>
                </c:pt>
              </c:strCache>
            </c:strRef>
          </c:cat>
          <c:val>
            <c:numRef>
              <c:f>'Fig 4 CO2 imports'!$C$67:$C$71</c:f>
              <c:numCache>
                <c:formatCode>#,##0</c:formatCode>
                <c:ptCount val="5"/>
                <c:pt idx="0">
                  <c:v>622.13863754140175</c:v>
                </c:pt>
                <c:pt idx="1">
                  <c:v>336.76936409686112</c:v>
                </c:pt>
                <c:pt idx="2">
                  <c:v>148.13162745610811</c:v>
                </c:pt>
                <c:pt idx="3">
                  <c:v>18.987300550783576</c:v>
                </c:pt>
                <c:pt idx="4">
                  <c:v>56.492372486747129</c:v>
                </c:pt>
              </c:numCache>
            </c:numRef>
          </c:val>
        </c:ser>
        <c:ser>
          <c:idx val="0"/>
          <c:order val="1"/>
          <c:tx>
            <c:strRef>
              <c:f>'Fig 4 CO2 imports'!$B$66</c:f>
              <c:strCache>
                <c:ptCount val="1"/>
                <c:pt idx="0">
                  <c:v>CO2 emissions from imported fuel</c:v>
                </c:pt>
              </c:strCache>
            </c:strRef>
          </c:tx>
          <c:spPr>
            <a:solidFill>
              <a:srgbClr val="99CCFF"/>
            </a:solidFill>
            <a:ln w="12700">
              <a:solidFill>
                <a:srgbClr val="000000"/>
              </a:solidFill>
              <a:prstDash val="solid"/>
            </a:ln>
          </c:spPr>
          <c:invertIfNegative val="0"/>
          <c:cat>
            <c:strRef>
              <c:f>'Fig 4 CO2 imports'!$A$67:$A$71</c:f>
              <c:strCache>
                <c:ptCount val="5"/>
                <c:pt idx="0">
                  <c:v>Solid fuels</c:v>
                </c:pt>
                <c:pt idx="1">
                  <c:v>Gas </c:v>
                </c:pt>
                <c:pt idx="2">
                  <c:v>Oil </c:v>
                </c:pt>
                <c:pt idx="3">
                  <c:v>Fugitives </c:v>
                </c:pt>
                <c:pt idx="4">
                  <c:v>Other fuels </c:v>
                </c:pt>
              </c:strCache>
            </c:strRef>
          </c:cat>
          <c:val>
            <c:numRef>
              <c:f>'Fig 4 CO2 imports'!$B$67:$B$71</c:f>
              <c:numCache>
                <c:formatCode>#,##0</c:formatCode>
                <c:ptCount val="5"/>
                <c:pt idx="0">
                  <c:v>433.94552330627488</c:v>
                </c:pt>
                <c:pt idx="1">
                  <c:v>604.7950723619374</c:v>
                </c:pt>
                <c:pt idx="2">
                  <c:v>1324.8084940965184</c:v>
                </c:pt>
              </c:numCache>
            </c:numRef>
          </c:val>
        </c:ser>
        <c:dLbls>
          <c:showLegendKey val="0"/>
          <c:showVal val="0"/>
          <c:showCatName val="0"/>
          <c:showSerName val="0"/>
          <c:showPercent val="0"/>
          <c:showBubbleSize val="0"/>
        </c:dLbls>
        <c:gapWidth val="50"/>
        <c:overlap val="100"/>
        <c:axId val="205860864"/>
        <c:axId val="205862400"/>
      </c:barChart>
      <c:catAx>
        <c:axId val="205860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25" b="1" i="0" u="none" strike="noStrike" baseline="0">
                <a:solidFill>
                  <a:srgbClr val="000000"/>
                </a:solidFill>
                <a:latin typeface="Arial"/>
                <a:ea typeface="Arial"/>
                <a:cs typeface="Arial"/>
              </a:defRPr>
            </a:pPr>
            <a:endParaRPr lang="en-US"/>
          </a:p>
        </c:txPr>
        <c:crossAx val="205862400"/>
        <c:crosses val="autoZero"/>
        <c:auto val="1"/>
        <c:lblAlgn val="ctr"/>
        <c:lblOffset val="100"/>
        <c:tickLblSkip val="1"/>
        <c:tickMarkSkip val="1"/>
        <c:noMultiLvlLbl val="0"/>
      </c:catAx>
      <c:valAx>
        <c:axId val="205862400"/>
        <c:scaling>
          <c:orientation val="minMax"/>
        </c:scaling>
        <c:delete val="0"/>
        <c:axPos val="l"/>
        <c:majorGridlines>
          <c:spPr>
            <a:ln w="3175">
              <a:solidFill>
                <a:srgbClr val="C0C0C0"/>
              </a:solidFill>
              <a:prstDash val="solid"/>
            </a:ln>
          </c:spPr>
        </c:majorGridlines>
        <c:title>
          <c:tx>
            <c:rich>
              <a:bodyPr/>
              <a:lstStyle/>
              <a:p>
                <a:pPr>
                  <a:defRPr sz="1025" b="0" i="0" u="none" strike="noStrike" baseline="0">
                    <a:solidFill>
                      <a:srgbClr val="000000"/>
                    </a:solidFill>
                    <a:latin typeface="Arial"/>
                    <a:ea typeface="Arial"/>
                    <a:cs typeface="Arial"/>
                  </a:defRPr>
                </a:pPr>
                <a:r>
                  <a:rPr lang="en-GB"/>
                  <a:t>MtCO2</a:t>
                </a:r>
              </a:p>
            </c:rich>
          </c:tx>
          <c:layout>
            <c:manualLayout>
              <c:xMode val="edge"/>
              <c:yMode val="edge"/>
              <c:x val="4.7377326565143832E-2"/>
              <c:y val="0.406000091381228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en-US"/>
          </a:p>
        </c:txPr>
        <c:crossAx val="205860864"/>
        <c:crosses val="autoZero"/>
        <c:crossBetween val="between"/>
      </c:valAx>
      <c:spPr>
        <a:noFill/>
        <a:ln w="12700">
          <a:solidFill>
            <a:srgbClr val="808080"/>
          </a:solidFill>
          <a:prstDash val="solid"/>
        </a:ln>
      </c:spPr>
    </c:plotArea>
    <c:legend>
      <c:legendPos val="r"/>
      <c:layout>
        <c:manualLayout>
          <c:xMode val="edge"/>
          <c:yMode val="edge"/>
          <c:x val="0.67343592203259173"/>
          <c:y val="0.19000005076734849"/>
          <c:w val="0.24365517762056388"/>
          <c:h val="0.27599993907918186"/>
        </c:manualLayout>
      </c:layout>
      <c:overlay val="0"/>
      <c:spPr>
        <a:solidFill>
          <a:srgbClr val="FFFFFF"/>
        </a:solidFill>
        <a:ln w="12700">
          <a:solidFill>
            <a:srgbClr val="C0C0C0"/>
          </a:solidFill>
          <a:prstDash val="solid"/>
        </a:ln>
      </c:spPr>
      <c:txPr>
        <a:bodyPr/>
        <a:lstStyle/>
        <a:p>
          <a:pPr>
            <a:defRPr sz="9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4219575</xdr:colOff>
      <xdr:row>64</xdr:row>
      <xdr:rowOff>28575</xdr:rowOff>
    </xdr:from>
    <xdr:to>
      <xdr:col>5</xdr:col>
      <xdr:colOff>476250</xdr:colOff>
      <xdr:row>90</xdr:row>
      <xdr:rowOff>114300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485775</xdr:colOff>
      <xdr:row>94</xdr:row>
      <xdr:rowOff>0</xdr:rowOff>
    </xdr:from>
    <xdr:to>
      <xdr:col>11</xdr:col>
      <xdr:colOff>62442</xdr:colOff>
      <xdr:row>96</xdr:row>
      <xdr:rowOff>114300</xdr:rowOff>
    </xdr:to>
    <xdr:sp macro="" textlink="">
      <xdr:nvSpPr>
        <xdr:cNvPr id="3" name="Text Box 4"/>
        <xdr:cNvSpPr txBox="1">
          <a:spLocks noChangeArrowheads="1"/>
        </xdr:cNvSpPr>
      </xdr:nvSpPr>
      <xdr:spPr bwMode="auto">
        <a:xfrm>
          <a:off x="5953125" y="17297400"/>
          <a:ext cx="9082617" cy="43815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nl-NL" sz="2000" b="0" i="0" u="none" strike="noStrike" baseline="0">
              <a:solidFill>
                <a:srgbClr val="000080"/>
              </a:solidFill>
              <a:latin typeface="Verdana"/>
              <a:ea typeface="Verdana"/>
              <a:cs typeface="Verdana"/>
            </a:rPr>
            <a:t>EU Implied Emission Factor (tCO2/TJ) for Coal (97); oil (73); gas (57) </a:t>
          </a:r>
        </a:p>
        <a:p>
          <a:pPr algn="l" rtl="0">
            <a:defRPr sz="1000"/>
          </a:pPr>
          <a:endParaRPr lang="nl-NL" sz="2000" b="0" i="0" u="none" strike="noStrike" baseline="0">
            <a:solidFill>
              <a:srgbClr val="000080"/>
            </a:solidFill>
            <a:latin typeface="Verdana"/>
            <a:ea typeface="Verdana"/>
            <a:cs typeface="Verdana"/>
          </a:endParaRPr>
        </a:p>
      </xdr:txBody>
    </xdr:sp>
    <xdr:clientData/>
  </xdr:twoCellAnchor>
  <xdr:twoCellAnchor>
    <xdr:from>
      <xdr:col>8</xdr:col>
      <xdr:colOff>40481</xdr:colOff>
      <xdr:row>65</xdr:row>
      <xdr:rowOff>45244</xdr:rowOff>
    </xdr:from>
    <xdr:to>
      <xdr:col>14</xdr:col>
      <xdr:colOff>495300</xdr:colOff>
      <xdr:row>90</xdr:row>
      <xdr:rowOff>92869</xdr:rowOff>
    </xdr:to>
    <xdr:graphicFrame macro="">
      <xdr:nvGraphicFramePr>
        <xdr:cNvPr id="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0.23785</cdr:x>
      <cdr:y>0.11398</cdr:y>
    </cdr:from>
    <cdr:to>
      <cdr:x>0.43653</cdr:x>
      <cdr:y>0.27338</cdr:y>
    </cdr:to>
    <cdr:sp macro="" textlink="">
      <cdr:nvSpPr>
        <cdr:cNvPr id="26625" name="Text Box 1"/>
        <cdr:cNvSpPr txBox="1">
          <a:spLocks xmlns:a="http://schemas.openxmlformats.org/drawingml/2006/main" noChangeArrowheads="1"/>
        </cdr:cNvSpPr>
      </cdr:nvSpPr>
      <cdr:spPr bwMode="auto">
        <a:xfrm xmlns:a="http://schemas.openxmlformats.org/drawingml/2006/main">
          <a:off x="894434" y="460351"/>
          <a:ext cx="819167" cy="6972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l-NL" sz="925" b="1" i="0" u="none" strike="noStrike" baseline="0">
              <a:solidFill>
                <a:srgbClr val="0000FF"/>
              </a:solidFill>
              <a:latin typeface="Arial"/>
              <a:cs typeface="Arial"/>
            </a:rPr>
            <a:t>44% net dependency rate</a:t>
          </a:r>
        </a:p>
      </cdr:txBody>
    </cdr:sp>
  </cdr:relSizeAnchor>
  <cdr:relSizeAnchor xmlns:cdr="http://schemas.openxmlformats.org/drawingml/2006/chartDrawing">
    <cdr:from>
      <cdr:x>0.53465</cdr:x>
      <cdr:y>0.11619</cdr:y>
    </cdr:from>
    <cdr:to>
      <cdr:x>0.75992</cdr:x>
      <cdr:y>0.25896</cdr:y>
    </cdr:to>
    <cdr:sp macro="" textlink="">
      <cdr:nvSpPr>
        <cdr:cNvPr id="26626" name="Text Box 2"/>
        <cdr:cNvSpPr txBox="1">
          <a:spLocks xmlns:a="http://schemas.openxmlformats.org/drawingml/2006/main" noChangeArrowheads="1"/>
        </cdr:cNvSpPr>
      </cdr:nvSpPr>
      <cdr:spPr bwMode="auto">
        <a:xfrm xmlns:a="http://schemas.openxmlformats.org/drawingml/2006/main">
          <a:off x="2113886" y="470853"/>
          <a:ext cx="924866" cy="62377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l-NL" sz="925" b="1" i="0" u="none" strike="noStrike" baseline="0">
              <a:solidFill>
                <a:srgbClr val="0000FF"/>
              </a:solidFill>
              <a:latin typeface="Arial"/>
              <a:cs typeface="Arial"/>
            </a:rPr>
            <a:t>55% net dependency rate</a:t>
          </a:r>
        </a:p>
      </cdr:txBody>
    </cdr:sp>
  </cdr:relSizeAnchor>
  <cdr:relSizeAnchor xmlns:cdr="http://schemas.openxmlformats.org/drawingml/2006/chartDrawing">
    <cdr:from>
      <cdr:x>0.32426</cdr:x>
      <cdr:y>0.2746</cdr:y>
    </cdr:from>
    <cdr:to>
      <cdr:x>0.3389</cdr:x>
      <cdr:y>0.45159</cdr:y>
    </cdr:to>
    <cdr:sp macro="" textlink="">
      <cdr:nvSpPr>
        <cdr:cNvPr id="26627" name="AutoShape 3"/>
        <cdr:cNvSpPr>
          <a:spLocks xmlns:a="http://schemas.openxmlformats.org/drawingml/2006/main" noChangeArrowheads="1"/>
        </cdr:cNvSpPr>
      </cdr:nvSpPr>
      <cdr:spPr bwMode="auto">
        <a:xfrm xmlns:a="http://schemas.openxmlformats.org/drawingml/2006/main">
          <a:off x="1250679" y="1161839"/>
          <a:ext cx="60679" cy="772896"/>
        </a:xfrm>
        <a:prstGeom xmlns:a="http://schemas.openxmlformats.org/drawingml/2006/main" prst="downArrow">
          <a:avLst>
            <a:gd name="adj1" fmla="val 50000"/>
            <a:gd name="adj2" fmla="val 318436"/>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0.6335</cdr:x>
      <cdr:y>0.22106</cdr:y>
    </cdr:from>
    <cdr:to>
      <cdr:x>0.6479</cdr:x>
      <cdr:y>0.3983</cdr:y>
    </cdr:to>
    <cdr:sp macro="" textlink="">
      <cdr:nvSpPr>
        <cdr:cNvPr id="26628" name="AutoShape 4"/>
        <cdr:cNvSpPr>
          <a:spLocks xmlns:a="http://schemas.openxmlformats.org/drawingml/2006/main" noChangeArrowheads="1"/>
        </cdr:cNvSpPr>
      </cdr:nvSpPr>
      <cdr:spPr bwMode="auto">
        <a:xfrm xmlns:a="http://schemas.openxmlformats.org/drawingml/2006/main">
          <a:off x="2518087" y="928710"/>
          <a:ext cx="60679" cy="773946"/>
        </a:xfrm>
        <a:prstGeom xmlns:a="http://schemas.openxmlformats.org/drawingml/2006/main" prst="downArrow">
          <a:avLst>
            <a:gd name="adj1" fmla="val 50000"/>
            <a:gd name="adj2" fmla="val 318869"/>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drawings/drawing3.xml><?xml version="1.0" encoding="utf-8"?>
<c:userShapes xmlns:c="http://schemas.openxmlformats.org/drawingml/2006/chart">
  <cdr:relSizeAnchor xmlns:cdr="http://schemas.openxmlformats.org/drawingml/2006/chartDrawing">
    <cdr:from>
      <cdr:x>0.19098</cdr:x>
      <cdr:y>0.07118</cdr:y>
    </cdr:from>
    <cdr:to>
      <cdr:x>0.6192</cdr:x>
      <cdr:y>0.14297</cdr:y>
    </cdr:to>
    <cdr:sp macro="" textlink="">
      <cdr:nvSpPr>
        <cdr:cNvPr id="39937" name="Text Box 1"/>
        <cdr:cNvSpPr txBox="1">
          <a:spLocks xmlns:a="http://schemas.openxmlformats.org/drawingml/2006/main" noChangeArrowheads="1"/>
        </cdr:cNvSpPr>
      </cdr:nvSpPr>
      <cdr:spPr bwMode="auto">
        <a:xfrm xmlns:a="http://schemas.openxmlformats.org/drawingml/2006/main">
          <a:off x="725384" y="269346"/>
          <a:ext cx="1828986" cy="301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l-NL" sz="800" b="0" i="0" u="none" strike="noStrike" baseline="0">
              <a:solidFill>
                <a:srgbClr val="000000"/>
              </a:solidFill>
              <a:latin typeface="Arial"/>
              <a:cs typeface="Arial"/>
            </a:rPr>
            <a:t>EU Fossil fuel dependence</a:t>
          </a:r>
        </a:p>
      </cdr:txBody>
    </cdr:sp>
  </cdr:relSizeAnchor>
</c:userShapes>
</file>

<file path=xl/drawings/drawing4.xml><?xml version="1.0" encoding="utf-8"?>
<xdr:wsDr xmlns:xdr="http://schemas.openxmlformats.org/drawingml/2006/spreadsheetDrawing" xmlns:a="http://schemas.openxmlformats.org/drawingml/2006/main">
  <xdr:twoCellAnchor>
    <xdr:from>
      <xdr:col>14</xdr:col>
      <xdr:colOff>633412</xdr:colOff>
      <xdr:row>63</xdr:row>
      <xdr:rowOff>26193</xdr:rowOff>
    </xdr:from>
    <xdr:to>
      <xdr:col>23</xdr:col>
      <xdr:colOff>226218</xdr:colOff>
      <xdr:row>92</xdr:row>
      <xdr:rowOff>159543</xdr:rowOff>
    </xdr:to>
    <xdr:graphicFrame macro="">
      <xdr:nvGraphicFramePr>
        <xdr:cNvPr id="2" name="Chart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NER12_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A_QC"/>
      <sheetName val="Fig 1 "/>
      <sheetName val="Fig 1 EU27 excl petr"/>
      <sheetName val="Fig 1 data EU27 NG imp"/>
      <sheetName val="Fig 1 data EU27 NG ex"/>
      <sheetName val="Fig 1 data EU27 OI imp"/>
      <sheetName val="Fig 1 data EU27 OI ex"/>
      <sheetName val="Fig 1 data Conversion factors"/>
      <sheetName val="Fig 1 data EU27 SF im"/>
      <sheetName val="Fig 1 data EU27 SF ex"/>
      <sheetName val="EU status"/>
      <sheetName val="Country abb"/>
      <sheetName val="Fig 1 data GIEC"/>
      <sheetName val="Fig 2"/>
      <sheetName val="Fig 2 data MS SF imp 2009"/>
      <sheetName val="Fig 2 data MS SF exp 2009"/>
      <sheetName val="Fig 2 data MS OI imp 2009"/>
      <sheetName val="Fig 2 data MS OI exp 2009"/>
      <sheetName val="Fig 2 data MS NG imp 2009"/>
      <sheetName val="Fig 2 data MS NG exp 2009"/>
      <sheetName val="Fig 3"/>
      <sheetName val="Fig 4"/>
      <sheetName val="Fig 4 CO2 imports"/>
      <sheetName val="Fig 5"/>
      <sheetName val="LNG08 - BP old"/>
      <sheetName val="LNG09 - BP old"/>
      <sheetName val="LNG - EUROSTAT"/>
      <sheetName val="Biomass 07"/>
      <sheetName val="Biomass 09"/>
    </sheetNames>
    <sheetDataSet>
      <sheetData sheetId="0"/>
      <sheetData sheetId="1">
        <row r="70">
          <cell r="AN70">
            <v>2000</v>
          </cell>
          <cell r="AW70">
            <v>2009</v>
          </cell>
        </row>
        <row r="71">
          <cell r="AM71" t="str">
            <v>Russia</v>
          </cell>
          <cell r="AN71">
            <v>0.14748509602372109</v>
          </cell>
          <cell r="AW71">
            <v>0.20913968629877153</v>
          </cell>
        </row>
        <row r="72">
          <cell r="AM72" t="str">
            <v>Norway</v>
          </cell>
          <cell r="AN72">
            <v>9.293862340961781E-2</v>
          </cell>
          <cell r="AW72">
            <v>0.10151680236735354</v>
          </cell>
        </row>
        <row r="73">
          <cell r="AM73" t="str">
            <v>Algeria</v>
          </cell>
          <cell r="AN73">
            <v>4.0328870214047893E-2</v>
          </cell>
          <cell r="AW73">
            <v>3.0476019651545824E-2</v>
          </cell>
        </row>
        <row r="74">
          <cell r="AM74" t="str">
            <v>Nigeria</v>
          </cell>
          <cell r="AN74">
            <v>1.5280580813718612E-2</v>
          </cell>
          <cell r="AW74">
            <v>1.7983751970223515E-2</v>
          </cell>
        </row>
        <row r="75">
          <cell r="AM75" t="str">
            <v>Libya</v>
          </cell>
          <cell r="AN75">
            <v>3.130733042834237E-2</v>
          </cell>
          <cell r="AW75">
            <v>3.5412406711241115E-2</v>
          </cell>
        </row>
        <row r="76">
          <cell r="AM76" t="str">
            <v>Saudi Arabia</v>
          </cell>
          <cell r="AN76">
            <v>3.9287319327029585E-2</v>
          </cell>
          <cell r="AW76">
            <v>1.9633753297477241E-2</v>
          </cell>
        </row>
        <row r="77">
          <cell r="AM77" t="str">
            <v>Iran</v>
          </cell>
          <cell r="AN77">
            <v>2.09231542725383E-2</v>
          </cell>
          <cell r="AW77">
            <v>1.5814696724468974E-2</v>
          </cell>
        </row>
        <row r="78">
          <cell r="AM78" t="str">
            <v>South Africa</v>
          </cell>
          <cell r="AN78">
            <v>1.5813478585022932E-2</v>
          </cell>
          <cell r="AW78">
            <v>1.1067956755160912E-2</v>
          </cell>
        </row>
        <row r="79">
          <cell r="AM79" t="str">
            <v>Australia</v>
          </cell>
          <cell r="AN79">
            <v>1.108954140234778E-2</v>
          </cell>
          <cell r="AW79">
            <v>5.3781007553267207E-3</v>
          </cell>
        </row>
        <row r="80">
          <cell r="AM80" t="str">
            <v>Colombia</v>
          </cell>
          <cell r="AN80">
            <v>8.6950246519607657E-3</v>
          </cell>
          <cell r="AW80">
            <v>1.2455416123193541E-2</v>
          </cell>
        </row>
        <row r="81">
          <cell r="AM81" t="str">
            <v>Indonesia</v>
          </cell>
          <cell r="AN81">
            <v>3.4622058085988193E-3</v>
          </cell>
          <cell r="AW81">
            <v>5.0026423345699888E-3</v>
          </cell>
        </row>
        <row r="82">
          <cell r="AM82" t="str">
            <v>Other countries</v>
          </cell>
          <cell r="AN82">
            <v>5.2848785625302937E-2</v>
          </cell>
          <cell r="AW82">
            <v>9.1028040842243987E-2</v>
          </cell>
        </row>
        <row r="86">
          <cell r="AN86">
            <v>2000</v>
          </cell>
          <cell r="AO86">
            <v>2009</v>
          </cell>
        </row>
        <row r="87">
          <cell r="AM87" t="str">
            <v>Russia</v>
          </cell>
          <cell r="AN87">
            <v>0.14748509602372109</v>
          </cell>
          <cell r="AO87">
            <v>0.20913968629877153</v>
          </cell>
        </row>
        <row r="88">
          <cell r="AM88" t="str">
            <v>Norway</v>
          </cell>
          <cell r="AN88">
            <v>9.293862340961781E-2</v>
          </cell>
          <cell r="AO88">
            <v>0.10151680236735354</v>
          </cell>
        </row>
        <row r="89">
          <cell r="AM89" t="str">
            <v>Algeria</v>
          </cell>
          <cell r="AN89">
            <v>4.0328870214047893E-2</v>
          </cell>
          <cell r="AO89">
            <v>3.0476019651545824E-2</v>
          </cell>
        </row>
        <row r="90">
          <cell r="AM90" t="str">
            <v>Nigeria</v>
          </cell>
          <cell r="AN90">
            <v>1.5280580813718612E-2</v>
          </cell>
          <cell r="AO90">
            <v>1.7983751970223515E-2</v>
          </cell>
        </row>
        <row r="91">
          <cell r="AM91" t="str">
            <v>Libya</v>
          </cell>
          <cell r="AN91">
            <v>3.130733042834237E-2</v>
          </cell>
          <cell r="AO91">
            <v>3.5412406711241115E-2</v>
          </cell>
        </row>
        <row r="92">
          <cell r="AM92" t="str">
            <v>Saudi Arabia</v>
          </cell>
          <cell r="AN92">
            <v>3.9287319327029585E-2</v>
          </cell>
          <cell r="AO92">
            <v>1.9633753297477241E-2</v>
          </cell>
        </row>
        <row r="93">
          <cell r="AM93" t="str">
            <v>Iran</v>
          </cell>
          <cell r="AN93">
            <v>2.09231542725383E-2</v>
          </cell>
          <cell r="AO93">
            <v>1.5814696724468974E-2</v>
          </cell>
        </row>
        <row r="94">
          <cell r="AM94" t="str">
            <v>South Africa</v>
          </cell>
          <cell r="AN94">
            <v>1.5813478585022932E-2</v>
          </cell>
          <cell r="AO94">
            <v>1.1067956755160912E-2</v>
          </cell>
        </row>
        <row r="95">
          <cell r="AM95" t="str">
            <v>Australia</v>
          </cell>
          <cell r="AN95">
            <v>1.108954140234778E-2</v>
          </cell>
          <cell r="AO95">
            <v>5.3781007553267207E-3</v>
          </cell>
        </row>
        <row r="96">
          <cell r="AM96" t="str">
            <v>Colombia</v>
          </cell>
          <cell r="AN96">
            <v>8.6950246519607657E-3</v>
          </cell>
          <cell r="AO96">
            <v>1.2455416123193541E-2</v>
          </cell>
        </row>
        <row r="97">
          <cell r="AM97" t="str">
            <v>Indonesia</v>
          </cell>
          <cell r="AN97">
            <v>3.4622058085988193E-3</v>
          </cell>
          <cell r="AO97">
            <v>5.0026423345699888E-3</v>
          </cell>
        </row>
        <row r="98">
          <cell r="AM98" t="str">
            <v>Other countries</v>
          </cell>
          <cell r="AN98">
            <v>5.2848785625302937E-2</v>
          </cell>
          <cell r="AO98">
            <v>9.1028040842243987E-2</v>
          </cell>
        </row>
      </sheetData>
      <sheetData sheetId="2"/>
      <sheetData sheetId="3"/>
      <sheetData sheetId="4"/>
      <sheetData sheetId="5"/>
      <sheetData sheetId="6"/>
      <sheetData sheetId="7"/>
      <sheetData sheetId="8"/>
      <sheetData sheetId="9"/>
      <sheetData sheetId="10"/>
      <sheetData sheetId="11">
        <row r="1">
          <cell r="B1" t="str">
            <v>United Arab Emirates</v>
          </cell>
          <cell r="C1" t="str">
            <v>ae</v>
          </cell>
        </row>
        <row r="2">
          <cell r="B2" t="str">
            <v>Africa</v>
          </cell>
          <cell r="C2" t="str">
            <v>afr</v>
          </cell>
        </row>
        <row r="3">
          <cell r="B3" t="str">
            <v>Albania</v>
          </cell>
          <cell r="C3" t="str">
            <v>AL</v>
          </cell>
        </row>
        <row r="4">
          <cell r="B4" t="str">
            <v>Armenia</v>
          </cell>
          <cell r="C4" t="str">
            <v>AM</v>
          </cell>
        </row>
        <row r="5">
          <cell r="B5" t="str">
            <v>Netherland Antilles (NL)</v>
          </cell>
          <cell r="C5" t="str">
            <v>an</v>
          </cell>
        </row>
        <row r="6">
          <cell r="B6" t="str">
            <v>Angola</v>
          </cell>
          <cell r="C6" t="str">
            <v>ao</v>
          </cell>
        </row>
        <row r="7">
          <cell r="B7" t="str">
            <v>Argentina</v>
          </cell>
          <cell r="C7" t="str">
            <v>ar</v>
          </cell>
        </row>
        <row r="8">
          <cell r="B8" t="str">
            <v>Other Asian countries (aggregate changing according to the context)</v>
          </cell>
          <cell r="C8" t="str">
            <v>ASI_OTH</v>
          </cell>
        </row>
        <row r="9">
          <cell r="B9" t="str">
            <v>Austria</v>
          </cell>
          <cell r="C9" t="str">
            <v>at</v>
          </cell>
        </row>
        <row r="10">
          <cell r="B10" t="str">
            <v>Australia</v>
          </cell>
          <cell r="C10" t="str">
            <v>au</v>
          </cell>
        </row>
        <row r="11">
          <cell r="B11" t="str">
            <v>Azerbaijan</v>
          </cell>
          <cell r="C11" t="str">
            <v>az</v>
          </cell>
        </row>
        <row r="12">
          <cell r="B12" t="str">
            <v>Bosnia and Herzegovina</v>
          </cell>
          <cell r="C12" t="str">
            <v>ba</v>
          </cell>
        </row>
        <row r="13">
          <cell r="B13" t="str">
            <v>Belgium</v>
          </cell>
          <cell r="C13" t="str">
            <v>be</v>
          </cell>
        </row>
        <row r="14">
          <cell r="B14" t="str">
            <v>Bulgaria</v>
          </cell>
          <cell r="C14" t="str">
            <v>bg</v>
          </cell>
        </row>
        <row r="15">
          <cell r="B15" t="str">
            <v>Bahrain</v>
          </cell>
          <cell r="C15" t="str">
            <v>bh</v>
          </cell>
        </row>
        <row r="16">
          <cell r="B16" t="str">
            <v>Brunei Darussalam</v>
          </cell>
          <cell r="C16" t="str">
            <v>bn</v>
          </cell>
        </row>
        <row r="17">
          <cell r="B17" t="str">
            <v>Brazil</v>
          </cell>
          <cell r="C17" t="str">
            <v>br</v>
          </cell>
        </row>
        <row r="18">
          <cell r="B18" t="str">
            <v>Belarus</v>
          </cell>
          <cell r="C18" t="str">
            <v>by</v>
          </cell>
        </row>
        <row r="19">
          <cell r="B19" t="str">
            <v>Canada</v>
          </cell>
          <cell r="C19" t="str">
            <v>ca</v>
          </cell>
        </row>
        <row r="20">
          <cell r="B20" t="str">
            <v>Congo, the Democratic Republic of the</v>
          </cell>
          <cell r="C20" t="str">
            <v>cd</v>
          </cell>
        </row>
        <row r="21">
          <cell r="B21" t="str">
            <v>Congo</v>
          </cell>
          <cell r="C21" t="str">
            <v>cg</v>
          </cell>
        </row>
        <row r="22">
          <cell r="B22" t="str">
            <v>Switzerland</v>
          </cell>
          <cell r="C22" t="str">
            <v>ch</v>
          </cell>
        </row>
        <row r="23">
          <cell r="B23" t="str">
            <v>Cameroon</v>
          </cell>
          <cell r="C23" t="str">
            <v>cm</v>
          </cell>
        </row>
        <row r="24">
          <cell r="B24" t="str">
            <v>China (including Hong Kong)</v>
          </cell>
          <cell r="C24" t="str">
            <v>cn</v>
          </cell>
        </row>
        <row r="25">
          <cell r="B25" t="str">
            <v>China (except Hong Kong)</v>
          </cell>
          <cell r="C25" t="str">
            <v>CN_X_HK</v>
          </cell>
        </row>
        <row r="26">
          <cell r="B26" t="str">
            <v>Colombia</v>
          </cell>
          <cell r="C26" t="str">
            <v>co</v>
          </cell>
        </row>
        <row r="27">
          <cell r="B27" t="str">
            <v>Serbia and Montenegro</v>
          </cell>
          <cell r="C27" t="str">
            <v>cs</v>
          </cell>
        </row>
        <row r="28">
          <cell r="B28" t="str">
            <v>Cyprus</v>
          </cell>
          <cell r="C28" t="str">
            <v>CY</v>
          </cell>
        </row>
        <row r="29">
          <cell r="B29" t="str">
            <v>Czech Republic</v>
          </cell>
          <cell r="C29" t="str">
            <v>cz</v>
          </cell>
        </row>
        <row r="30">
          <cell r="B30" t="str">
            <v>Germany (including  former GDR from 1991)</v>
          </cell>
          <cell r="C30" t="str">
            <v>de</v>
          </cell>
        </row>
        <row r="31">
          <cell r="B31" t="str">
            <v>Germany (including ex-GDR from 1991)</v>
          </cell>
          <cell r="C31" t="str">
            <v>de</v>
          </cell>
        </row>
        <row r="32">
          <cell r="B32" t="str">
            <v>Denmark</v>
          </cell>
          <cell r="C32" t="str">
            <v>dk</v>
          </cell>
        </row>
        <row r="33">
          <cell r="B33" t="str">
            <v>Algeria</v>
          </cell>
          <cell r="C33" t="str">
            <v>dz</v>
          </cell>
        </row>
        <row r="34">
          <cell r="B34" t="str">
            <v>Euro area (EA11-2000, EA12-2006, EA13-2007, EA15-2008, EA16-2010, EA17)</v>
          </cell>
          <cell r="C34" t="str">
            <v>EA</v>
          </cell>
        </row>
        <row r="35">
          <cell r="B35" t="str">
            <v>Euro area (12 countries)</v>
          </cell>
          <cell r="C35" t="str">
            <v>EA12</v>
          </cell>
        </row>
        <row r="36">
          <cell r="B36" t="str">
            <v>Euro area (13 countries)</v>
          </cell>
          <cell r="C36" t="str">
            <v>EA13</v>
          </cell>
        </row>
        <row r="37">
          <cell r="B37" t="str">
            <v>Euro area (15 countries)</v>
          </cell>
          <cell r="C37" t="str">
            <v>EA15</v>
          </cell>
        </row>
        <row r="38">
          <cell r="B38" t="str">
            <v>Euro area (16 countries)</v>
          </cell>
          <cell r="C38" t="str">
            <v>EA16</v>
          </cell>
        </row>
        <row r="39">
          <cell r="B39" t="str">
            <v>Euro area (17 countries)</v>
          </cell>
          <cell r="C39" t="str">
            <v>EA17</v>
          </cell>
        </row>
        <row r="40">
          <cell r="B40" t="str">
            <v>Ecuador</v>
          </cell>
          <cell r="C40" t="str">
            <v>ec</v>
          </cell>
        </row>
        <row r="41">
          <cell r="B41" t="str">
            <v>Estonia</v>
          </cell>
          <cell r="C41" t="str">
            <v>ee</v>
          </cell>
        </row>
        <row r="42">
          <cell r="B42" t="str">
            <v>European Economic Area (EEA) (EU-15 plus IS, LI, NO)</v>
          </cell>
          <cell r="C42" t="str">
            <v>EEA</v>
          </cell>
        </row>
        <row r="43">
          <cell r="B43" t="str">
            <v>Egypt</v>
          </cell>
          <cell r="C43" t="str">
            <v>eg</v>
          </cell>
        </row>
        <row r="44">
          <cell r="B44" t="str">
            <v>Spain</v>
          </cell>
          <cell r="C44" t="str">
            <v>es</v>
          </cell>
        </row>
        <row r="45">
          <cell r="B45" t="str">
            <v>European Union (15 countries)</v>
          </cell>
          <cell r="C45" t="str">
            <v>EU15</v>
          </cell>
        </row>
        <row r="46">
          <cell r="B46" t="str">
            <v>European Union (25 countries)</v>
          </cell>
          <cell r="C46" t="str">
            <v>EU25</v>
          </cell>
        </row>
        <row r="47">
          <cell r="B47" t="str">
            <v>European Union (27 countries)</v>
          </cell>
          <cell r="C47" t="str">
            <v>EU27</v>
          </cell>
        </row>
        <row r="48">
          <cell r="B48" t="str">
            <v>Former Czechoslovakia (before 1992)/Total components of former Czechoslovakia</v>
          </cell>
          <cell r="C48" t="str">
            <v>ex_cs</v>
          </cell>
        </row>
        <row r="49">
          <cell r="B49" t="str">
            <v>Former Soviet Union (before 1991)/Total components of the former Soviet Union</v>
          </cell>
          <cell r="C49" t="str">
            <v>ex_su</v>
          </cell>
        </row>
        <row r="50">
          <cell r="B50" t="str">
            <v>Former Yugoslavia (before 1992)/Total components of the former republic of Yugoslavia</v>
          </cell>
          <cell r="C50" t="str">
            <v>ex_yu</v>
          </cell>
        </row>
        <row r="51">
          <cell r="B51" t="str">
            <v>Former Yugoslav Republic of Macedonia, the</v>
          </cell>
          <cell r="C51" t="str">
            <v>ex_yu</v>
          </cell>
        </row>
        <row r="52">
          <cell r="B52" t="str">
            <v>Finland</v>
          </cell>
          <cell r="C52" t="str">
            <v>fi</v>
          </cell>
        </row>
        <row r="53">
          <cell r="B53" t="str">
            <v>France</v>
          </cell>
          <cell r="C53" t="str">
            <v>fr</v>
          </cell>
        </row>
        <row r="54">
          <cell r="B54" t="str">
            <v>Gabon</v>
          </cell>
          <cell r="C54" t="str">
            <v>ga</v>
          </cell>
        </row>
        <row r="55">
          <cell r="B55" t="str">
            <v>Georgia</v>
          </cell>
          <cell r="C55" t="str">
            <v>ge</v>
          </cell>
        </row>
        <row r="56">
          <cell r="B56" t="str">
            <v>Greece</v>
          </cell>
          <cell r="C56" t="str">
            <v>gr</v>
          </cell>
        </row>
        <row r="57">
          <cell r="B57" t="str">
            <v>Hong Kong (special administrative region of China)</v>
          </cell>
          <cell r="C57" t="str">
            <v>HK</v>
          </cell>
        </row>
        <row r="58">
          <cell r="B58" t="str">
            <v>Croatia</v>
          </cell>
          <cell r="C58" t="str">
            <v>hr</v>
          </cell>
        </row>
        <row r="59">
          <cell r="B59" t="str">
            <v>Hungary</v>
          </cell>
          <cell r="C59" t="str">
            <v>hu</v>
          </cell>
        </row>
        <row r="60">
          <cell r="B60" t="str">
            <v>Indonesia</v>
          </cell>
          <cell r="C60" t="str">
            <v>id</v>
          </cell>
        </row>
        <row r="61">
          <cell r="B61" t="str">
            <v>Ireland</v>
          </cell>
          <cell r="C61" t="str">
            <v>ie</v>
          </cell>
        </row>
        <row r="62">
          <cell r="B62" t="str">
            <v>Israel</v>
          </cell>
          <cell r="C62" t="str">
            <v>IL</v>
          </cell>
        </row>
        <row r="63">
          <cell r="B63" t="str">
            <v>India</v>
          </cell>
          <cell r="C63" t="str">
            <v>in</v>
          </cell>
        </row>
        <row r="64">
          <cell r="B64" t="str">
            <v>Iraq</v>
          </cell>
          <cell r="C64" t="str">
            <v>iq</v>
          </cell>
        </row>
        <row r="65">
          <cell r="B65" t="str">
            <v>Iran (Islamic Republic of)</v>
          </cell>
          <cell r="C65" t="str">
            <v>ir</v>
          </cell>
        </row>
        <row r="66">
          <cell r="B66" t="str">
            <v>Iran</v>
          </cell>
          <cell r="C66" t="str">
            <v>ir</v>
          </cell>
        </row>
        <row r="67">
          <cell r="B67" t="str">
            <v>Iceland</v>
          </cell>
          <cell r="C67" t="str">
            <v>is</v>
          </cell>
        </row>
        <row r="68">
          <cell r="B68" t="str">
            <v>Italy</v>
          </cell>
          <cell r="C68" t="str">
            <v>it</v>
          </cell>
        </row>
        <row r="69">
          <cell r="B69" t="str">
            <v>Japan</v>
          </cell>
          <cell r="C69" t="str">
            <v>jp</v>
          </cell>
        </row>
        <row r="70">
          <cell r="B70" t="str">
            <v>Korea (Democratic People's Republic of) (North)</v>
          </cell>
          <cell r="C70" t="str">
            <v>KP</v>
          </cell>
        </row>
        <row r="71">
          <cell r="B71" t="str">
            <v>Korea (Republic of) (South)</v>
          </cell>
          <cell r="C71" t="str">
            <v>kr</v>
          </cell>
        </row>
        <row r="72">
          <cell r="B72" t="str">
            <v>South Korea</v>
          </cell>
          <cell r="C72" t="str">
            <v>kr</v>
          </cell>
        </row>
        <row r="73">
          <cell r="B73" t="str">
            <v>Kuwait</v>
          </cell>
          <cell r="C73" t="str">
            <v>kw</v>
          </cell>
        </row>
        <row r="74">
          <cell r="B74" t="str">
            <v>Kazakhstan</v>
          </cell>
          <cell r="C74" t="str">
            <v>kz</v>
          </cell>
        </row>
        <row r="75">
          <cell r="B75" t="str">
            <v>Lebanon</v>
          </cell>
          <cell r="C75" t="str">
            <v>LB</v>
          </cell>
        </row>
        <row r="76">
          <cell r="B76" t="str">
            <v>Lithuania</v>
          </cell>
          <cell r="C76" t="str">
            <v>lt</v>
          </cell>
        </row>
        <row r="77">
          <cell r="B77" t="str">
            <v>Lichtenstein</v>
          </cell>
          <cell r="C77" t="str">
            <v>li</v>
          </cell>
        </row>
        <row r="78">
          <cell r="B78" t="str">
            <v>Luxembourg</v>
          </cell>
          <cell r="C78" t="str">
            <v>lu</v>
          </cell>
        </row>
        <row r="79">
          <cell r="B79" t="str">
            <v>Luxembourg (Grand-Duché)</v>
          </cell>
          <cell r="C79" t="str">
            <v>lu</v>
          </cell>
        </row>
        <row r="80">
          <cell r="B80" t="str">
            <v>Latvia</v>
          </cell>
          <cell r="C80" t="str">
            <v>lv</v>
          </cell>
        </row>
        <row r="81">
          <cell r="B81" t="str">
            <v>Libyan (Arab Jamahiriya)</v>
          </cell>
          <cell r="C81" t="str">
            <v>ly</v>
          </cell>
        </row>
        <row r="82">
          <cell r="B82" t="str">
            <v>Libya</v>
          </cell>
          <cell r="C82" t="str">
            <v>ly</v>
          </cell>
        </row>
        <row r="83">
          <cell r="B83" t="str">
            <v>Morocco</v>
          </cell>
          <cell r="C83" t="str">
            <v>MA</v>
          </cell>
        </row>
        <row r="84">
          <cell r="B84" t="str">
            <v>Moldova</v>
          </cell>
          <cell r="C84" t="str">
            <v>md</v>
          </cell>
        </row>
        <row r="85">
          <cell r="B85" t="str">
            <v>Montenegro</v>
          </cell>
          <cell r="C85" t="str">
            <v>me</v>
          </cell>
        </row>
        <row r="86">
          <cell r="B86" t="str">
            <v>Macedonia, the former Yugoslav Republic of</v>
          </cell>
          <cell r="C86" t="str">
            <v>mk</v>
          </cell>
        </row>
        <row r="87">
          <cell r="B87" t="str">
            <v>Malta</v>
          </cell>
          <cell r="C87" t="str">
            <v>mt</v>
          </cell>
        </row>
        <row r="88">
          <cell r="B88" t="str">
            <v>Mexico</v>
          </cell>
          <cell r="C88" t="str">
            <v>mx</v>
          </cell>
        </row>
        <row r="89">
          <cell r="B89" t="str">
            <v>Malaysia</v>
          </cell>
          <cell r="C89" t="str">
            <v>my</v>
          </cell>
        </row>
        <row r="90">
          <cell r="B90" t="str">
            <v>Mozambique</v>
          </cell>
          <cell r="C90" t="str">
            <v>MZ</v>
          </cell>
        </row>
        <row r="91">
          <cell r="B91" t="str">
            <v>Nigeria</v>
          </cell>
          <cell r="C91" t="str">
            <v>ng</v>
          </cell>
        </row>
        <row r="92">
          <cell r="B92" t="str">
            <v>Netherlands</v>
          </cell>
          <cell r="C92" t="str">
            <v>nl</v>
          </cell>
        </row>
        <row r="93">
          <cell r="B93" t="str">
            <v>New Member States (CZ, EE, CY, LV, LT, HU, MT, PL, SI, SK)</v>
          </cell>
          <cell r="C93" t="str">
            <v>NMS10</v>
          </cell>
        </row>
        <row r="94">
          <cell r="B94" t="str">
            <v>Norway</v>
          </cell>
          <cell r="C94" t="str">
            <v>no</v>
          </cell>
        </row>
        <row r="95">
          <cell r="B95" t="str">
            <v>New Zealand</v>
          </cell>
          <cell r="C95" t="str">
            <v>nz</v>
          </cell>
        </row>
        <row r="96">
          <cell r="B96" t="str">
            <v>Oman</v>
          </cell>
          <cell r="C96" t="str">
            <v>om</v>
          </cell>
        </row>
        <row r="97">
          <cell r="B97" t="str">
            <v>Petroleum Exporting Countries (OPEC)</v>
          </cell>
          <cell r="C97" t="str">
            <v>opec</v>
          </cell>
        </row>
        <row r="98">
          <cell r="B98" t="str">
            <v>Philippines</v>
          </cell>
          <cell r="C98" t="str">
            <v>PH</v>
          </cell>
        </row>
        <row r="99">
          <cell r="B99" t="str">
            <v>Pakistan</v>
          </cell>
          <cell r="C99" t="str">
            <v>PK</v>
          </cell>
        </row>
        <row r="100">
          <cell r="B100" t="str">
            <v>Poland</v>
          </cell>
          <cell r="C100" t="str">
            <v>pl</v>
          </cell>
        </row>
        <row r="101">
          <cell r="B101" t="str">
            <v>Portugal</v>
          </cell>
          <cell r="C101" t="str">
            <v>pt</v>
          </cell>
        </row>
        <row r="102">
          <cell r="B102" t="str">
            <v>Qatar</v>
          </cell>
          <cell r="C102" t="str">
            <v>qa</v>
          </cell>
        </row>
        <row r="103">
          <cell r="B103" t="str">
            <v>Romania</v>
          </cell>
          <cell r="C103" t="str">
            <v>ro</v>
          </cell>
        </row>
        <row r="104">
          <cell r="B104" t="str">
            <v>Serbia</v>
          </cell>
          <cell r="C104" t="str">
            <v>rs</v>
          </cell>
        </row>
        <row r="105">
          <cell r="B105" t="str">
            <v>Russian Federation</v>
          </cell>
          <cell r="C105" t="str">
            <v>ru</v>
          </cell>
        </row>
        <row r="106">
          <cell r="B106" t="str">
            <v>Russia</v>
          </cell>
          <cell r="C106" t="str">
            <v>ru</v>
          </cell>
        </row>
        <row r="107">
          <cell r="B107" t="str">
            <v>Saudi Arabia</v>
          </cell>
          <cell r="C107" t="str">
            <v>sa</v>
          </cell>
        </row>
        <row r="108">
          <cell r="B108" t="str">
            <v>Sweden</v>
          </cell>
          <cell r="C108" t="str">
            <v>se</v>
          </cell>
        </row>
        <row r="109">
          <cell r="B109" t="str">
            <v>Singapore</v>
          </cell>
          <cell r="C109" t="str">
            <v>sg</v>
          </cell>
        </row>
        <row r="110">
          <cell r="B110" t="str">
            <v>Slovenia</v>
          </cell>
          <cell r="C110" t="str">
            <v>si</v>
          </cell>
        </row>
        <row r="111">
          <cell r="B111" t="str">
            <v>Slovakia</v>
          </cell>
          <cell r="C111" t="str">
            <v>sk</v>
          </cell>
        </row>
        <row r="112">
          <cell r="B112" t="str">
            <v>Syrian Arab Republic</v>
          </cell>
          <cell r="C112" t="str">
            <v>sy</v>
          </cell>
        </row>
        <row r="113">
          <cell r="B113" t="str">
            <v>Thailand</v>
          </cell>
          <cell r="C113" t="str">
            <v>TH</v>
          </cell>
        </row>
        <row r="114">
          <cell r="B114" t="str">
            <v>Turkmenistan</v>
          </cell>
          <cell r="C114" t="str">
            <v>tm</v>
          </cell>
        </row>
        <row r="115">
          <cell r="B115" t="str">
            <v>Tunisia</v>
          </cell>
          <cell r="C115" t="str">
            <v>tn</v>
          </cell>
        </row>
        <row r="116">
          <cell r="B116" t="str">
            <v>Turkey</v>
          </cell>
          <cell r="C116" t="str">
            <v>tr</v>
          </cell>
        </row>
        <row r="117">
          <cell r="B117" t="str">
            <v>Turkey</v>
          </cell>
          <cell r="C117" t="str">
            <v>TR</v>
          </cell>
        </row>
        <row r="118">
          <cell r="B118" t="str">
            <v>Trinidad and Tobago</v>
          </cell>
          <cell r="C118" t="str">
            <v>tt</v>
          </cell>
        </row>
        <row r="119">
          <cell r="B119" t="str">
            <v>Taiwan</v>
          </cell>
          <cell r="C119" t="str">
            <v>TW</v>
          </cell>
        </row>
        <row r="120">
          <cell r="B120" t="str">
            <v>Ukraine</v>
          </cell>
          <cell r="C120" t="str">
            <v>ua</v>
          </cell>
        </row>
        <row r="121">
          <cell r="B121" t="str">
            <v>United Kingdom</v>
          </cell>
          <cell r="C121" t="str">
            <v>uk</v>
          </cell>
        </row>
        <row r="122">
          <cell r="B122" t="str">
            <v>United States</v>
          </cell>
          <cell r="C122" t="str">
            <v>us</v>
          </cell>
        </row>
        <row r="123">
          <cell r="B123" t="str">
            <v>Uzbekistan</v>
          </cell>
          <cell r="C123" t="str">
            <v>uz</v>
          </cell>
        </row>
        <row r="124">
          <cell r="B124" t="str">
            <v>Venezuela</v>
          </cell>
          <cell r="C124" t="str">
            <v>ve</v>
          </cell>
        </row>
        <row r="125">
          <cell r="B125" t="str">
            <v>Vietnam</v>
          </cell>
          <cell r="C125" t="str">
            <v>vn</v>
          </cell>
        </row>
        <row r="126">
          <cell r="B126" t="str">
            <v>All countries of the world</v>
          </cell>
          <cell r="C126" t="str">
            <v>world</v>
          </cell>
        </row>
        <row r="127">
          <cell r="B127" t="str">
            <v>World</v>
          </cell>
          <cell r="C127" t="str">
            <v>world</v>
          </cell>
        </row>
        <row r="128">
          <cell r="B128" t="str">
            <v>Total</v>
          </cell>
          <cell r="C128" t="str">
            <v>Total</v>
          </cell>
        </row>
        <row r="129">
          <cell r="B129" t="str">
            <v>Not specified</v>
          </cell>
          <cell r="C129" t="str">
            <v>Not Specified</v>
          </cell>
        </row>
        <row r="130">
          <cell r="B130" t="str">
            <v>Yemen (Republic of)</v>
          </cell>
          <cell r="C130" t="str">
            <v>ye</v>
          </cell>
        </row>
        <row r="131">
          <cell r="B131" t="str">
            <v>South Africa</v>
          </cell>
          <cell r="C131" t="str">
            <v>ZA</v>
          </cell>
        </row>
      </sheetData>
      <sheetData sheetId="12">
        <row r="13">
          <cell r="A13" t="str">
            <v>million toe</v>
          </cell>
          <cell r="C13">
            <v>1990</v>
          </cell>
          <cell r="D13">
            <v>1991</v>
          </cell>
          <cell r="E13">
            <v>1992</v>
          </cell>
          <cell r="F13">
            <v>1993</v>
          </cell>
          <cell r="G13">
            <v>1994</v>
          </cell>
          <cell r="H13">
            <v>1995</v>
          </cell>
          <cell r="I13">
            <v>1996</v>
          </cell>
          <cell r="J13">
            <v>1997</v>
          </cell>
          <cell r="K13">
            <v>1998</v>
          </cell>
          <cell r="L13">
            <v>1999</v>
          </cell>
          <cell r="M13">
            <v>2000</v>
          </cell>
          <cell r="N13">
            <v>2001</v>
          </cell>
          <cell r="O13">
            <v>2002</v>
          </cell>
          <cell r="P13">
            <v>2003</v>
          </cell>
          <cell r="Q13">
            <v>2004</v>
          </cell>
          <cell r="R13">
            <v>2005</v>
          </cell>
          <cell r="S13">
            <v>2006</v>
          </cell>
          <cell r="T13">
            <v>2007</v>
          </cell>
          <cell r="U13">
            <v>2008</v>
          </cell>
          <cell r="V13">
            <v>2009</v>
          </cell>
        </row>
        <row r="14">
          <cell r="C14">
            <v>3</v>
          </cell>
          <cell r="D14">
            <v>4</v>
          </cell>
          <cell r="E14">
            <v>5</v>
          </cell>
          <cell r="F14">
            <v>6</v>
          </cell>
          <cell r="G14">
            <v>7</v>
          </cell>
          <cell r="H14">
            <v>8</v>
          </cell>
          <cell r="I14">
            <v>9</v>
          </cell>
          <cell r="J14">
            <v>10</v>
          </cell>
          <cell r="K14">
            <v>11</v>
          </cell>
          <cell r="L14">
            <v>12</v>
          </cell>
          <cell r="M14">
            <v>13</v>
          </cell>
          <cell r="N14">
            <v>14</v>
          </cell>
          <cell r="O14">
            <v>15</v>
          </cell>
          <cell r="P14">
            <v>16</v>
          </cell>
          <cell r="Q14">
            <v>17</v>
          </cell>
          <cell r="R14">
            <v>18</v>
          </cell>
          <cell r="S14">
            <v>19</v>
          </cell>
          <cell r="T14">
            <v>20</v>
          </cell>
          <cell r="U14">
            <v>21</v>
          </cell>
          <cell r="V14">
            <v>22</v>
          </cell>
        </row>
        <row r="15">
          <cell r="A15" t="str">
            <v>Coal and lignite</v>
          </cell>
          <cell r="C15">
            <v>453.31400000000002</v>
          </cell>
          <cell r="D15">
            <v>432.37799999999999</v>
          </cell>
          <cell r="E15">
            <v>403.78800000000001</v>
          </cell>
          <cell r="F15">
            <v>379.01299999999998</v>
          </cell>
          <cell r="G15">
            <v>369.72699999999998</v>
          </cell>
          <cell r="H15">
            <v>364.709</v>
          </cell>
          <cell r="I15">
            <v>361.95299999999997</v>
          </cell>
          <cell r="J15">
            <v>348.90800000000002</v>
          </cell>
          <cell r="K15">
            <v>332.95100000000002</v>
          </cell>
          <cell r="L15">
            <v>313.13600000000002</v>
          </cell>
          <cell r="M15">
            <v>320.78199999999998</v>
          </cell>
          <cell r="N15">
            <v>322.548</v>
          </cell>
          <cell r="O15">
            <v>319.61599999999999</v>
          </cell>
          <cell r="P15">
            <v>330.05599999999998</v>
          </cell>
          <cell r="Q15">
            <v>327.09500000000003</v>
          </cell>
          <cell r="R15">
            <v>317.26</v>
          </cell>
          <cell r="S15">
            <v>325.25799999999998</v>
          </cell>
          <cell r="T15">
            <v>328.61799999999999</v>
          </cell>
          <cell r="U15">
            <v>305.39499999999998</v>
          </cell>
          <cell r="V15">
            <v>267.91399999999999</v>
          </cell>
        </row>
        <row r="16">
          <cell r="A16" t="str">
            <v>Oil</v>
          </cell>
          <cell r="C16">
            <v>632.93399999999997</v>
          </cell>
          <cell r="D16">
            <v>639.63300000000004</v>
          </cell>
          <cell r="E16">
            <v>636.774</v>
          </cell>
          <cell r="F16">
            <v>635.94899999999996</v>
          </cell>
          <cell r="G16">
            <v>640.58000000000004</v>
          </cell>
          <cell r="H16">
            <v>651.91</v>
          </cell>
          <cell r="I16">
            <v>664.78300000000002</v>
          </cell>
          <cell r="J16">
            <v>663.01599999999996</v>
          </cell>
          <cell r="K16">
            <v>678.40800000000002</v>
          </cell>
          <cell r="L16">
            <v>671.22299999999996</v>
          </cell>
          <cell r="M16">
            <v>660.97199999999998</v>
          </cell>
          <cell r="N16">
            <v>676.01199999999994</v>
          </cell>
          <cell r="O16">
            <v>670.89800000000002</v>
          </cell>
          <cell r="P16">
            <v>674.95100000000002</v>
          </cell>
          <cell r="Q16">
            <v>676.82500000000005</v>
          </cell>
          <cell r="R16">
            <v>678.13</v>
          </cell>
          <cell r="S16">
            <v>674.173</v>
          </cell>
          <cell r="T16">
            <v>658.86599999999999</v>
          </cell>
          <cell r="U16">
            <v>658.48699999999997</v>
          </cell>
          <cell r="V16">
            <v>622.85799999999995</v>
          </cell>
        </row>
        <row r="17">
          <cell r="A17" t="str">
            <v>Gas</v>
          </cell>
          <cell r="C17">
            <v>295.93400000000003</v>
          </cell>
          <cell r="D17">
            <v>305.41699999999997</v>
          </cell>
          <cell r="E17">
            <v>296.55900000000003</v>
          </cell>
          <cell r="F17">
            <v>307.83100000000002</v>
          </cell>
          <cell r="G17">
            <v>307.58600000000001</v>
          </cell>
          <cell r="H17">
            <v>334.14100000000002</v>
          </cell>
          <cell r="I17">
            <v>367.69200000000001</v>
          </cell>
          <cell r="J17">
            <v>359.84</v>
          </cell>
          <cell r="K17">
            <v>371.40300000000002</v>
          </cell>
          <cell r="L17">
            <v>382.79399999999998</v>
          </cell>
          <cell r="M17">
            <v>393.935</v>
          </cell>
          <cell r="N17">
            <v>404.04700000000003</v>
          </cell>
          <cell r="O17">
            <v>405.58800000000002</v>
          </cell>
          <cell r="P17">
            <v>425.58699999999999</v>
          </cell>
          <cell r="Q17">
            <v>435.23200000000003</v>
          </cell>
          <cell r="R17">
            <v>446.02300000000002</v>
          </cell>
          <cell r="S17">
            <v>438.09500000000003</v>
          </cell>
          <cell r="T17">
            <v>432.59899999999999</v>
          </cell>
          <cell r="U17">
            <v>440.834</v>
          </cell>
          <cell r="V17">
            <v>416.79199999999997</v>
          </cell>
        </row>
        <row r="18">
          <cell r="A18" t="str">
            <v>Nuclear</v>
          </cell>
          <cell r="C18">
            <v>205.20500000000001</v>
          </cell>
          <cell r="D18">
            <v>211.54</v>
          </cell>
          <cell r="E18">
            <v>213.494</v>
          </cell>
          <cell r="F18">
            <v>222.483</v>
          </cell>
          <cell r="G18">
            <v>221.59100000000001</v>
          </cell>
          <cell r="H18">
            <v>227.30099999999999</v>
          </cell>
          <cell r="I18">
            <v>238.95400000000001</v>
          </cell>
          <cell r="J18">
            <v>241.96600000000001</v>
          </cell>
          <cell r="K18">
            <v>240.71600000000001</v>
          </cell>
          <cell r="L18">
            <v>243.43100000000001</v>
          </cell>
          <cell r="M18">
            <v>243.84100000000001</v>
          </cell>
          <cell r="N18">
            <v>252.66499999999999</v>
          </cell>
          <cell r="O18">
            <v>255.55600000000001</v>
          </cell>
          <cell r="P18">
            <v>257.017</v>
          </cell>
          <cell r="Q18">
            <v>260.286</v>
          </cell>
          <cell r="R18">
            <v>257.51600000000002</v>
          </cell>
          <cell r="S18">
            <v>255.499</v>
          </cell>
          <cell r="T18">
            <v>241.41</v>
          </cell>
          <cell r="U18">
            <v>241.90899999999999</v>
          </cell>
          <cell r="V18">
            <v>230.767</v>
          </cell>
        </row>
        <row r="19">
          <cell r="A19" t="str">
            <v>Renewables</v>
          </cell>
          <cell r="C19">
            <v>70.695999999999998</v>
          </cell>
          <cell r="D19">
            <v>73.114000000000004</v>
          </cell>
          <cell r="E19">
            <v>75.239999999999995</v>
          </cell>
          <cell r="F19">
            <v>79.736999999999995</v>
          </cell>
          <cell r="G19">
            <v>80.760000000000005</v>
          </cell>
          <cell r="H19">
            <v>82.881</v>
          </cell>
          <cell r="I19">
            <v>86.363</v>
          </cell>
          <cell r="J19">
            <v>89.953999999999994</v>
          </cell>
          <cell r="K19">
            <v>92.5</v>
          </cell>
          <cell r="L19">
            <v>92.757999999999996</v>
          </cell>
          <cell r="M19">
            <v>96.944000000000003</v>
          </cell>
          <cell r="N19">
            <v>99.891999999999996</v>
          </cell>
          <cell r="O19">
            <v>97.65</v>
          </cell>
          <cell r="P19">
            <v>103.85599999999999</v>
          </cell>
          <cell r="Q19">
            <v>111.506</v>
          </cell>
          <cell r="R19">
            <v>116.035</v>
          </cell>
          <cell r="S19">
            <v>123.834</v>
          </cell>
          <cell r="T19">
            <v>134.512</v>
          </cell>
          <cell r="U19">
            <v>144.23699999999999</v>
          </cell>
          <cell r="V19">
            <v>152.59700000000001</v>
          </cell>
        </row>
        <row r="20">
          <cell r="A20" t="str">
            <v>Other (industrial waste, net electricity imports)</v>
          </cell>
          <cell r="C20">
            <v>5.0890000000000004</v>
          </cell>
          <cell r="D20">
            <v>3.1240000000000001</v>
          </cell>
          <cell r="E20">
            <v>3.9369999999999998</v>
          </cell>
          <cell r="F20">
            <v>3.9249999999999998</v>
          </cell>
          <cell r="G20">
            <v>4.0019999999999998</v>
          </cell>
          <cell r="H20">
            <v>4.5380000000000003</v>
          </cell>
          <cell r="I20">
            <v>2.6419999999999999</v>
          </cell>
          <cell r="J20">
            <v>3.129</v>
          </cell>
          <cell r="K20">
            <v>2.8250000000000002</v>
          </cell>
          <cell r="L20">
            <v>3.677</v>
          </cell>
          <cell r="M20">
            <v>4.6269999999999998</v>
          </cell>
          <cell r="N20">
            <v>4.0839999999999996</v>
          </cell>
          <cell r="O20">
            <v>4.6710000000000003</v>
          </cell>
          <cell r="P20">
            <v>3.2130000000000001</v>
          </cell>
          <cell r="Q20">
            <v>2.6110000000000002</v>
          </cell>
          <cell r="R20">
            <v>2.9449999999999998</v>
          </cell>
          <cell r="S20">
            <v>2.3079999999999998</v>
          </cell>
          <cell r="T20">
            <v>3.3330000000000002</v>
          </cell>
          <cell r="U20">
            <v>3.6219999999999999</v>
          </cell>
          <cell r="V20">
            <v>4.7140000000000004</v>
          </cell>
        </row>
        <row r="21">
          <cell r="A21" t="str">
            <v>Total (as reported)</v>
          </cell>
          <cell r="C21">
            <v>1665.14</v>
          </cell>
          <cell r="D21">
            <v>1667.2570000000001</v>
          </cell>
          <cell r="E21">
            <v>1631.9079999999999</v>
          </cell>
          <cell r="F21">
            <v>1631.1559999999999</v>
          </cell>
          <cell r="G21">
            <v>1626.537</v>
          </cell>
          <cell r="H21">
            <v>1668.07</v>
          </cell>
          <cell r="I21">
            <v>1725.213</v>
          </cell>
          <cell r="J21">
            <v>1709.819</v>
          </cell>
          <cell r="K21">
            <v>1721.9670000000001</v>
          </cell>
          <cell r="L21">
            <v>1710.5150000000001</v>
          </cell>
          <cell r="M21">
            <v>1724.741</v>
          </cell>
          <cell r="N21">
            <v>1763.145</v>
          </cell>
          <cell r="O21">
            <v>1757.9590000000001</v>
          </cell>
          <cell r="P21">
            <v>1799.057</v>
          </cell>
          <cell r="Q21">
            <v>1818.24</v>
          </cell>
          <cell r="R21">
            <v>1823.078</v>
          </cell>
          <cell r="S21">
            <v>1824.7059999999999</v>
          </cell>
          <cell r="T21">
            <v>1806.3779999999999</v>
          </cell>
          <cell r="U21">
            <v>1801.75</v>
          </cell>
          <cell r="V21">
            <v>1702.7550000000001</v>
          </cell>
        </row>
        <row r="22">
          <cell r="A22" t="str">
            <v>Total (for shares)</v>
          </cell>
          <cell r="C22">
            <v>1663.1719999999998</v>
          </cell>
          <cell r="D22">
            <v>1665.2059999999999</v>
          </cell>
          <cell r="E22">
            <v>1629.7919999999997</v>
          </cell>
          <cell r="F22">
            <v>1628.9380000000001</v>
          </cell>
          <cell r="G22">
            <v>1624.2459999999999</v>
          </cell>
          <cell r="H22">
            <v>1665.48</v>
          </cell>
          <cell r="I22">
            <v>1722.3869999999999</v>
          </cell>
          <cell r="J22">
            <v>1706.8129999999999</v>
          </cell>
          <cell r="K22">
            <v>1718.8030000000001</v>
          </cell>
          <cell r="L22">
            <v>1707.0189999999998</v>
          </cell>
          <cell r="M22">
            <v>1721.1009999999997</v>
          </cell>
          <cell r="N22">
            <v>1759.248</v>
          </cell>
          <cell r="O22">
            <v>1753.9790000000003</v>
          </cell>
          <cell r="P22">
            <v>1794.68</v>
          </cell>
          <cell r="Q22">
            <v>1813.5550000000003</v>
          </cell>
          <cell r="R22">
            <v>1817.9090000000001</v>
          </cell>
          <cell r="S22">
            <v>1819.1670000000001</v>
          </cell>
          <cell r="T22">
            <v>1799.338</v>
          </cell>
          <cell r="U22">
            <v>1794.4840000000002</v>
          </cell>
          <cell r="V22">
            <v>1695.6419999999998</v>
          </cell>
        </row>
      </sheetData>
      <sheetData sheetId="13"/>
      <sheetData sheetId="14"/>
      <sheetData sheetId="15"/>
      <sheetData sheetId="16"/>
      <sheetData sheetId="17"/>
      <sheetData sheetId="18"/>
      <sheetData sheetId="19"/>
      <sheetData sheetId="20"/>
      <sheetData sheetId="21">
        <row r="59">
          <cell r="C59" t="str">
            <v>Solid fuels</v>
          </cell>
          <cell r="D59" t="str">
            <v>Oil</v>
          </cell>
          <cell r="E59" t="str">
            <v>Gas</v>
          </cell>
          <cell r="F59" t="str">
            <v>Electricity</v>
          </cell>
        </row>
        <row r="60">
          <cell r="B60" t="str">
            <v>EEA</v>
          </cell>
          <cell r="C60">
            <v>6.5843240825175062</v>
          </cell>
          <cell r="D60">
            <v>26.927767072142601</v>
          </cell>
          <cell r="E60">
            <v>9.958642315170076</v>
          </cell>
          <cell r="F60">
            <v>1.5054799470071059E-2</v>
          </cell>
        </row>
        <row r="61">
          <cell r="B61" t="str">
            <v>EU-27</v>
          </cell>
          <cell r="C61">
            <v>6.4651696808994839</v>
          </cell>
          <cell r="D61">
            <v>32.900681542558971</v>
          </cell>
          <cell r="E61">
            <v>15.722637725333357</v>
          </cell>
          <cell r="F61">
            <v>7.6405589764822299E-2</v>
          </cell>
        </row>
      </sheetData>
      <sheetData sheetId="22">
        <row r="66">
          <cell r="B66" t="str">
            <v>CO2 emissions from imported fuel</v>
          </cell>
          <cell r="C66" t="str">
            <v>CO2 emissions from domestic fuel</v>
          </cell>
        </row>
        <row r="67">
          <cell r="A67" t="str">
            <v>Solid fuels</v>
          </cell>
          <cell r="B67">
            <v>433.94552330627488</v>
          </cell>
          <cell r="C67">
            <v>622.13863754140175</v>
          </cell>
        </row>
        <row r="68">
          <cell r="A68" t="str">
            <v xml:space="preserve">Gas </v>
          </cell>
          <cell r="B68">
            <v>604.7950723619374</v>
          </cell>
          <cell r="C68">
            <v>336.76936409686112</v>
          </cell>
        </row>
        <row r="69">
          <cell r="A69" t="str">
            <v xml:space="preserve">Oil </v>
          </cell>
          <cell r="B69">
            <v>1324.8084940965184</v>
          </cell>
          <cell r="C69">
            <v>148.13162745610811</v>
          </cell>
        </row>
        <row r="70">
          <cell r="A70" t="str">
            <v xml:space="preserve">Fugitives </v>
          </cell>
          <cell r="C70">
            <v>18.987300550783576</v>
          </cell>
        </row>
        <row r="71">
          <cell r="A71" t="str">
            <v xml:space="preserve">Other fuels </v>
          </cell>
          <cell r="C71">
            <v>56.492372486747129</v>
          </cell>
        </row>
      </sheetData>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397"/>
  <sheetViews>
    <sheetView tabSelected="1" topLeftCell="A28" workbookViewId="0">
      <selection activeCell="J61" sqref="J61"/>
    </sheetView>
  </sheetViews>
  <sheetFormatPr defaultRowHeight="12.75" x14ac:dyDescent="0.2"/>
  <cols>
    <col min="2" max="2" width="72.85546875" customWidth="1"/>
    <col min="3" max="3" width="19.28515625" customWidth="1"/>
    <col min="4" max="4" width="15.42578125" customWidth="1"/>
    <col min="5" max="5" width="11.7109375" customWidth="1"/>
    <col min="6" max="6" width="14.5703125" customWidth="1"/>
    <col min="7" max="7" width="19.7109375" customWidth="1"/>
    <col min="11" max="11" width="34.42578125" customWidth="1"/>
    <col min="13" max="13" width="9.42578125" bestFit="1" customWidth="1"/>
    <col min="16" max="16" width="22.42578125" customWidth="1"/>
    <col min="23" max="24" width="10.28515625" bestFit="1" customWidth="1"/>
  </cols>
  <sheetData>
    <row r="1" spans="1:26" s="1" customFormat="1" ht="23.25" thickTop="1" x14ac:dyDescent="0.2">
      <c r="B1" s="2" t="s">
        <v>0</v>
      </c>
      <c r="C1" s="3" t="s">
        <v>1</v>
      </c>
      <c r="D1" s="4" t="s">
        <v>1</v>
      </c>
      <c r="E1" s="4" t="s">
        <v>1</v>
      </c>
      <c r="F1" s="4" t="s">
        <v>1</v>
      </c>
      <c r="G1" s="5" t="s">
        <v>2</v>
      </c>
      <c r="J1" s="6"/>
      <c r="K1" s="7"/>
    </row>
    <row r="2" spans="1:26" s="1" customFormat="1" ht="34.5" thickBot="1" x14ac:dyDescent="0.25">
      <c r="B2" s="8"/>
      <c r="C2" s="9" t="s">
        <v>3</v>
      </c>
      <c r="D2" s="5" t="s">
        <v>4</v>
      </c>
      <c r="E2" s="5" t="s">
        <v>5</v>
      </c>
      <c r="F2" s="5" t="s">
        <v>6</v>
      </c>
      <c r="G2" s="5" t="s">
        <v>7</v>
      </c>
      <c r="I2" s="10"/>
      <c r="J2" s="11"/>
      <c r="K2" s="12"/>
      <c r="L2" s="10"/>
      <c r="M2" s="10"/>
      <c r="N2" s="10"/>
      <c r="O2" s="10"/>
      <c r="P2" s="10"/>
      <c r="Q2" s="10"/>
      <c r="R2" s="10"/>
      <c r="S2" s="10"/>
      <c r="T2" s="10"/>
      <c r="U2" s="10"/>
      <c r="V2" s="10"/>
      <c r="W2" s="10"/>
      <c r="X2" s="10"/>
    </row>
    <row r="3" spans="1:26" s="1" customFormat="1" ht="13.5" thickTop="1" x14ac:dyDescent="0.2">
      <c r="B3" s="13" t="s">
        <v>8</v>
      </c>
      <c r="C3" s="14">
        <v>2009</v>
      </c>
      <c r="D3" s="14">
        <v>2009</v>
      </c>
      <c r="E3" s="14">
        <v>2009</v>
      </c>
      <c r="F3" s="14">
        <v>2009</v>
      </c>
      <c r="G3" s="14">
        <v>2009</v>
      </c>
      <c r="I3" s="10"/>
      <c r="J3" s="10"/>
      <c r="K3" s="15"/>
      <c r="L3" s="10"/>
      <c r="M3" s="10"/>
      <c r="N3" s="10"/>
      <c r="O3" s="10"/>
      <c r="P3" s="16"/>
      <c r="Q3" s="16"/>
      <c r="R3" s="17"/>
      <c r="S3" s="17"/>
      <c r="T3" s="17"/>
      <c r="U3" s="17"/>
      <c r="V3" s="17"/>
      <c r="W3" s="10"/>
      <c r="X3" s="10"/>
      <c r="Y3" s="18"/>
      <c r="Z3" s="18"/>
    </row>
    <row r="4" spans="1:26" s="1" customFormat="1" ht="15" customHeight="1" x14ac:dyDescent="0.2">
      <c r="A4" s="1" t="str">
        <f>VLOOKUP($B4,'[1]Country abb'!$B$1:$C$131,2,0)</f>
        <v>EU27</v>
      </c>
      <c r="B4" s="19" t="s">
        <v>9</v>
      </c>
      <c r="C4" s="20">
        <f>IFERROR(VLOOKUP(A4,$A$121:$E$161,5,0),0)</f>
        <v>110086</v>
      </c>
      <c r="D4" s="20">
        <f>IFERROR(VLOOKUP(A4,$A$174:$E$216,5,0),0)</f>
        <v>560218</v>
      </c>
      <c r="E4" s="20">
        <f>IFERROR(VLOOKUP(A4,$A$228:$E$269,5,0),0)</f>
        <v>267718</v>
      </c>
      <c r="F4" s="20">
        <f>IFERROR(VLOOKUP(A4,$A$280:$E$322,5,0),0)</f>
        <v>1301</v>
      </c>
      <c r="G4" s="20">
        <f>IFERROR(VLOOKUP(A4,$A$334:$C$376,3,0),0)</f>
        <v>1702755</v>
      </c>
      <c r="H4" s="21"/>
      <c r="I4"/>
      <c r="J4" s="10"/>
      <c r="K4" s="15"/>
      <c r="L4" s="10"/>
      <c r="M4" s="10"/>
      <c r="N4" s="10"/>
      <c r="O4" s="10"/>
      <c r="P4" s="22"/>
      <c r="Q4" s="23"/>
      <c r="R4" s="24"/>
      <c r="S4" s="24"/>
      <c r="T4" s="24"/>
      <c r="U4" s="24"/>
      <c r="V4" s="24"/>
      <c r="W4" s="10"/>
      <c r="X4" s="10"/>
      <c r="Y4" s="18"/>
      <c r="Z4" s="18"/>
    </row>
    <row r="5" spans="1:26" s="1" customFormat="1" ht="15" customHeight="1" x14ac:dyDescent="0.2">
      <c r="A5" s="1" t="str">
        <f>VLOOKUP($B5,'[1]Country abb'!$B$1:$C$131,2,0)</f>
        <v>EU25</v>
      </c>
      <c r="B5" s="19" t="s">
        <v>10</v>
      </c>
      <c r="C5" s="20">
        <f t="shared" ref="C5:C45" si="0">IFERROR(VLOOKUP(A5,$A$121:$E$161,5,0),0)</f>
        <v>107308</v>
      </c>
      <c r="D5" s="20">
        <f t="shared" ref="D5:D45" si="1">IFERROR(VLOOKUP(A5,$A$174:$E$216,5,0),0)</f>
        <v>550836</v>
      </c>
      <c r="E5" s="20">
        <f t="shared" ref="E5:E45" si="2">IFERROR(VLOOKUP(A5,$A$228:$E$269,5,0),0)</f>
        <v>263989</v>
      </c>
      <c r="F5" s="20">
        <f t="shared" ref="F5:F45" si="3">IFERROR(VLOOKUP(A5,$A$280:$E$322,5,0),0)</f>
        <v>1934</v>
      </c>
      <c r="G5" s="20">
        <f t="shared" ref="G5:G45" si="4">IFERROR(VLOOKUP(A5,$A$334:$C$376,3,0),0)</f>
        <v>1649757</v>
      </c>
      <c r="I5"/>
      <c r="J5" s="10"/>
      <c r="K5" s="15"/>
      <c r="L5" s="10"/>
      <c r="M5" s="10"/>
      <c r="N5" s="10"/>
      <c r="O5" s="25"/>
      <c r="P5" s="26"/>
      <c r="Q5" s="24"/>
      <c r="R5" s="27"/>
      <c r="S5" s="27"/>
      <c r="T5" s="27"/>
      <c r="U5" s="27"/>
      <c r="V5" s="27"/>
      <c r="W5" s="28"/>
      <c r="X5" s="28"/>
      <c r="Y5" s="18"/>
      <c r="Z5" s="29"/>
    </row>
    <row r="6" spans="1:26" s="1" customFormat="1" ht="15" customHeight="1" x14ac:dyDescent="0.2">
      <c r="A6" s="1" t="str">
        <f>VLOOKUP($B6,'[1]Country abb'!$B$1:$C$131,2,0)</f>
        <v>EU15</v>
      </c>
      <c r="B6" s="19" t="s">
        <v>11</v>
      </c>
      <c r="C6" s="20">
        <f t="shared" si="0"/>
        <v>108904</v>
      </c>
      <c r="D6" s="20">
        <f t="shared" si="1"/>
        <v>495984</v>
      </c>
      <c r="E6" s="20">
        <f t="shared" si="2"/>
        <v>231261</v>
      </c>
      <c r="F6" s="20">
        <f t="shared" si="3"/>
        <v>3076</v>
      </c>
      <c r="G6" s="20">
        <f t="shared" si="4"/>
        <v>1441479</v>
      </c>
      <c r="I6"/>
      <c r="J6" s="10"/>
      <c r="K6" s="15"/>
      <c r="L6" s="10"/>
      <c r="M6" s="10"/>
      <c r="N6" s="10"/>
      <c r="O6" s="25"/>
      <c r="P6" s="26"/>
      <c r="Q6" s="24"/>
      <c r="R6" s="27"/>
      <c r="S6" s="27"/>
      <c r="T6" s="27"/>
      <c r="U6" s="27"/>
      <c r="V6" s="27"/>
      <c r="W6" s="28"/>
      <c r="X6" s="28"/>
      <c r="Y6" s="18"/>
      <c r="Z6" s="29"/>
    </row>
    <row r="7" spans="1:26" s="1" customFormat="1" ht="15" customHeight="1" x14ac:dyDescent="0.2">
      <c r="A7" s="1" t="str">
        <f>VLOOKUP($B7,'[1]Country abb'!$B$1:$C$131,2,0)</f>
        <v>NMS10</v>
      </c>
      <c r="B7" s="30" t="s">
        <v>12</v>
      </c>
      <c r="C7" s="20">
        <f t="shared" si="0"/>
        <v>-1595</v>
      </c>
      <c r="D7" s="20">
        <f t="shared" si="1"/>
        <v>54852</v>
      </c>
      <c r="E7" s="20">
        <f t="shared" si="2"/>
        <v>32727</v>
      </c>
      <c r="F7" s="20">
        <f t="shared" si="3"/>
        <v>-1142</v>
      </c>
      <c r="G7" s="20">
        <f t="shared" si="4"/>
        <v>208278</v>
      </c>
      <c r="I7"/>
      <c r="J7" s="10"/>
      <c r="K7" s="15"/>
      <c r="L7" s="10"/>
      <c r="M7" s="10"/>
      <c r="N7" s="10"/>
      <c r="O7" s="25"/>
      <c r="P7" s="26"/>
      <c r="Q7" s="24"/>
      <c r="R7" s="27"/>
      <c r="S7" s="27"/>
      <c r="T7" s="27"/>
      <c r="U7" s="27"/>
      <c r="V7" s="27"/>
      <c r="W7" s="28"/>
      <c r="X7" s="28"/>
      <c r="Y7" s="18"/>
      <c r="Z7" s="29"/>
    </row>
    <row r="8" spans="1:26" s="1" customFormat="1" ht="15" customHeight="1" x14ac:dyDescent="0.2">
      <c r="A8" s="1" t="str">
        <f>VLOOKUP($B8,'[1]Country abb'!$B$1:$C$131,2,0)</f>
        <v>EA</v>
      </c>
      <c r="B8" s="31" t="s">
        <v>13</v>
      </c>
      <c r="C8" s="20">
        <f t="shared" si="0"/>
        <v>84113</v>
      </c>
      <c r="D8" s="20">
        <f t="shared" si="1"/>
        <v>489513</v>
      </c>
      <c r="E8" s="20">
        <f t="shared" si="2"/>
        <v>214596</v>
      </c>
      <c r="F8" s="20">
        <f t="shared" si="3"/>
        <v>2248</v>
      </c>
      <c r="G8" s="20">
        <f t="shared" si="4"/>
        <v>1196737</v>
      </c>
      <c r="I8"/>
      <c r="J8" s="10"/>
      <c r="K8" s="15"/>
      <c r="L8" s="10"/>
      <c r="M8" s="10"/>
      <c r="N8" s="10"/>
      <c r="O8" s="25"/>
      <c r="P8" s="26"/>
      <c r="Q8" s="24"/>
      <c r="R8" s="27"/>
      <c r="S8" s="27"/>
      <c r="T8" s="27"/>
      <c r="U8" s="27"/>
      <c r="V8" s="27"/>
      <c r="W8" s="28"/>
      <c r="X8" s="28"/>
      <c r="Y8" s="18"/>
      <c r="Z8" s="29"/>
    </row>
    <row r="9" spans="1:26" s="1" customFormat="1" ht="15" customHeight="1" x14ac:dyDescent="0.2">
      <c r="A9" s="1" t="str">
        <f>VLOOKUP($B9,'[1]Country abb'!$B$1:$C$131,2,0)</f>
        <v>EA16</v>
      </c>
      <c r="B9" s="19" t="s">
        <v>14</v>
      </c>
      <c r="C9" s="20">
        <f t="shared" si="0"/>
        <v>84113</v>
      </c>
      <c r="D9" s="20">
        <f t="shared" si="1"/>
        <v>489513</v>
      </c>
      <c r="E9" s="20">
        <f t="shared" si="2"/>
        <v>214596</v>
      </c>
      <c r="F9" s="20">
        <f t="shared" si="3"/>
        <v>2248</v>
      </c>
      <c r="G9" s="20">
        <f t="shared" si="4"/>
        <v>1196737</v>
      </c>
      <c r="I9"/>
      <c r="J9" s="10"/>
      <c r="K9" s="15"/>
      <c r="L9" s="10"/>
      <c r="M9" s="10"/>
      <c r="N9" s="10"/>
      <c r="O9" s="25"/>
      <c r="P9" s="26"/>
      <c r="Q9" s="24"/>
      <c r="R9" s="27"/>
      <c r="S9" s="27"/>
      <c r="T9" s="27"/>
      <c r="U9" s="27"/>
      <c r="V9" s="27"/>
      <c r="W9" s="28"/>
      <c r="X9" s="28"/>
      <c r="Y9" s="18"/>
      <c r="Z9" s="29"/>
    </row>
    <row r="10" spans="1:26" s="1" customFormat="1" ht="15" customHeight="1" x14ac:dyDescent="0.2">
      <c r="A10" s="1" t="str">
        <f>VLOOKUP($B10,'[1]Country abb'!$B$1:$C$131,2,0)</f>
        <v>EA15</v>
      </c>
      <c r="B10" s="19" t="s">
        <v>15</v>
      </c>
      <c r="C10" s="20">
        <f t="shared" si="0"/>
        <v>80894</v>
      </c>
      <c r="D10" s="20">
        <f t="shared" si="1"/>
        <v>486483</v>
      </c>
      <c r="E10" s="20">
        <f t="shared" si="2"/>
        <v>209791</v>
      </c>
      <c r="F10" s="20">
        <f t="shared" si="3"/>
        <v>2135</v>
      </c>
      <c r="G10" s="20">
        <f t="shared" si="4"/>
        <v>1179930</v>
      </c>
      <c r="I10"/>
      <c r="J10" s="10"/>
      <c r="K10" s="15"/>
      <c r="L10" s="10"/>
      <c r="M10" s="10"/>
      <c r="N10" s="10"/>
      <c r="O10" s="25"/>
      <c r="P10" s="26"/>
      <c r="Q10" s="24"/>
      <c r="R10" s="27"/>
      <c r="S10" s="27"/>
      <c r="T10" s="27"/>
      <c r="U10" s="27"/>
      <c r="V10" s="27"/>
      <c r="W10" s="28"/>
      <c r="X10" s="28"/>
      <c r="Y10" s="18"/>
      <c r="Z10" s="29"/>
    </row>
    <row r="11" spans="1:26" s="1" customFormat="1" ht="15" customHeight="1" x14ac:dyDescent="0.2">
      <c r="A11" s="1" t="str">
        <f>VLOOKUP($B11,'[1]Country abb'!$B$1:$C$131,2,0)</f>
        <v>EA13</v>
      </c>
      <c r="B11" s="19" t="s">
        <v>16</v>
      </c>
      <c r="C11" s="20">
        <f t="shared" si="0"/>
        <v>80876</v>
      </c>
      <c r="D11" s="20">
        <f t="shared" si="1"/>
        <v>481619</v>
      </c>
      <c r="E11" s="20">
        <f t="shared" si="2"/>
        <v>209791</v>
      </c>
      <c r="F11" s="20">
        <f t="shared" si="3"/>
        <v>2135</v>
      </c>
      <c r="G11" s="20">
        <f t="shared" si="4"/>
        <v>1176320</v>
      </c>
      <c r="I11"/>
      <c r="J11" s="10"/>
      <c r="K11" s="15"/>
      <c r="L11" s="10"/>
      <c r="M11" s="10"/>
      <c r="N11" s="10"/>
      <c r="O11" s="25"/>
      <c r="P11" s="26"/>
      <c r="Q11" s="24"/>
      <c r="R11" s="27"/>
      <c r="S11" s="27"/>
      <c r="T11" s="27"/>
      <c r="U11" s="27"/>
      <c r="V11" s="27"/>
      <c r="W11" s="28"/>
      <c r="X11" s="28"/>
      <c r="Y11" s="18"/>
      <c r="Z11" s="29"/>
    </row>
    <row r="12" spans="1:26" s="1" customFormat="1" ht="15" customHeight="1" x14ac:dyDescent="0.2">
      <c r="A12" s="1" t="str">
        <f>VLOOKUP($B12,'[1]Country abb'!$B$1:$C$131,2,0)</f>
        <v>EA12</v>
      </c>
      <c r="B12" s="19" t="s">
        <v>17</v>
      </c>
      <c r="C12" s="20">
        <f t="shared" si="0"/>
        <v>80622</v>
      </c>
      <c r="D12" s="20">
        <f t="shared" si="1"/>
        <v>479026</v>
      </c>
      <c r="E12" s="20">
        <f t="shared" si="2"/>
        <v>208962</v>
      </c>
      <c r="F12" s="20">
        <f t="shared" si="3"/>
        <v>2398</v>
      </c>
      <c r="G12" s="20">
        <f t="shared" si="4"/>
        <v>1169334</v>
      </c>
      <c r="I12"/>
      <c r="J12" s="10"/>
      <c r="K12" s="15"/>
      <c r="L12" s="10"/>
      <c r="M12" s="10"/>
      <c r="N12" s="10"/>
      <c r="O12" s="25"/>
      <c r="P12" s="26"/>
      <c r="Q12" s="24"/>
      <c r="R12" s="27"/>
      <c r="S12" s="27"/>
      <c r="T12" s="27"/>
      <c r="U12" s="27"/>
      <c r="V12" s="27"/>
      <c r="W12" s="28"/>
      <c r="X12" s="28"/>
      <c r="Y12" s="18"/>
      <c r="Z12" s="29"/>
    </row>
    <row r="13" spans="1:26" s="1" customFormat="1" ht="15" customHeight="1" x14ac:dyDescent="0.2">
      <c r="A13" s="1" t="str">
        <f>VLOOKUP($B13,'[1]Country abb'!$B$1:$C$131,2,0)</f>
        <v>be</v>
      </c>
      <c r="B13" s="19" t="s">
        <v>18</v>
      </c>
      <c r="C13" s="20">
        <f t="shared" si="0"/>
        <v>2470</v>
      </c>
      <c r="D13" s="20">
        <f t="shared" si="1"/>
        <v>30517</v>
      </c>
      <c r="E13" s="20">
        <f t="shared" si="2"/>
        <v>14962</v>
      </c>
      <c r="F13" s="20">
        <f t="shared" si="3"/>
        <v>-157</v>
      </c>
      <c r="G13" s="20">
        <f t="shared" si="4"/>
        <v>58231</v>
      </c>
      <c r="I13"/>
      <c r="J13" s="10"/>
      <c r="K13" s="15"/>
      <c r="L13" s="10"/>
      <c r="M13" s="10"/>
      <c r="N13" s="10"/>
      <c r="O13" s="25"/>
      <c r="P13" s="26"/>
      <c r="Q13" s="24"/>
      <c r="R13" s="27"/>
      <c r="S13" s="27"/>
      <c r="T13" s="27"/>
      <c r="U13" s="27"/>
      <c r="V13" s="27"/>
      <c r="W13" s="28"/>
      <c r="X13" s="28"/>
      <c r="Y13" s="18"/>
      <c r="Z13" s="29"/>
    </row>
    <row r="14" spans="1:26" s="1" customFormat="1" ht="15" customHeight="1" x14ac:dyDescent="0.2">
      <c r="A14" s="1" t="str">
        <f>VLOOKUP($B14,'[1]Country abb'!$B$1:$C$131,2,0)</f>
        <v>bg</v>
      </c>
      <c r="B14" s="19" t="s">
        <v>19</v>
      </c>
      <c r="C14" s="20">
        <f t="shared" si="0"/>
        <v>1744</v>
      </c>
      <c r="D14" s="20">
        <f t="shared" si="1"/>
        <v>4652</v>
      </c>
      <c r="E14" s="20">
        <f t="shared" si="2"/>
        <v>2131</v>
      </c>
      <c r="F14" s="20">
        <f t="shared" si="3"/>
        <v>-436</v>
      </c>
      <c r="G14" s="20">
        <f t="shared" si="4"/>
        <v>17570</v>
      </c>
      <c r="I14"/>
      <c r="J14" s="10"/>
      <c r="K14" s="15"/>
      <c r="L14" s="10"/>
      <c r="M14" s="10"/>
      <c r="N14" s="10"/>
      <c r="O14" s="25"/>
      <c r="P14" s="26"/>
      <c r="Q14" s="24"/>
      <c r="R14" s="27"/>
      <c r="S14" s="27"/>
      <c r="T14" s="27"/>
      <c r="U14" s="27"/>
      <c r="V14" s="27"/>
      <c r="W14" s="28"/>
      <c r="X14" s="28"/>
      <c r="Y14" s="18"/>
      <c r="Z14" s="29"/>
    </row>
    <row r="15" spans="1:26" s="1" customFormat="1" ht="15" customHeight="1" x14ac:dyDescent="0.2">
      <c r="A15" s="1" t="str">
        <f>VLOOKUP($B15,'[1]Country abb'!$B$1:$C$131,2,0)</f>
        <v>cz</v>
      </c>
      <c r="B15" s="19" t="s">
        <v>20</v>
      </c>
      <c r="C15" s="20">
        <f t="shared" si="0"/>
        <v>-3535</v>
      </c>
      <c r="D15" s="20">
        <f t="shared" si="1"/>
        <v>9224</v>
      </c>
      <c r="E15" s="20">
        <f t="shared" si="2"/>
        <v>7021</v>
      </c>
      <c r="F15" s="20">
        <f t="shared" si="3"/>
        <v>-1173</v>
      </c>
      <c r="G15" s="20">
        <f t="shared" si="4"/>
        <v>42288</v>
      </c>
      <c r="I15"/>
      <c r="J15" s="10"/>
      <c r="K15" s="15"/>
      <c r="L15" s="10"/>
      <c r="M15" s="10"/>
      <c r="N15" s="10"/>
      <c r="O15" s="25"/>
      <c r="P15" s="26"/>
      <c r="Q15" s="24"/>
      <c r="R15" s="27"/>
      <c r="S15" s="27"/>
      <c r="T15" s="27"/>
      <c r="U15" s="27"/>
      <c r="V15" s="27"/>
      <c r="W15" s="28"/>
      <c r="X15" s="28"/>
      <c r="Y15" s="18"/>
      <c r="Z15" s="29"/>
    </row>
    <row r="16" spans="1:26" s="1" customFormat="1" ht="15" customHeight="1" x14ac:dyDescent="0.2">
      <c r="A16" s="1" t="str">
        <f>VLOOKUP($B16,'[1]Country abb'!$B$1:$C$131,2,0)</f>
        <v>dk</v>
      </c>
      <c r="B16" s="19" t="s">
        <v>21</v>
      </c>
      <c r="C16" s="20">
        <f t="shared" si="0"/>
        <v>3929</v>
      </c>
      <c r="D16" s="20">
        <f t="shared" si="1"/>
        <v>-4605</v>
      </c>
      <c r="E16" s="20">
        <f t="shared" si="2"/>
        <v>-3579</v>
      </c>
      <c r="F16" s="20">
        <f t="shared" si="3"/>
        <v>29</v>
      </c>
      <c r="G16" s="20">
        <f t="shared" si="4"/>
        <v>19407</v>
      </c>
      <c r="I16"/>
      <c r="J16" s="10"/>
      <c r="K16" s="15"/>
      <c r="L16" s="10"/>
      <c r="M16" s="10"/>
      <c r="N16" s="10"/>
      <c r="O16" s="25"/>
      <c r="P16" s="26"/>
      <c r="Q16" s="24"/>
      <c r="R16" s="27"/>
      <c r="S16" s="27"/>
      <c r="T16" s="27"/>
      <c r="U16" s="27"/>
      <c r="V16" s="27"/>
      <c r="W16" s="28"/>
      <c r="X16" s="28"/>
      <c r="Y16" s="18"/>
      <c r="Z16" s="29"/>
    </row>
    <row r="17" spans="1:26" s="1" customFormat="1" ht="15" customHeight="1" x14ac:dyDescent="0.2">
      <c r="A17" s="1" t="str">
        <f>VLOOKUP($B17,'[1]Country abb'!$B$1:$C$131,2,0)</f>
        <v>de</v>
      </c>
      <c r="B17" s="30" t="s">
        <v>22</v>
      </c>
      <c r="C17" s="20">
        <f t="shared" si="0"/>
        <v>25908</v>
      </c>
      <c r="D17" s="20">
        <f t="shared" si="1"/>
        <v>110570</v>
      </c>
      <c r="E17" s="20">
        <f t="shared" si="2"/>
        <v>67290</v>
      </c>
      <c r="F17" s="20">
        <f t="shared" si="3"/>
        <v>-1056</v>
      </c>
      <c r="G17" s="20">
        <f t="shared" si="4"/>
        <v>326598</v>
      </c>
      <c r="I17"/>
      <c r="J17" s="10"/>
      <c r="K17" s="15"/>
      <c r="L17" s="10"/>
      <c r="M17" s="10"/>
      <c r="N17" s="10"/>
      <c r="O17" s="25"/>
      <c r="P17" s="26"/>
      <c r="Q17" s="24"/>
      <c r="R17" s="27"/>
      <c r="S17" s="27"/>
      <c r="T17" s="27"/>
      <c r="U17" s="27"/>
      <c r="V17" s="27"/>
      <c r="W17" s="28"/>
      <c r="X17" s="28"/>
      <c r="Y17" s="18"/>
      <c r="Z17" s="29"/>
    </row>
    <row r="18" spans="1:26" s="1" customFormat="1" ht="15" customHeight="1" x14ac:dyDescent="0.2">
      <c r="A18" s="1" t="str">
        <f>VLOOKUP($B18,'[1]Country abb'!$B$1:$C$131,2,0)</f>
        <v>ee</v>
      </c>
      <c r="B18" s="19" t="s">
        <v>23</v>
      </c>
      <c r="C18" s="20">
        <f t="shared" si="0"/>
        <v>-7</v>
      </c>
      <c r="D18" s="20">
        <f t="shared" si="1"/>
        <v>779</v>
      </c>
      <c r="E18" s="20">
        <f t="shared" si="2"/>
        <v>525</v>
      </c>
      <c r="F18" s="20">
        <f t="shared" si="3"/>
        <v>7</v>
      </c>
      <c r="G18" s="20">
        <f t="shared" si="4"/>
        <v>5292</v>
      </c>
      <c r="I18"/>
      <c r="J18" s="10"/>
      <c r="K18" s="15"/>
      <c r="L18" s="10"/>
      <c r="M18" s="10"/>
      <c r="N18" s="10"/>
      <c r="O18" s="25"/>
      <c r="P18" s="26"/>
      <c r="Q18" s="24"/>
      <c r="R18" s="27"/>
      <c r="S18" s="27"/>
      <c r="T18" s="27"/>
      <c r="U18" s="27"/>
      <c r="V18" s="27"/>
      <c r="W18" s="28"/>
      <c r="X18" s="28"/>
      <c r="Y18" s="18"/>
      <c r="Z18" s="29"/>
    </row>
    <row r="19" spans="1:26" s="1" customFormat="1" ht="15" customHeight="1" x14ac:dyDescent="0.2">
      <c r="A19" s="1" t="str">
        <f>VLOOKUP($B19,'[1]Country abb'!$B$1:$C$131,2,0)</f>
        <v>ie</v>
      </c>
      <c r="B19" s="19" t="s">
        <v>24</v>
      </c>
      <c r="C19" s="20">
        <f t="shared" si="0"/>
        <v>1364</v>
      </c>
      <c r="D19" s="20">
        <f t="shared" si="1"/>
        <v>7741</v>
      </c>
      <c r="E19" s="20">
        <f t="shared" si="2"/>
        <v>3964</v>
      </c>
      <c r="F19" s="20">
        <f t="shared" si="3"/>
        <v>66</v>
      </c>
      <c r="G19" s="20">
        <f t="shared" si="4"/>
        <v>14854</v>
      </c>
      <c r="I19"/>
      <c r="J19" s="10"/>
      <c r="K19" s="15"/>
      <c r="L19" s="10"/>
      <c r="M19" s="10"/>
      <c r="N19" s="10"/>
      <c r="O19" s="25"/>
      <c r="P19" s="26"/>
      <c r="Q19" s="24"/>
      <c r="R19" s="27"/>
      <c r="S19" s="27"/>
      <c r="T19" s="27"/>
      <c r="U19" s="27"/>
      <c r="V19" s="27"/>
      <c r="W19" s="28"/>
      <c r="X19" s="28"/>
      <c r="Y19" s="18"/>
      <c r="Z19" s="29"/>
    </row>
    <row r="20" spans="1:26" s="1" customFormat="1" ht="15" customHeight="1" x14ac:dyDescent="0.2">
      <c r="A20" s="1" t="str">
        <f>VLOOKUP($B20,'[1]Country abb'!$B$1:$C$131,2,0)</f>
        <v>gr</v>
      </c>
      <c r="B20" s="19" t="s">
        <v>25</v>
      </c>
      <c r="C20" s="20">
        <f t="shared" si="0"/>
        <v>169</v>
      </c>
      <c r="D20" s="20">
        <f t="shared" si="1"/>
        <v>18958</v>
      </c>
      <c r="E20" s="20">
        <f t="shared" si="2"/>
        <v>2963</v>
      </c>
      <c r="F20" s="20">
        <f t="shared" si="3"/>
        <v>375</v>
      </c>
      <c r="G20" s="20">
        <f t="shared" si="4"/>
        <v>30629</v>
      </c>
      <c r="I20"/>
      <c r="J20" s="10"/>
      <c r="K20" s="15"/>
      <c r="L20" s="10"/>
      <c r="M20" s="10"/>
      <c r="N20" s="10"/>
      <c r="O20" s="25"/>
      <c r="P20" s="26"/>
      <c r="Q20" s="24"/>
      <c r="R20" s="27"/>
      <c r="S20" s="27"/>
      <c r="T20" s="27"/>
      <c r="U20" s="27"/>
      <c r="V20" s="27"/>
      <c r="W20" s="28"/>
      <c r="X20" s="28"/>
      <c r="Y20" s="18"/>
      <c r="Z20" s="29"/>
    </row>
    <row r="21" spans="1:26" s="1" customFormat="1" ht="15" customHeight="1" x14ac:dyDescent="0.2">
      <c r="A21" s="1" t="str">
        <f>VLOOKUP($B21,'[1]Country abb'!$B$1:$C$131,2,0)</f>
        <v>es</v>
      </c>
      <c r="B21" s="19" t="s">
        <v>26</v>
      </c>
      <c r="C21" s="20">
        <f t="shared" si="0"/>
        <v>9027</v>
      </c>
      <c r="D21" s="20">
        <f t="shared" si="1"/>
        <v>70848</v>
      </c>
      <c r="E21" s="20">
        <f t="shared" si="2"/>
        <v>30881</v>
      </c>
      <c r="F21" s="20">
        <f t="shared" si="3"/>
        <v>-697</v>
      </c>
      <c r="G21" s="20">
        <f t="shared" si="4"/>
        <v>130188</v>
      </c>
      <c r="I21"/>
      <c r="J21" s="10"/>
      <c r="K21" s="15"/>
      <c r="L21" s="10"/>
      <c r="M21" s="10"/>
      <c r="N21" s="10"/>
      <c r="O21" s="25"/>
      <c r="P21" s="26"/>
      <c r="Q21" s="24"/>
      <c r="R21" s="27"/>
      <c r="S21" s="27"/>
      <c r="T21" s="27"/>
      <c r="U21" s="27"/>
      <c r="V21" s="27"/>
      <c r="W21" s="28"/>
      <c r="X21" s="28"/>
      <c r="Y21" s="18"/>
      <c r="Z21" s="29"/>
    </row>
    <row r="22" spans="1:26" s="1" customFormat="1" ht="15" customHeight="1" x14ac:dyDescent="0.2">
      <c r="A22" s="1" t="str">
        <f>VLOOKUP($B22,'[1]Country abb'!$B$1:$C$131,2,0)</f>
        <v>fr</v>
      </c>
      <c r="B22" s="19" t="s">
        <v>27</v>
      </c>
      <c r="C22" s="20">
        <f t="shared" si="0"/>
        <v>10292</v>
      </c>
      <c r="D22" s="20">
        <f t="shared" si="1"/>
        <v>88902</v>
      </c>
      <c r="E22" s="20">
        <f t="shared" si="2"/>
        <v>38793</v>
      </c>
      <c r="F22" s="20">
        <f t="shared" si="3"/>
        <v>-2230</v>
      </c>
      <c r="G22" s="20">
        <f t="shared" si="4"/>
        <v>262687</v>
      </c>
      <c r="I22"/>
      <c r="J22" s="10"/>
      <c r="K22" s="15"/>
      <c r="L22" s="10"/>
      <c r="M22" s="10"/>
      <c r="N22" s="10"/>
      <c r="O22" s="25"/>
      <c r="P22" s="26"/>
      <c r="Q22" s="24"/>
      <c r="R22" s="27"/>
      <c r="S22" s="27"/>
      <c r="T22" s="27"/>
      <c r="U22" s="27"/>
      <c r="V22" s="27"/>
      <c r="W22" s="28"/>
      <c r="X22" s="28"/>
      <c r="Y22" s="18"/>
      <c r="Z22" s="29"/>
    </row>
    <row r="23" spans="1:26" s="1" customFormat="1" ht="15" customHeight="1" x14ac:dyDescent="0.2">
      <c r="A23" s="1" t="str">
        <f>VLOOKUP($B23,'[1]Country abb'!$B$1:$C$131,2,0)</f>
        <v>it</v>
      </c>
      <c r="B23" s="19" t="s">
        <v>28</v>
      </c>
      <c r="C23" s="20">
        <f t="shared" si="0"/>
        <v>12421</v>
      </c>
      <c r="D23" s="20">
        <f t="shared" si="1"/>
        <v>67740</v>
      </c>
      <c r="E23" s="20">
        <f t="shared" si="2"/>
        <v>56614</v>
      </c>
      <c r="F23" s="20">
        <f t="shared" si="3"/>
        <v>3865</v>
      </c>
      <c r="G23" s="20">
        <f t="shared" si="4"/>
        <v>168916</v>
      </c>
      <c r="I23"/>
      <c r="J23" s="10"/>
      <c r="K23" s="15"/>
      <c r="L23" s="10"/>
      <c r="M23" s="10"/>
      <c r="N23" s="10"/>
      <c r="O23" s="25"/>
      <c r="P23" s="26"/>
      <c r="Q23" s="24"/>
      <c r="R23" s="27"/>
      <c r="S23" s="27"/>
      <c r="T23" s="27"/>
      <c r="U23" s="27"/>
      <c r="V23" s="27"/>
      <c r="W23" s="28"/>
      <c r="X23" s="28"/>
      <c r="Y23" s="18"/>
      <c r="Z23" s="29"/>
    </row>
    <row r="24" spans="1:26" s="1" customFormat="1" ht="15" customHeight="1" x14ac:dyDescent="0.2">
      <c r="A24" s="1" t="str">
        <f>VLOOKUP($B24,'[1]Country abb'!$B$1:$C$131,2,0)</f>
        <v>CY</v>
      </c>
      <c r="B24" s="19" t="s">
        <v>29</v>
      </c>
      <c r="C24" s="20">
        <f t="shared" si="0"/>
        <v>18</v>
      </c>
      <c r="D24" s="20">
        <f t="shared" si="1"/>
        <v>2879</v>
      </c>
      <c r="E24" s="20">
        <f t="shared" si="2"/>
        <v>0</v>
      </c>
      <c r="F24" s="20">
        <f t="shared" si="3"/>
        <v>0</v>
      </c>
      <c r="G24" s="20">
        <f t="shared" si="4"/>
        <v>2788</v>
      </c>
      <c r="I24"/>
      <c r="J24" s="10"/>
      <c r="K24" s="15"/>
      <c r="L24" s="10"/>
      <c r="M24" s="10"/>
      <c r="N24" s="10"/>
      <c r="O24" s="25"/>
      <c r="P24" s="26"/>
      <c r="Q24" s="24"/>
      <c r="R24" s="27"/>
      <c r="S24" s="27"/>
      <c r="T24" s="27"/>
      <c r="U24" s="27"/>
      <c r="V24" s="27"/>
      <c r="W24" s="28"/>
      <c r="X24" s="28"/>
      <c r="Y24" s="18"/>
      <c r="Z24" s="29"/>
    </row>
    <row r="25" spans="1:26" s="1" customFormat="1" ht="15" customHeight="1" x14ac:dyDescent="0.2">
      <c r="A25" s="1" t="str">
        <f>VLOOKUP($B25,'[1]Country abb'!$B$1:$C$131,2,0)</f>
        <v>lv</v>
      </c>
      <c r="B25" s="19" t="s">
        <v>30</v>
      </c>
      <c r="C25" s="20">
        <f t="shared" si="0"/>
        <v>78</v>
      </c>
      <c r="D25" s="20">
        <f t="shared" si="1"/>
        <v>1567</v>
      </c>
      <c r="E25" s="20">
        <f t="shared" si="2"/>
        <v>1400</v>
      </c>
      <c r="F25" s="20">
        <f t="shared" si="3"/>
        <v>142</v>
      </c>
      <c r="G25" s="20">
        <f t="shared" si="4"/>
        <v>4329</v>
      </c>
      <c r="I25"/>
      <c r="J25" s="10"/>
      <c r="K25" s="15"/>
      <c r="L25" s="10"/>
      <c r="M25" s="10"/>
      <c r="N25" s="10"/>
      <c r="O25" s="25"/>
      <c r="P25" s="26"/>
      <c r="Q25" s="24"/>
      <c r="R25" s="27"/>
      <c r="S25" s="27"/>
      <c r="T25" s="27"/>
      <c r="U25" s="27"/>
      <c r="V25" s="27"/>
      <c r="W25" s="28"/>
      <c r="X25" s="28"/>
      <c r="Y25" s="18"/>
      <c r="Z25" s="29"/>
    </row>
    <row r="26" spans="1:26" s="1" customFormat="1" ht="15" customHeight="1" x14ac:dyDescent="0.2">
      <c r="A26" s="1" t="str">
        <f>VLOOKUP($B26,'[1]Country abb'!$B$1:$C$131,2,0)</f>
        <v>lt</v>
      </c>
      <c r="B26" s="19" t="s">
        <v>31</v>
      </c>
      <c r="C26" s="20">
        <f t="shared" si="0"/>
        <v>125</v>
      </c>
      <c r="D26" s="20">
        <f t="shared" si="1"/>
        <v>2396</v>
      </c>
      <c r="E26" s="20">
        <f t="shared" si="2"/>
        <v>2189</v>
      </c>
      <c r="F26" s="20">
        <f t="shared" si="3"/>
        <v>-252</v>
      </c>
      <c r="G26" s="20">
        <f t="shared" si="4"/>
        <v>8349</v>
      </c>
      <c r="I26"/>
      <c r="J26" s="10"/>
      <c r="K26" s="15"/>
      <c r="L26" s="10"/>
      <c r="M26" s="10"/>
      <c r="N26" s="10"/>
      <c r="O26" s="25"/>
      <c r="P26" s="26"/>
      <c r="Q26" s="24"/>
      <c r="R26" s="27"/>
      <c r="S26" s="27"/>
      <c r="T26" s="27"/>
      <c r="U26" s="27"/>
      <c r="V26" s="27"/>
      <c r="W26" s="28"/>
      <c r="X26" s="28"/>
      <c r="Y26" s="18"/>
      <c r="Z26" s="29"/>
    </row>
    <row r="27" spans="1:26" s="1" customFormat="1" ht="15" customHeight="1" x14ac:dyDescent="0.2">
      <c r="A27" s="1" t="str">
        <f>VLOOKUP($B27,'[1]Country abb'!$B$1:$C$131,2,0)</f>
        <v>lu</v>
      </c>
      <c r="B27" s="30" t="s">
        <v>32</v>
      </c>
      <c r="C27" s="20">
        <f t="shared" si="0"/>
        <v>66</v>
      </c>
      <c r="D27" s="20">
        <f t="shared" si="1"/>
        <v>2747</v>
      </c>
      <c r="E27" s="20">
        <f t="shared" si="2"/>
        <v>1112</v>
      </c>
      <c r="F27" s="20">
        <f t="shared" si="3"/>
        <v>294</v>
      </c>
      <c r="G27" s="20">
        <f t="shared" si="4"/>
        <v>4363</v>
      </c>
      <c r="I27"/>
      <c r="J27" s="10"/>
      <c r="K27" s="15"/>
      <c r="L27" s="10"/>
      <c r="M27" s="10"/>
      <c r="N27" s="10"/>
      <c r="O27" s="25"/>
      <c r="P27" s="26"/>
      <c r="Q27" s="24"/>
      <c r="R27" s="27"/>
      <c r="S27" s="27"/>
      <c r="T27" s="27"/>
      <c r="U27" s="27"/>
      <c r="V27" s="27"/>
      <c r="W27" s="28"/>
      <c r="X27" s="28"/>
      <c r="Y27" s="18"/>
      <c r="Z27" s="29"/>
    </row>
    <row r="28" spans="1:26" s="1" customFormat="1" ht="15" customHeight="1" x14ac:dyDescent="0.2">
      <c r="A28" s="1" t="str">
        <f>VLOOKUP($B28,'[1]Country abb'!$B$1:$C$131,2,0)</f>
        <v>hu</v>
      </c>
      <c r="B28" s="19" t="s">
        <v>33</v>
      </c>
      <c r="C28" s="20">
        <f t="shared" si="0"/>
        <v>952</v>
      </c>
      <c r="D28" s="20">
        <f t="shared" si="1"/>
        <v>5611</v>
      </c>
      <c r="E28" s="20">
        <f t="shared" si="2"/>
        <v>7836</v>
      </c>
      <c r="F28" s="20">
        <f t="shared" si="3"/>
        <v>474</v>
      </c>
      <c r="G28" s="20">
        <f t="shared" si="4"/>
        <v>25308</v>
      </c>
      <c r="I28"/>
      <c r="J28" s="10"/>
      <c r="K28" s="15"/>
      <c r="L28" s="10"/>
      <c r="M28" s="10"/>
      <c r="N28" s="10"/>
      <c r="O28" s="25"/>
      <c r="P28" s="26"/>
      <c r="Q28" s="24"/>
      <c r="R28" s="27"/>
      <c r="S28" s="27"/>
      <c r="T28" s="27"/>
      <c r="U28" s="27"/>
      <c r="V28" s="27"/>
      <c r="W28" s="28"/>
      <c r="X28" s="28"/>
      <c r="Y28" s="18"/>
      <c r="Z28" s="29"/>
    </row>
    <row r="29" spans="1:26" s="1" customFormat="1" ht="15" customHeight="1" x14ac:dyDescent="0.2">
      <c r="A29" s="1" t="str">
        <f>VLOOKUP($B29,'[1]Country abb'!$B$1:$C$131,2,0)</f>
        <v>mt</v>
      </c>
      <c r="B29" s="31" t="s">
        <v>34</v>
      </c>
      <c r="C29" s="20">
        <f t="shared" si="0"/>
        <v>0</v>
      </c>
      <c r="D29" s="20">
        <f t="shared" si="1"/>
        <v>1985</v>
      </c>
      <c r="E29" s="20">
        <f t="shared" si="2"/>
        <v>0</v>
      </c>
      <c r="F29" s="20">
        <f t="shared" si="3"/>
        <v>0</v>
      </c>
      <c r="G29" s="20">
        <f t="shared" si="4"/>
        <v>821</v>
      </c>
      <c r="I29"/>
      <c r="J29" s="10"/>
      <c r="K29" s="15"/>
      <c r="L29" s="10"/>
      <c r="M29" s="10"/>
      <c r="N29" s="10"/>
      <c r="O29" s="25"/>
      <c r="P29" s="26"/>
      <c r="Q29" s="24"/>
      <c r="R29" s="27"/>
      <c r="S29" s="27"/>
      <c r="T29" s="27"/>
      <c r="U29" s="27"/>
      <c r="V29" s="27"/>
      <c r="W29" s="28"/>
      <c r="X29" s="28"/>
      <c r="Y29" s="18"/>
      <c r="Z29" s="29"/>
    </row>
    <row r="30" spans="1:26" s="1" customFormat="1" ht="15" customHeight="1" x14ac:dyDescent="0.2">
      <c r="A30" s="1" t="str">
        <f>VLOOKUP($B30,'[1]Country abb'!$B$1:$C$131,2,0)</f>
        <v>nl</v>
      </c>
      <c r="B30" s="19" t="s">
        <v>35</v>
      </c>
      <c r="C30" s="20">
        <f t="shared" si="0"/>
        <v>9292</v>
      </c>
      <c r="D30" s="20">
        <f t="shared" si="1"/>
        <v>46278</v>
      </c>
      <c r="E30" s="20">
        <f t="shared" si="2"/>
        <v>-21467</v>
      </c>
      <c r="F30" s="20">
        <f t="shared" si="3"/>
        <v>421</v>
      </c>
      <c r="G30" s="20">
        <f t="shared" si="4"/>
        <v>81599</v>
      </c>
      <c r="H30" s="32"/>
      <c r="I30"/>
      <c r="J30" s="10"/>
      <c r="K30" s="15"/>
      <c r="L30" s="10"/>
      <c r="M30" s="10"/>
      <c r="N30" s="10"/>
      <c r="O30" s="25"/>
      <c r="P30" s="26"/>
      <c r="Q30" s="24"/>
      <c r="R30" s="27"/>
      <c r="S30" s="27"/>
      <c r="T30" s="27"/>
      <c r="U30" s="27"/>
      <c r="V30" s="27"/>
      <c r="W30" s="28"/>
      <c r="X30" s="28"/>
      <c r="Y30" s="18"/>
      <c r="Z30" s="29"/>
    </row>
    <row r="31" spans="1:26" s="1" customFormat="1" ht="15" customHeight="1" x14ac:dyDescent="0.2">
      <c r="A31" s="1" t="str">
        <f>VLOOKUP($B31,'[1]Country abb'!$B$1:$C$131,2,0)</f>
        <v>at</v>
      </c>
      <c r="B31" s="19" t="s">
        <v>36</v>
      </c>
      <c r="C31" s="20">
        <f t="shared" si="0"/>
        <v>2772</v>
      </c>
      <c r="D31" s="20">
        <f t="shared" si="1"/>
        <v>11599</v>
      </c>
      <c r="E31" s="20">
        <f t="shared" si="2"/>
        <v>6101</v>
      </c>
      <c r="F31" s="20">
        <f t="shared" si="3"/>
        <v>67</v>
      </c>
      <c r="G31" s="20">
        <f t="shared" si="4"/>
        <v>32289</v>
      </c>
      <c r="I31"/>
      <c r="J31" s="10"/>
      <c r="K31" s="15"/>
      <c r="L31" s="10"/>
      <c r="M31" s="10"/>
      <c r="N31" s="10"/>
      <c r="O31" s="25"/>
      <c r="P31" s="26"/>
      <c r="Q31" s="24"/>
      <c r="R31" s="27"/>
      <c r="S31" s="27"/>
      <c r="T31" s="27"/>
      <c r="U31" s="27"/>
      <c r="V31" s="27"/>
      <c r="W31" s="28"/>
      <c r="X31" s="28"/>
      <c r="Y31" s="18"/>
      <c r="Z31" s="29"/>
    </row>
    <row r="32" spans="1:26" s="1" customFormat="1" ht="15" customHeight="1" x14ac:dyDescent="0.2">
      <c r="A32" s="1" t="str">
        <f>VLOOKUP($B32,'[1]Country abb'!$B$1:$C$131,2,0)</f>
        <v>pl</v>
      </c>
      <c r="B32" s="19" t="s">
        <v>37</v>
      </c>
      <c r="C32" s="20">
        <f t="shared" si="0"/>
        <v>-2699</v>
      </c>
      <c r="D32" s="20">
        <f t="shared" si="1"/>
        <v>24787</v>
      </c>
      <c r="E32" s="20">
        <f t="shared" si="2"/>
        <v>8124</v>
      </c>
      <c r="F32" s="20">
        <f t="shared" si="3"/>
        <v>-188</v>
      </c>
      <c r="G32" s="20">
        <f t="shared" si="4"/>
        <v>95309</v>
      </c>
      <c r="I32"/>
      <c r="J32" s="10"/>
      <c r="K32" s="15"/>
      <c r="L32" s="10"/>
      <c r="M32" s="10"/>
      <c r="N32" s="10"/>
      <c r="O32" s="25"/>
      <c r="P32" s="26"/>
      <c r="Q32" s="24"/>
      <c r="R32" s="27"/>
      <c r="S32" s="27"/>
      <c r="T32" s="27"/>
      <c r="U32" s="27"/>
      <c r="V32" s="27"/>
      <c r="W32" s="28"/>
      <c r="X32" s="28"/>
      <c r="Y32" s="18"/>
      <c r="Z32" s="29"/>
    </row>
    <row r="33" spans="1:26" s="1" customFormat="1" ht="15" customHeight="1" x14ac:dyDescent="0.2">
      <c r="A33" s="1" t="str">
        <f>VLOOKUP($B33,'[1]Country abb'!$B$1:$C$131,2,0)</f>
        <v>pt</v>
      </c>
      <c r="B33" s="19" t="s">
        <v>38</v>
      </c>
      <c r="C33" s="20">
        <f t="shared" si="0"/>
        <v>3055</v>
      </c>
      <c r="D33" s="20">
        <f t="shared" si="1"/>
        <v>12853</v>
      </c>
      <c r="E33" s="20">
        <f t="shared" si="2"/>
        <v>4266</v>
      </c>
      <c r="F33" s="20">
        <f t="shared" si="3"/>
        <v>410</v>
      </c>
      <c r="G33" s="20">
        <f t="shared" si="4"/>
        <v>24969</v>
      </c>
      <c r="I33"/>
      <c r="J33" s="10"/>
      <c r="K33" s="15"/>
      <c r="L33" s="10"/>
      <c r="M33" s="10"/>
      <c r="N33" s="10"/>
      <c r="O33" s="25"/>
      <c r="P33" s="26"/>
      <c r="Q33" s="24"/>
      <c r="R33" s="27"/>
      <c r="S33" s="27"/>
      <c r="T33" s="27"/>
      <c r="U33" s="27"/>
      <c r="V33" s="27"/>
      <c r="W33" s="28"/>
      <c r="X33" s="28"/>
      <c r="Y33" s="18"/>
      <c r="Z33" s="29"/>
    </row>
    <row r="34" spans="1:26" s="1" customFormat="1" ht="15" customHeight="1" x14ac:dyDescent="0.2">
      <c r="A34" s="1" t="str">
        <f>VLOOKUP($B34,'[1]Country abb'!$B$1:$C$131,2,0)</f>
        <v>ro</v>
      </c>
      <c r="B34" s="19" t="s">
        <v>39</v>
      </c>
      <c r="C34" s="20">
        <f t="shared" si="0"/>
        <v>1034</v>
      </c>
      <c r="D34" s="20">
        <f t="shared" si="1"/>
        <v>4731</v>
      </c>
      <c r="E34" s="20">
        <f t="shared" si="2"/>
        <v>1598</v>
      </c>
      <c r="F34" s="20">
        <f t="shared" si="3"/>
        <v>-197</v>
      </c>
      <c r="G34" s="20">
        <f t="shared" si="4"/>
        <v>35427</v>
      </c>
      <c r="I34"/>
      <c r="J34" s="10"/>
      <c r="K34" s="15"/>
      <c r="L34" s="10"/>
      <c r="M34" s="10"/>
      <c r="N34" s="10"/>
      <c r="O34" s="25"/>
      <c r="P34" s="26"/>
      <c r="Q34" s="24"/>
      <c r="R34" s="27"/>
      <c r="S34" s="27"/>
      <c r="T34" s="27"/>
      <c r="U34" s="27"/>
      <c r="V34" s="27"/>
      <c r="W34" s="28"/>
      <c r="X34" s="28"/>
      <c r="Y34" s="18"/>
      <c r="Z34" s="29"/>
    </row>
    <row r="35" spans="1:26" s="1" customFormat="1" ht="15" customHeight="1" x14ac:dyDescent="0.2">
      <c r="A35" s="1" t="str">
        <f>VLOOKUP($B35,'[1]Country abb'!$B$1:$C$131,2,0)</f>
        <v>si</v>
      </c>
      <c r="B35" s="19" t="s">
        <v>40</v>
      </c>
      <c r="C35" s="20">
        <f t="shared" si="0"/>
        <v>254</v>
      </c>
      <c r="D35" s="20">
        <f t="shared" si="1"/>
        <v>2592</v>
      </c>
      <c r="E35" s="20">
        <f t="shared" si="2"/>
        <v>829</v>
      </c>
      <c r="F35" s="20">
        <f t="shared" si="3"/>
        <v>-264</v>
      </c>
      <c r="G35" s="20">
        <f t="shared" si="4"/>
        <v>6986</v>
      </c>
      <c r="I35"/>
      <c r="J35" s="10"/>
      <c r="K35" s="15"/>
      <c r="L35" s="10"/>
      <c r="M35" s="10"/>
      <c r="N35" s="10"/>
      <c r="O35" s="25"/>
      <c r="P35" s="26"/>
      <c r="Q35" s="24"/>
      <c r="R35" s="27"/>
      <c r="S35" s="27"/>
      <c r="T35" s="27"/>
      <c r="U35" s="27"/>
      <c r="V35" s="27"/>
      <c r="W35" s="28"/>
      <c r="X35" s="28"/>
      <c r="Y35" s="18"/>
      <c r="Z35" s="29"/>
    </row>
    <row r="36" spans="1:26" s="1" customFormat="1" ht="15" customHeight="1" x14ac:dyDescent="0.2">
      <c r="A36" s="1" t="str">
        <f>VLOOKUP($B36,'[1]Country abb'!$B$1:$C$131,2,0)</f>
        <v>sk</v>
      </c>
      <c r="B36" s="19" t="s">
        <v>41</v>
      </c>
      <c r="C36" s="20">
        <f t="shared" si="0"/>
        <v>3219</v>
      </c>
      <c r="D36" s="20">
        <f t="shared" si="1"/>
        <v>3030</v>
      </c>
      <c r="E36" s="20">
        <f t="shared" si="2"/>
        <v>4804</v>
      </c>
      <c r="F36" s="20">
        <f t="shared" si="3"/>
        <v>112</v>
      </c>
      <c r="G36" s="20">
        <f t="shared" si="4"/>
        <v>16807</v>
      </c>
      <c r="I36"/>
      <c r="J36" s="10"/>
      <c r="K36" s="15"/>
      <c r="L36" s="10"/>
      <c r="M36" s="10"/>
      <c r="N36" s="10"/>
      <c r="O36" s="25"/>
      <c r="P36" s="26"/>
      <c r="Q36" s="24"/>
      <c r="R36" s="27"/>
      <c r="S36" s="27"/>
      <c r="T36" s="27"/>
      <c r="U36" s="27"/>
      <c r="V36" s="27"/>
      <c r="W36" s="28"/>
      <c r="X36" s="28"/>
      <c r="Y36" s="18"/>
      <c r="Z36" s="29"/>
    </row>
    <row r="37" spans="1:26" s="1" customFormat="1" ht="15" customHeight="1" x14ac:dyDescent="0.2">
      <c r="A37" s="1" t="str">
        <f>VLOOKUP($B37,'[1]Country abb'!$B$1:$C$131,2,0)</f>
        <v>fi</v>
      </c>
      <c r="B37" s="19" t="s">
        <v>42</v>
      </c>
      <c r="C37" s="20">
        <f t="shared" si="0"/>
        <v>3786</v>
      </c>
      <c r="D37" s="20">
        <f t="shared" si="1"/>
        <v>10274</v>
      </c>
      <c r="E37" s="20">
        <f t="shared" si="2"/>
        <v>3484</v>
      </c>
      <c r="F37" s="20">
        <f t="shared" si="3"/>
        <v>1039</v>
      </c>
      <c r="G37" s="20">
        <f t="shared" si="4"/>
        <v>34009</v>
      </c>
      <c r="I37"/>
      <c r="J37" s="10"/>
      <c r="K37" s="15"/>
      <c r="L37" s="10"/>
      <c r="M37" s="10"/>
      <c r="N37" s="10"/>
      <c r="O37" s="25"/>
      <c r="P37" s="26"/>
      <c r="Q37" s="24"/>
      <c r="R37" s="27"/>
      <c r="S37" s="27"/>
      <c r="T37" s="27"/>
      <c r="U37" s="27"/>
      <c r="V37" s="27"/>
      <c r="W37" s="28"/>
      <c r="X37" s="28"/>
      <c r="Y37" s="18"/>
      <c r="Z37" s="29"/>
    </row>
    <row r="38" spans="1:26" s="1" customFormat="1" ht="15" customHeight="1" x14ac:dyDescent="0.2">
      <c r="A38" s="1" t="str">
        <f>VLOOKUP($B38,'[1]Country abb'!$B$1:$C$131,2,0)</f>
        <v>se</v>
      </c>
      <c r="B38" s="19" t="s">
        <v>43</v>
      </c>
      <c r="C38" s="20">
        <f t="shared" si="0"/>
        <v>1352</v>
      </c>
      <c r="D38" s="20">
        <f t="shared" si="1"/>
        <v>14979</v>
      </c>
      <c r="E38" s="20">
        <f t="shared" si="2"/>
        <v>1217</v>
      </c>
      <c r="F38" s="20">
        <f t="shared" si="3"/>
        <v>403</v>
      </c>
      <c r="G38" s="20">
        <f t="shared" si="4"/>
        <v>45929</v>
      </c>
      <c r="I38"/>
      <c r="J38" s="10"/>
      <c r="K38" s="15"/>
      <c r="L38" s="10"/>
      <c r="M38" s="10"/>
      <c r="N38" s="10"/>
      <c r="O38" s="25"/>
      <c r="P38" s="26"/>
      <c r="Q38" s="24"/>
      <c r="R38" s="27"/>
      <c r="S38" s="27"/>
      <c r="T38" s="27"/>
      <c r="U38" s="27"/>
      <c r="V38" s="27"/>
      <c r="W38" s="28"/>
      <c r="X38" s="28"/>
      <c r="Y38" s="18"/>
      <c r="Z38" s="29"/>
    </row>
    <row r="39" spans="1:26" s="1" customFormat="1" ht="15" customHeight="1" x14ac:dyDescent="0.2">
      <c r="A39" s="1" t="str">
        <f>VLOOKUP($B39,'[1]Country abb'!$B$1:$C$131,2,0)</f>
        <v>uk</v>
      </c>
      <c r="B39" s="19" t="s">
        <v>44</v>
      </c>
      <c r="C39" s="20">
        <f t="shared" si="0"/>
        <v>23001</v>
      </c>
      <c r="D39" s="20">
        <f t="shared" si="1"/>
        <v>6583</v>
      </c>
      <c r="E39" s="20">
        <f t="shared" si="2"/>
        <v>0</v>
      </c>
      <c r="F39" s="20">
        <f t="shared" si="3"/>
        <v>246</v>
      </c>
      <c r="G39" s="20">
        <f t="shared" si="4"/>
        <v>206809</v>
      </c>
      <c r="I39"/>
      <c r="J39" s="10"/>
      <c r="K39" s="15"/>
      <c r="L39" s="10"/>
      <c r="M39" s="10"/>
      <c r="N39" s="10"/>
      <c r="O39" s="25"/>
      <c r="P39" s="26"/>
      <c r="Q39" s="24"/>
      <c r="R39" s="27"/>
      <c r="S39" s="27"/>
      <c r="T39" s="27"/>
      <c r="U39" s="27"/>
      <c r="V39" s="27"/>
      <c r="W39" s="28"/>
      <c r="X39" s="28"/>
      <c r="Y39" s="18"/>
      <c r="Z39" s="29"/>
    </row>
    <row r="40" spans="1:26" s="1" customFormat="1" ht="15" customHeight="1" x14ac:dyDescent="0.2">
      <c r="A40" s="1" t="str">
        <f>VLOOKUP($B40,'[1]Country abb'!$B$1:$C$131,2,0)</f>
        <v>hr</v>
      </c>
      <c r="B40" s="19" t="s">
        <v>45</v>
      </c>
      <c r="C40" s="20">
        <f t="shared" si="0"/>
        <v>456</v>
      </c>
      <c r="D40" s="20">
        <f t="shared" si="1"/>
        <v>3400</v>
      </c>
      <c r="E40" s="20">
        <f t="shared" si="2"/>
        <v>194</v>
      </c>
      <c r="F40" s="20">
        <f t="shared" si="3"/>
        <v>489</v>
      </c>
      <c r="G40" s="20">
        <f t="shared" si="4"/>
        <v>8726</v>
      </c>
      <c r="I40"/>
      <c r="J40" s="10"/>
      <c r="K40" s="15"/>
      <c r="L40" s="10"/>
      <c r="M40" s="10"/>
      <c r="N40" s="10"/>
      <c r="O40" s="25"/>
      <c r="P40" s="26"/>
      <c r="Q40" s="24"/>
      <c r="R40" s="27"/>
      <c r="S40" s="27"/>
      <c r="T40" s="27"/>
      <c r="U40" s="27"/>
      <c r="V40" s="27"/>
      <c r="W40" s="28"/>
      <c r="X40" s="28"/>
      <c r="Y40" s="18"/>
      <c r="Z40" s="29"/>
    </row>
    <row r="41" spans="1:26" s="1" customFormat="1" ht="15" customHeight="1" x14ac:dyDescent="0.2">
      <c r="A41" s="1" t="str">
        <f>VLOOKUP($B41,'[1]Country abb'!$B$1:$C$131,2,0)</f>
        <v>tr</v>
      </c>
      <c r="B41" s="19" t="s">
        <v>46</v>
      </c>
      <c r="C41" s="20">
        <f t="shared" si="0"/>
        <v>13340</v>
      </c>
      <c r="D41" s="20">
        <f t="shared" si="1"/>
        <v>28419</v>
      </c>
      <c r="E41" s="20">
        <f t="shared" si="2"/>
        <v>0</v>
      </c>
      <c r="F41" s="20">
        <f t="shared" si="3"/>
        <v>-63</v>
      </c>
      <c r="G41" s="20">
        <f t="shared" si="4"/>
        <v>100025</v>
      </c>
      <c r="I41"/>
      <c r="J41" s="10"/>
      <c r="K41" s="15"/>
      <c r="L41" s="10"/>
      <c r="M41" s="10"/>
      <c r="N41" s="10"/>
      <c r="O41" s="25"/>
      <c r="P41" s="26"/>
      <c r="Q41" s="24"/>
      <c r="R41" s="27"/>
      <c r="S41" s="27"/>
      <c r="T41" s="27"/>
      <c r="U41" s="27"/>
      <c r="V41" s="27"/>
      <c r="W41" s="28"/>
      <c r="X41" s="28"/>
      <c r="Y41" s="18"/>
      <c r="Z41" s="29"/>
    </row>
    <row r="42" spans="1:26" s="1" customFormat="1" ht="15" customHeight="1" x14ac:dyDescent="0.2">
      <c r="A42" s="1" t="str">
        <f>VLOOKUP($B42,'[1]Country abb'!$B$1:$C$131,2,0)</f>
        <v>EEA</v>
      </c>
      <c r="B42" s="30" t="s">
        <v>47</v>
      </c>
      <c r="C42" s="20">
        <f t="shared" si="0"/>
        <v>107769</v>
      </c>
      <c r="D42" s="20">
        <f t="shared" si="1"/>
        <v>395218</v>
      </c>
      <c r="E42" s="20">
        <f t="shared" si="2"/>
        <v>146067</v>
      </c>
      <c r="F42" s="20">
        <f t="shared" si="3"/>
        <v>2304</v>
      </c>
      <c r="G42" s="20">
        <f t="shared" si="4"/>
        <v>1470349</v>
      </c>
      <c r="I42"/>
      <c r="J42" s="10"/>
      <c r="K42" s="15"/>
      <c r="L42" s="10"/>
      <c r="M42" s="10"/>
      <c r="N42" s="10"/>
      <c r="O42" s="25"/>
      <c r="P42" s="26"/>
      <c r="Q42" s="24"/>
      <c r="R42" s="27"/>
      <c r="S42" s="27"/>
      <c r="T42" s="27"/>
      <c r="U42" s="27"/>
      <c r="V42" s="27"/>
      <c r="W42" s="28"/>
      <c r="X42" s="28"/>
      <c r="Y42" s="18"/>
      <c r="Z42" s="29"/>
    </row>
    <row r="43" spans="1:26" s="1" customFormat="1" ht="15" customHeight="1" x14ac:dyDescent="0.2">
      <c r="A43" s="1" t="str">
        <f>VLOOKUP($B43,'[1]Country abb'!$B$1:$C$131,2,0)</f>
        <v>is</v>
      </c>
      <c r="B43" s="19" t="s">
        <v>48</v>
      </c>
      <c r="C43" s="20">
        <f t="shared" si="0"/>
        <v>0</v>
      </c>
      <c r="D43" s="20">
        <f t="shared" si="1"/>
        <v>0</v>
      </c>
      <c r="E43" s="20">
        <f t="shared" si="2"/>
        <v>0</v>
      </c>
      <c r="F43" s="20">
        <f t="shared" si="3"/>
        <v>0</v>
      </c>
      <c r="G43" s="20">
        <f t="shared" si="4"/>
        <v>0</v>
      </c>
      <c r="I43"/>
      <c r="J43" s="10"/>
      <c r="K43" s="15"/>
      <c r="L43" s="10"/>
      <c r="M43" s="10"/>
      <c r="N43" s="10"/>
      <c r="O43" s="25"/>
      <c r="P43" s="26"/>
      <c r="Q43" s="24"/>
      <c r="R43" s="27"/>
      <c r="S43" s="27"/>
      <c r="T43" s="27"/>
      <c r="U43" s="27"/>
      <c r="V43" s="27"/>
      <c r="W43" s="28"/>
      <c r="X43" s="28"/>
      <c r="Y43" s="18"/>
      <c r="Z43" s="29"/>
    </row>
    <row r="44" spans="1:26" s="1" customFormat="1" ht="15" customHeight="1" x14ac:dyDescent="0.2">
      <c r="A44" s="1" t="str">
        <f>VLOOKUP($B44,'[1]Country abb'!$B$1:$C$131,2,0)</f>
        <v>no</v>
      </c>
      <c r="B44" s="19" t="s">
        <v>49</v>
      </c>
      <c r="C44" s="20">
        <f t="shared" si="0"/>
        <v>-1135</v>
      </c>
      <c r="D44" s="20">
        <f t="shared" si="1"/>
        <v>-100766</v>
      </c>
      <c r="E44" s="20">
        <f t="shared" si="2"/>
        <v>-85194</v>
      </c>
      <c r="F44" s="20">
        <f t="shared" si="3"/>
        <v>-772</v>
      </c>
      <c r="G44" s="20">
        <f t="shared" si="4"/>
        <v>28869</v>
      </c>
      <c r="I44"/>
      <c r="J44" s="10"/>
      <c r="K44" s="15"/>
      <c r="L44" s="10"/>
      <c r="M44" s="10"/>
      <c r="N44" s="10"/>
      <c r="O44" s="25"/>
      <c r="P44" s="26"/>
      <c r="Q44" s="24"/>
      <c r="R44" s="27"/>
      <c r="S44" s="27"/>
      <c r="T44" s="27"/>
      <c r="U44" s="27"/>
      <c r="V44" s="27"/>
      <c r="W44" s="28"/>
      <c r="X44" s="28"/>
      <c r="Y44" s="18"/>
      <c r="Z44" s="29"/>
    </row>
    <row r="45" spans="1:26" s="1" customFormat="1" x14ac:dyDescent="0.2">
      <c r="A45" s="1" t="str">
        <f>VLOOKUP($B45,'[1]Country abb'!$B$1:$C$131,2,0)</f>
        <v>ch</v>
      </c>
      <c r="B45" s="19" t="s">
        <v>50</v>
      </c>
      <c r="C45" s="20">
        <f t="shared" si="0"/>
        <v>169</v>
      </c>
      <c r="D45" s="20">
        <f t="shared" si="1"/>
        <v>12951</v>
      </c>
      <c r="E45" s="20">
        <f t="shared" si="2"/>
        <v>2694</v>
      </c>
      <c r="F45" s="20">
        <f t="shared" si="3"/>
        <v>-186</v>
      </c>
      <c r="G45" s="20">
        <f t="shared" si="4"/>
        <v>28223</v>
      </c>
      <c r="I45"/>
      <c r="J45" s="10"/>
      <c r="K45" s="15"/>
      <c r="L45" s="10"/>
      <c r="M45" s="10"/>
      <c r="N45" s="10"/>
      <c r="O45" s="25"/>
      <c r="P45" s="26"/>
      <c r="Q45" s="24"/>
      <c r="R45" s="27"/>
      <c r="S45" s="27"/>
      <c r="T45" s="27"/>
      <c r="U45" s="27"/>
      <c r="V45" s="27"/>
      <c r="W45" s="28"/>
      <c r="X45" s="28"/>
      <c r="Y45" s="18"/>
      <c r="Z45" s="29"/>
    </row>
    <row r="47" spans="1:26" x14ac:dyDescent="0.2">
      <c r="B47" s="33" t="s">
        <v>51</v>
      </c>
      <c r="K47" s="15"/>
      <c r="L47" s="10"/>
      <c r="M47" s="34"/>
      <c r="N47" s="34"/>
      <c r="O47" s="34"/>
      <c r="P47" s="34"/>
      <c r="Q47" s="34"/>
      <c r="R47" s="34"/>
      <c r="S47" s="34"/>
      <c r="T47" s="34"/>
      <c r="U47" s="34"/>
      <c r="V47" s="34"/>
      <c r="W47" s="34"/>
      <c r="X47" s="34"/>
      <c r="Y47" s="34"/>
      <c r="Z47" s="34"/>
    </row>
    <row r="51" spans="2:15" ht="25.5" x14ac:dyDescent="0.2">
      <c r="B51" s="35"/>
      <c r="C51" s="36" t="s">
        <v>1</v>
      </c>
      <c r="D51" s="36" t="s">
        <v>1</v>
      </c>
      <c r="E51" s="36" t="s">
        <v>1</v>
      </c>
      <c r="F51" s="36" t="s">
        <v>1</v>
      </c>
      <c r="G51" s="36" t="s">
        <v>2</v>
      </c>
      <c r="H51" s="37"/>
      <c r="I51" s="35"/>
      <c r="J51" s="35"/>
    </row>
    <row r="52" spans="2:15" ht="38.25" x14ac:dyDescent="0.2">
      <c r="B52" s="35"/>
      <c r="C52" s="36" t="s">
        <v>3</v>
      </c>
      <c r="D52" s="36" t="s">
        <v>4</v>
      </c>
      <c r="E52" s="36" t="s">
        <v>5</v>
      </c>
      <c r="F52" s="36" t="s">
        <v>6</v>
      </c>
      <c r="G52" s="36" t="s">
        <v>7</v>
      </c>
      <c r="H52" s="37"/>
      <c r="I52" s="35"/>
      <c r="J52" s="35"/>
      <c r="L52" s="38"/>
      <c r="M52" s="38">
        <f>'[1]Fig 1 '!AN70</f>
        <v>2000</v>
      </c>
      <c r="N52" s="38">
        <f>'[1]Fig 1 '!AW70</f>
        <v>2009</v>
      </c>
      <c r="O52" s="38"/>
    </row>
    <row r="53" spans="2:15" x14ac:dyDescent="0.2">
      <c r="B53" s="35"/>
      <c r="C53" s="35"/>
      <c r="D53" s="35"/>
      <c r="E53" s="35"/>
      <c r="F53" s="35"/>
      <c r="G53" s="35"/>
      <c r="H53" s="35"/>
      <c r="I53" s="35"/>
      <c r="J53" s="35"/>
      <c r="L53" s="38" t="str">
        <f>'[1]Fig 1 '!AM71</f>
        <v>Russia</v>
      </c>
      <c r="M53" s="39">
        <f>'[1]Fig 1 '!AN71</f>
        <v>0.14748509602372109</v>
      </c>
      <c r="N53" s="40">
        <f>'[1]Fig 1 '!AW71</f>
        <v>0.20913968629877153</v>
      </c>
      <c r="O53" s="38"/>
    </row>
    <row r="54" spans="2:15" x14ac:dyDescent="0.2">
      <c r="B54" s="35"/>
      <c r="C54" s="35" t="s">
        <v>52</v>
      </c>
      <c r="D54" s="35" t="s">
        <v>53</v>
      </c>
      <c r="E54" s="35" t="s">
        <v>54</v>
      </c>
      <c r="F54" s="35" t="s">
        <v>55</v>
      </c>
      <c r="G54" s="35" t="s">
        <v>56</v>
      </c>
      <c r="H54" s="35" t="s">
        <v>57</v>
      </c>
      <c r="I54" s="35"/>
      <c r="J54" s="35"/>
      <c r="L54" s="38" t="str">
        <f>'[1]Fig 1 '!AM72</f>
        <v>Norway</v>
      </c>
      <c r="M54" s="39">
        <f>'[1]Fig 1 '!AN72</f>
        <v>9.293862340961781E-2</v>
      </c>
      <c r="N54" s="39">
        <f>'[1]Fig 1 '!AW72</f>
        <v>0.10151680236735354</v>
      </c>
      <c r="O54" s="38"/>
    </row>
    <row r="55" spans="2:15" x14ac:dyDescent="0.2">
      <c r="B55" s="35" t="s">
        <v>58</v>
      </c>
      <c r="C55" s="41">
        <f>C4+C41+C43+C44+C45</f>
        <v>122460</v>
      </c>
      <c r="D55" s="41">
        <f>D4+D41+D43+D44+D45</f>
        <v>500822</v>
      </c>
      <c r="E55" s="41">
        <f>E4+E41+E43+E44+E45</f>
        <v>185218</v>
      </c>
      <c r="F55" s="41">
        <f>F4+F41+F43+F44+F45</f>
        <v>280</v>
      </c>
      <c r="G55" s="41">
        <f>G4+G41+G43+G44+G45</f>
        <v>1859872</v>
      </c>
      <c r="H55" s="42">
        <f>(C55+D55+E55+F55)*100/G55</f>
        <v>43.485788269300251</v>
      </c>
      <c r="I55" s="35"/>
      <c r="J55" s="35"/>
      <c r="L55" s="38" t="str">
        <f>'[1]Fig 1 '!AM73</f>
        <v>Algeria</v>
      </c>
      <c r="M55" s="39">
        <f>'[1]Fig 1 '!AN73</f>
        <v>4.0328870214047893E-2</v>
      </c>
      <c r="N55" s="39">
        <f>'[1]Fig 1 '!AW73</f>
        <v>3.0476019651545824E-2</v>
      </c>
      <c r="O55" s="38"/>
    </row>
    <row r="56" spans="2:15" x14ac:dyDescent="0.2">
      <c r="B56" s="35" t="s">
        <v>59</v>
      </c>
      <c r="C56" s="41">
        <f>C4</f>
        <v>110086</v>
      </c>
      <c r="D56" s="41">
        <f>D4</f>
        <v>560218</v>
      </c>
      <c r="E56" s="41">
        <f>E4</f>
        <v>267718</v>
      </c>
      <c r="F56" s="41">
        <f>F4</f>
        <v>1301</v>
      </c>
      <c r="G56" s="41">
        <f>G4</f>
        <v>1702755</v>
      </c>
      <c r="H56" s="42">
        <f>(C56+D56+E56+F56)*100/G56</f>
        <v>55.164894538556631</v>
      </c>
      <c r="I56" s="35"/>
      <c r="J56" s="35"/>
      <c r="L56" s="38" t="str">
        <f>'[1]Fig 1 '!AM74</f>
        <v>Nigeria</v>
      </c>
      <c r="M56" s="39">
        <f>'[1]Fig 1 '!AN74</f>
        <v>1.5280580813718612E-2</v>
      </c>
      <c r="N56" s="39">
        <f>'[1]Fig 1 '!AW74</f>
        <v>1.7983751970223515E-2</v>
      </c>
      <c r="O56" s="38"/>
    </row>
    <row r="57" spans="2:15" x14ac:dyDescent="0.2">
      <c r="B57" s="35"/>
      <c r="C57" s="35"/>
      <c r="D57" s="35"/>
      <c r="E57" s="35"/>
      <c r="F57" s="35"/>
      <c r="G57" s="35"/>
      <c r="H57" s="35"/>
      <c r="I57" s="35"/>
      <c r="J57" s="35"/>
      <c r="L57" s="38" t="str">
        <f>'[1]Fig 1 '!AM75</f>
        <v>Libya</v>
      </c>
      <c r="M57" s="39">
        <f>'[1]Fig 1 '!AN75</f>
        <v>3.130733042834237E-2</v>
      </c>
      <c r="N57" s="39">
        <f>'[1]Fig 1 '!AW75</f>
        <v>3.5412406711241115E-2</v>
      </c>
      <c r="O57" s="38"/>
    </row>
    <row r="58" spans="2:15" x14ac:dyDescent="0.2">
      <c r="B58" s="35"/>
      <c r="C58" s="37" t="s">
        <v>60</v>
      </c>
      <c r="D58" s="35"/>
      <c r="E58" s="35"/>
      <c r="F58" s="35"/>
      <c r="G58" s="35"/>
      <c r="H58" s="35"/>
      <c r="I58" s="35"/>
      <c r="J58" s="35"/>
      <c r="L58" s="38" t="str">
        <f>'[1]Fig 1 '!AM76</f>
        <v>Saudi Arabia</v>
      </c>
      <c r="M58" s="39">
        <f>'[1]Fig 1 '!AN76</f>
        <v>3.9287319327029585E-2</v>
      </c>
      <c r="N58" s="39">
        <f>'[1]Fig 1 '!AW76</f>
        <v>1.9633753297477241E-2</v>
      </c>
      <c r="O58" s="38"/>
    </row>
    <row r="59" spans="2:15" x14ac:dyDescent="0.2">
      <c r="B59" s="35"/>
      <c r="C59" s="35" t="s">
        <v>52</v>
      </c>
      <c r="D59" s="35" t="s">
        <v>53</v>
      </c>
      <c r="E59" s="35" t="s">
        <v>54</v>
      </c>
      <c r="F59" s="35" t="s">
        <v>55</v>
      </c>
      <c r="G59" s="35" t="s">
        <v>56</v>
      </c>
      <c r="H59" s="35" t="s">
        <v>57</v>
      </c>
      <c r="I59" s="35"/>
      <c r="J59" s="35"/>
      <c r="L59" s="38" t="str">
        <f>'[1]Fig 1 '!AM77</f>
        <v>Iran</v>
      </c>
      <c r="M59" s="39">
        <f>'[1]Fig 1 '!AN77</f>
        <v>2.09231542725383E-2</v>
      </c>
      <c r="N59" s="39">
        <f>'[1]Fig 1 '!AW77</f>
        <v>1.5814696724468974E-2</v>
      </c>
      <c r="O59" s="38"/>
    </row>
    <row r="60" spans="2:15" x14ac:dyDescent="0.2">
      <c r="B60" s="35" t="s">
        <v>58</v>
      </c>
      <c r="C60" s="43">
        <f>C55*100/$G55</f>
        <v>6.5843240825175062</v>
      </c>
      <c r="D60" s="43">
        <f>D55*100/$G55</f>
        <v>26.927767072142601</v>
      </c>
      <c r="E60" s="43">
        <f t="shared" ref="D60:G61" si="5">E55*100/$G55</f>
        <v>9.958642315170076</v>
      </c>
      <c r="F60" s="43">
        <f>F55*100/$G55</f>
        <v>1.5054799470071059E-2</v>
      </c>
      <c r="G60" s="35">
        <v>100</v>
      </c>
      <c r="H60" s="43">
        <f>SUM(C60:F60)</f>
        <v>43.485788269300251</v>
      </c>
      <c r="I60" s="35"/>
      <c r="J60" s="35"/>
      <c r="L60" s="38" t="str">
        <f>'[1]Fig 1 '!AM78</f>
        <v>South Africa</v>
      </c>
      <c r="M60" s="39">
        <f>'[1]Fig 1 '!AN78</f>
        <v>1.5813478585022932E-2</v>
      </c>
      <c r="N60" s="39">
        <f>'[1]Fig 1 '!AW78</f>
        <v>1.1067956755160912E-2</v>
      </c>
      <c r="O60" s="38"/>
    </row>
    <row r="61" spans="2:15" x14ac:dyDescent="0.2">
      <c r="B61" s="35" t="s">
        <v>59</v>
      </c>
      <c r="C61" s="43">
        <f>C56*100/$G56</f>
        <v>6.4651696808994839</v>
      </c>
      <c r="D61" s="43">
        <f t="shared" si="5"/>
        <v>32.900681542558971</v>
      </c>
      <c r="E61" s="43">
        <f t="shared" si="5"/>
        <v>15.722637725333357</v>
      </c>
      <c r="F61" s="43">
        <f t="shared" si="5"/>
        <v>7.6405589764822299E-2</v>
      </c>
      <c r="G61" s="35">
        <v>100</v>
      </c>
      <c r="H61" s="43">
        <f>SUM(C61:F61)</f>
        <v>55.164894538556638</v>
      </c>
      <c r="I61" s="35"/>
      <c r="J61" s="35"/>
      <c r="L61" s="38" t="str">
        <f>'[1]Fig 1 '!AM79</f>
        <v>Australia</v>
      </c>
      <c r="M61" s="39">
        <f>'[1]Fig 1 '!AN79</f>
        <v>1.108954140234778E-2</v>
      </c>
      <c r="N61" s="39">
        <f>'[1]Fig 1 '!AW79</f>
        <v>5.3781007553267207E-3</v>
      </c>
      <c r="O61" s="38"/>
    </row>
    <row r="62" spans="2:15" x14ac:dyDescent="0.2">
      <c r="L62" s="38" t="str">
        <f>'[1]Fig 1 '!AM80</f>
        <v>Colombia</v>
      </c>
      <c r="M62" s="39">
        <f>'[1]Fig 1 '!AN80</f>
        <v>8.6950246519607657E-3</v>
      </c>
      <c r="N62" s="39">
        <f>'[1]Fig 1 '!AW80</f>
        <v>1.2455416123193541E-2</v>
      </c>
      <c r="O62" s="38"/>
    </row>
    <row r="63" spans="2:15" x14ac:dyDescent="0.2">
      <c r="B63" s="38"/>
      <c r="C63" s="44" t="s">
        <v>61</v>
      </c>
      <c r="D63" s="38"/>
      <c r="E63" s="38"/>
      <c r="F63" s="38"/>
      <c r="G63" s="38"/>
      <c r="L63" s="38" t="str">
        <f>'[1]Fig 1 '!AM81</f>
        <v>Indonesia</v>
      </c>
      <c r="M63" s="39">
        <f>'[1]Fig 1 '!AN81</f>
        <v>3.4622058085988193E-3</v>
      </c>
      <c r="N63" s="39">
        <f>'[1]Fig 1 '!AW81</f>
        <v>5.0026423345699888E-3</v>
      </c>
      <c r="O63" s="38"/>
    </row>
    <row r="64" spans="2:15" x14ac:dyDescent="0.2">
      <c r="B64" s="38"/>
      <c r="C64" s="38"/>
      <c r="D64" s="38"/>
      <c r="E64" s="38"/>
      <c r="F64" s="38"/>
      <c r="G64" s="38"/>
      <c r="I64" s="38"/>
      <c r="J64" s="38"/>
      <c r="K64" s="38"/>
      <c r="L64" s="38" t="str">
        <f>'[1]Fig 1 '!AM82</f>
        <v>Other countries</v>
      </c>
      <c r="M64" s="39">
        <f>'[1]Fig 1 '!AN82</f>
        <v>5.2848785625302937E-2</v>
      </c>
      <c r="N64" s="39">
        <f>'[1]Fig 1 '!AW82</f>
        <v>9.1028040842243987E-2</v>
      </c>
      <c r="O64" s="38"/>
    </row>
    <row r="65" spans="2:15" x14ac:dyDescent="0.2">
      <c r="B65" s="38"/>
      <c r="C65" s="38"/>
      <c r="D65" s="38"/>
      <c r="E65" s="38"/>
      <c r="F65" s="38"/>
      <c r="G65" s="38"/>
      <c r="I65" s="38"/>
      <c r="J65" s="38"/>
      <c r="K65" s="38"/>
      <c r="L65" s="38"/>
      <c r="M65" s="38"/>
      <c r="N65" s="38"/>
      <c r="O65" s="38"/>
    </row>
    <row r="66" spans="2:15" x14ac:dyDescent="0.2">
      <c r="B66" s="38"/>
      <c r="C66" s="38"/>
      <c r="D66" s="38"/>
      <c r="E66" s="38"/>
      <c r="F66" s="38"/>
      <c r="G66" s="38"/>
      <c r="I66" s="38"/>
      <c r="J66" s="38"/>
      <c r="K66" s="38"/>
      <c r="L66" s="38"/>
      <c r="M66" s="38"/>
      <c r="N66" s="38"/>
      <c r="O66" s="38"/>
    </row>
    <row r="67" spans="2:15" x14ac:dyDescent="0.2">
      <c r="B67" s="38"/>
      <c r="C67" s="38"/>
      <c r="D67" s="38"/>
      <c r="E67" s="38"/>
      <c r="F67" s="38"/>
      <c r="G67" s="38"/>
      <c r="I67" s="38"/>
      <c r="J67" s="38"/>
      <c r="K67" s="38"/>
      <c r="L67" s="38"/>
      <c r="M67" s="38"/>
      <c r="N67" s="38"/>
      <c r="O67" s="38"/>
    </row>
    <row r="68" spans="2:15" x14ac:dyDescent="0.2">
      <c r="B68" s="38"/>
      <c r="C68" s="38"/>
      <c r="D68" s="38"/>
      <c r="E68" s="38"/>
      <c r="F68" s="38"/>
      <c r="G68" s="38"/>
      <c r="I68" s="38"/>
      <c r="J68" s="38"/>
      <c r="K68" s="38"/>
      <c r="L68" s="38"/>
      <c r="M68" s="38"/>
      <c r="N68" s="38"/>
      <c r="O68" s="38"/>
    </row>
    <row r="69" spans="2:15" x14ac:dyDescent="0.2">
      <c r="B69" s="38"/>
      <c r="C69" s="38"/>
      <c r="D69" s="38"/>
      <c r="E69" s="38"/>
      <c r="F69" s="38"/>
      <c r="G69" s="38"/>
      <c r="I69" s="38"/>
      <c r="J69" s="38"/>
      <c r="K69" s="38"/>
      <c r="L69" s="38"/>
      <c r="M69" s="38"/>
      <c r="N69" s="38"/>
      <c r="O69" s="38"/>
    </row>
    <row r="70" spans="2:15" x14ac:dyDescent="0.2">
      <c r="B70" s="38"/>
      <c r="C70" s="38"/>
      <c r="D70" s="38"/>
      <c r="E70" s="38"/>
      <c r="F70" s="38"/>
      <c r="G70" s="38"/>
      <c r="I70" s="38"/>
      <c r="J70" s="38"/>
      <c r="K70" s="38"/>
      <c r="L70" s="38"/>
      <c r="M70" s="38"/>
      <c r="N70" s="38"/>
      <c r="O70" s="38"/>
    </row>
    <row r="71" spans="2:15" x14ac:dyDescent="0.2">
      <c r="B71" s="38"/>
      <c r="C71" s="38"/>
      <c r="D71" s="38"/>
      <c r="E71" s="38"/>
      <c r="F71" s="38"/>
      <c r="G71" s="38"/>
      <c r="I71" s="38"/>
      <c r="J71" s="38"/>
      <c r="K71" s="38"/>
      <c r="L71" s="38"/>
      <c r="M71" s="38"/>
      <c r="N71" s="38"/>
      <c r="O71" s="38"/>
    </row>
    <row r="72" spans="2:15" x14ac:dyDescent="0.2">
      <c r="B72" s="38"/>
      <c r="C72" s="38"/>
      <c r="D72" s="38"/>
      <c r="E72" s="38"/>
      <c r="F72" s="38"/>
      <c r="G72" s="38"/>
      <c r="I72" s="38"/>
      <c r="J72" s="38"/>
      <c r="K72" s="38"/>
      <c r="L72" s="38"/>
      <c r="M72" s="38"/>
      <c r="N72" s="38"/>
      <c r="O72" s="38"/>
    </row>
    <row r="73" spans="2:15" x14ac:dyDescent="0.2">
      <c r="B73" s="38"/>
      <c r="C73" s="38"/>
      <c r="D73" s="38"/>
      <c r="E73" s="38"/>
      <c r="F73" s="38"/>
      <c r="G73" s="38"/>
      <c r="I73" s="38"/>
      <c r="J73" s="38"/>
      <c r="K73" s="38"/>
      <c r="L73" s="38"/>
      <c r="M73" s="38"/>
      <c r="N73" s="38"/>
      <c r="O73" s="38"/>
    </row>
    <row r="74" spans="2:15" x14ac:dyDescent="0.2">
      <c r="B74" s="38"/>
      <c r="C74" s="38"/>
      <c r="D74" s="38"/>
      <c r="E74" s="38"/>
      <c r="F74" s="38"/>
      <c r="G74" s="38"/>
      <c r="I74" s="38"/>
      <c r="J74" s="38"/>
      <c r="K74" s="38"/>
      <c r="L74" s="38"/>
      <c r="M74" s="38"/>
      <c r="N74" s="38"/>
      <c r="O74" s="38"/>
    </row>
    <row r="75" spans="2:15" x14ac:dyDescent="0.2">
      <c r="B75" s="38"/>
      <c r="C75" s="38"/>
      <c r="D75" s="38"/>
      <c r="E75" s="38"/>
      <c r="F75" s="38"/>
      <c r="G75" s="38"/>
      <c r="I75" s="38"/>
      <c r="J75" s="38"/>
      <c r="K75" s="38"/>
      <c r="L75" s="38"/>
      <c r="M75" s="38"/>
      <c r="N75" s="38"/>
      <c r="O75" s="38"/>
    </row>
    <row r="76" spans="2:15" x14ac:dyDescent="0.2">
      <c r="B76" s="38"/>
      <c r="C76" s="38"/>
      <c r="D76" s="38"/>
      <c r="E76" s="38"/>
      <c r="F76" s="38"/>
      <c r="G76" s="38"/>
      <c r="I76" s="38"/>
      <c r="J76" s="38"/>
      <c r="K76" s="38"/>
      <c r="L76" s="38"/>
      <c r="M76" s="38"/>
      <c r="N76" s="38"/>
      <c r="O76" s="38"/>
    </row>
    <row r="77" spans="2:15" x14ac:dyDescent="0.2">
      <c r="B77" s="38"/>
      <c r="C77" s="38"/>
      <c r="D77" s="38"/>
      <c r="E77" s="38"/>
      <c r="F77" s="38"/>
      <c r="G77" s="38"/>
      <c r="I77" s="38"/>
      <c r="J77" s="38"/>
      <c r="K77" s="38"/>
      <c r="L77" s="38"/>
      <c r="M77" s="38"/>
      <c r="N77" s="38"/>
      <c r="O77" s="38"/>
    </row>
    <row r="78" spans="2:15" x14ac:dyDescent="0.2">
      <c r="B78" s="38"/>
      <c r="C78" s="38"/>
      <c r="D78" s="38"/>
      <c r="E78" s="38"/>
      <c r="F78" s="38"/>
      <c r="G78" s="38"/>
      <c r="I78" s="38"/>
      <c r="J78" s="38"/>
      <c r="K78" s="38"/>
      <c r="L78" s="38"/>
      <c r="M78" s="38"/>
      <c r="N78" s="38"/>
      <c r="O78" s="38"/>
    </row>
    <row r="79" spans="2:15" x14ac:dyDescent="0.2">
      <c r="B79" s="38"/>
      <c r="C79" s="38"/>
      <c r="D79" s="38"/>
      <c r="E79" s="38"/>
      <c r="F79" s="38"/>
      <c r="G79" s="38"/>
      <c r="I79" s="38"/>
      <c r="J79" s="38"/>
      <c r="K79" s="38"/>
      <c r="L79" s="38"/>
      <c r="M79" s="38"/>
      <c r="N79" s="38"/>
      <c r="O79" s="38"/>
    </row>
    <row r="80" spans="2:15" x14ac:dyDescent="0.2">
      <c r="B80" s="38"/>
      <c r="C80" s="38"/>
      <c r="D80" s="38"/>
      <c r="E80" s="38"/>
      <c r="F80" s="38"/>
      <c r="G80" s="38"/>
      <c r="I80" s="38"/>
      <c r="J80" s="38"/>
      <c r="K80" s="38"/>
      <c r="L80" s="38"/>
      <c r="M80" s="38"/>
      <c r="N80" s="38"/>
      <c r="O80" s="38"/>
    </row>
    <row r="81" spans="2:15" x14ac:dyDescent="0.2">
      <c r="B81" s="38"/>
      <c r="C81" s="38"/>
      <c r="D81" s="38"/>
      <c r="E81" s="38"/>
      <c r="F81" s="38"/>
      <c r="G81" s="38"/>
      <c r="I81" s="38"/>
      <c r="J81" s="38"/>
      <c r="K81" s="38"/>
      <c r="L81" s="38"/>
      <c r="M81" s="38"/>
      <c r="N81" s="38"/>
      <c r="O81" s="38"/>
    </row>
    <row r="82" spans="2:15" x14ac:dyDescent="0.2">
      <c r="B82" s="38"/>
      <c r="C82" s="38"/>
      <c r="D82" s="38"/>
      <c r="E82" s="38"/>
      <c r="F82" s="38"/>
      <c r="G82" s="38"/>
      <c r="I82" s="38"/>
      <c r="J82" s="38"/>
      <c r="K82" s="38"/>
      <c r="L82" s="38"/>
      <c r="M82" s="38"/>
      <c r="N82" s="38"/>
      <c r="O82" s="38"/>
    </row>
    <row r="83" spans="2:15" x14ac:dyDescent="0.2">
      <c r="B83" s="38"/>
      <c r="C83" s="38"/>
      <c r="D83" s="38"/>
      <c r="E83" s="38"/>
      <c r="F83" s="38"/>
      <c r="G83" s="38"/>
      <c r="I83" s="38"/>
      <c r="J83" s="38"/>
      <c r="K83" s="38"/>
      <c r="L83" s="38"/>
      <c r="M83" s="38"/>
      <c r="N83" s="38"/>
      <c r="O83" s="38"/>
    </row>
    <row r="84" spans="2:15" x14ac:dyDescent="0.2">
      <c r="B84" s="38"/>
      <c r="C84" s="38"/>
      <c r="D84" s="38"/>
      <c r="E84" s="38"/>
      <c r="F84" s="38"/>
      <c r="G84" s="38"/>
      <c r="I84" s="38"/>
      <c r="J84" s="38"/>
      <c r="K84" s="38"/>
      <c r="L84" s="38"/>
      <c r="M84" s="38"/>
      <c r="N84" s="38"/>
      <c r="O84" s="38"/>
    </row>
    <row r="85" spans="2:15" x14ac:dyDescent="0.2">
      <c r="B85" s="38"/>
      <c r="C85" s="38"/>
      <c r="D85" s="38"/>
      <c r="E85" s="38"/>
      <c r="F85" s="38"/>
      <c r="G85" s="38"/>
      <c r="I85" s="38"/>
      <c r="J85" s="38"/>
      <c r="K85" s="38"/>
      <c r="L85" s="38"/>
      <c r="M85" s="38"/>
      <c r="N85" s="38"/>
      <c r="O85" s="38"/>
    </row>
    <row r="86" spans="2:15" x14ac:dyDescent="0.2">
      <c r="B86" s="38"/>
      <c r="C86" s="38"/>
      <c r="D86" s="38"/>
      <c r="E86" s="38"/>
      <c r="F86" s="38"/>
      <c r="G86" s="38"/>
      <c r="I86" s="38"/>
      <c r="J86" s="38"/>
      <c r="K86" s="38"/>
      <c r="L86" s="38"/>
      <c r="M86" s="38"/>
      <c r="N86" s="38"/>
      <c r="O86" s="38"/>
    </row>
    <row r="87" spans="2:15" x14ac:dyDescent="0.2">
      <c r="B87" s="38"/>
      <c r="C87" s="38"/>
      <c r="D87" s="38"/>
      <c r="E87" s="38"/>
      <c r="F87" s="38"/>
      <c r="G87" s="38"/>
      <c r="I87" s="38"/>
      <c r="J87" s="38"/>
      <c r="K87" s="38"/>
      <c r="L87" s="38"/>
      <c r="M87" s="38"/>
      <c r="N87" s="38"/>
      <c r="O87" s="38"/>
    </row>
    <row r="88" spans="2:15" x14ac:dyDescent="0.2">
      <c r="B88" s="38"/>
      <c r="C88" s="38"/>
      <c r="D88" s="38"/>
      <c r="E88" s="38"/>
      <c r="F88" s="38"/>
      <c r="G88" s="38"/>
      <c r="I88" s="38"/>
      <c r="J88" s="38"/>
      <c r="K88" s="38"/>
      <c r="L88" s="38"/>
      <c r="M88" s="38"/>
      <c r="N88" s="38"/>
      <c r="O88" s="38"/>
    </row>
    <row r="89" spans="2:15" x14ac:dyDescent="0.2">
      <c r="B89" s="38"/>
      <c r="C89" s="38"/>
      <c r="D89" s="38"/>
      <c r="E89" s="38"/>
      <c r="F89" s="38"/>
      <c r="G89" s="38"/>
      <c r="I89" s="38"/>
      <c r="J89" s="38"/>
      <c r="K89" s="38"/>
      <c r="L89" s="38"/>
      <c r="M89" s="38"/>
      <c r="N89" s="38"/>
      <c r="O89" s="38"/>
    </row>
    <row r="90" spans="2:15" x14ac:dyDescent="0.2">
      <c r="B90" s="38"/>
      <c r="C90" s="38"/>
      <c r="D90" s="38"/>
      <c r="E90" s="38"/>
      <c r="F90" s="38"/>
      <c r="G90" s="38"/>
      <c r="I90" s="38"/>
      <c r="J90" s="38"/>
      <c r="K90" s="38"/>
      <c r="L90" s="38"/>
      <c r="M90" s="38"/>
      <c r="N90" s="38"/>
      <c r="O90" s="38"/>
    </row>
    <row r="91" spans="2:15" x14ac:dyDescent="0.2">
      <c r="B91" s="38"/>
      <c r="C91" s="38"/>
      <c r="D91" s="38"/>
      <c r="E91" s="38"/>
      <c r="F91" s="38"/>
      <c r="G91" s="38"/>
      <c r="I91" s="38"/>
      <c r="J91" s="38"/>
      <c r="K91" s="38"/>
      <c r="L91" s="38"/>
      <c r="M91" s="38"/>
      <c r="N91" s="38"/>
      <c r="O91" s="38"/>
    </row>
    <row r="92" spans="2:15" x14ac:dyDescent="0.2">
      <c r="I92" s="38"/>
      <c r="J92" s="38"/>
      <c r="K92" s="38"/>
      <c r="L92" s="38"/>
      <c r="M92" s="38"/>
      <c r="N92" s="38"/>
      <c r="O92" s="38"/>
    </row>
    <row r="104" spans="2:14" x14ac:dyDescent="0.2">
      <c r="B104" s="45"/>
      <c r="C104" s="45"/>
      <c r="D104" s="45"/>
      <c r="E104" s="45"/>
      <c r="F104" s="45"/>
      <c r="G104" s="45"/>
      <c r="H104" s="45"/>
      <c r="I104" s="45"/>
      <c r="J104" s="45"/>
      <c r="K104" s="45"/>
      <c r="L104" s="45"/>
      <c r="M104" s="45"/>
      <c r="N104" s="45"/>
    </row>
    <row r="105" spans="2:14" x14ac:dyDescent="0.2">
      <c r="B105" s="46"/>
      <c r="C105" s="45"/>
      <c r="D105" s="45"/>
      <c r="E105" s="45"/>
      <c r="F105" s="45"/>
      <c r="G105" s="45"/>
      <c r="H105" s="45"/>
      <c r="I105" s="45"/>
      <c r="J105" s="45"/>
      <c r="K105" s="45"/>
      <c r="L105" s="45"/>
      <c r="M105" s="45"/>
      <c r="N105" s="45"/>
    </row>
    <row r="106" spans="2:14" ht="15" customHeight="1" x14ac:dyDescent="0.2">
      <c r="B106" s="47" t="s">
        <v>62</v>
      </c>
      <c r="C106" s="48"/>
      <c r="D106" s="49"/>
      <c r="E106" s="49"/>
      <c r="F106" s="49"/>
      <c r="G106" s="49"/>
      <c r="H106" s="49"/>
      <c r="I106" s="49"/>
      <c r="J106" s="49"/>
      <c r="K106" s="49"/>
      <c r="L106" s="49"/>
      <c r="M106" s="49"/>
      <c r="N106" s="45"/>
    </row>
    <row r="107" spans="2:14" ht="15" customHeight="1" x14ac:dyDescent="0.2">
      <c r="B107" s="47"/>
      <c r="C107" s="50"/>
      <c r="D107" s="51"/>
      <c r="E107" s="51"/>
      <c r="F107" s="51"/>
      <c r="G107" s="51"/>
      <c r="H107" s="51"/>
      <c r="I107" s="51"/>
      <c r="J107" s="51"/>
      <c r="K107" s="51"/>
      <c r="L107" s="51"/>
      <c r="M107" s="51"/>
      <c r="N107" s="45"/>
    </row>
    <row r="108" spans="2:14" ht="15" customHeight="1" x14ac:dyDescent="0.2">
      <c r="B108" s="47"/>
      <c r="C108" s="52"/>
      <c r="D108" s="53"/>
      <c r="E108" s="53"/>
      <c r="F108" s="53"/>
      <c r="G108" s="53"/>
      <c r="H108" s="53"/>
      <c r="I108" s="53"/>
      <c r="J108" s="53"/>
      <c r="K108" s="53"/>
      <c r="L108" s="53"/>
      <c r="M108" s="53"/>
      <c r="N108" s="45"/>
    </row>
    <row r="109" spans="2:14" ht="15" customHeight="1" x14ac:dyDescent="0.25">
      <c r="B109" s="54" t="s">
        <v>63</v>
      </c>
      <c r="C109" s="55"/>
      <c r="D109" s="56"/>
      <c r="E109" s="56"/>
      <c r="F109" s="56"/>
      <c r="G109" s="56"/>
      <c r="H109" s="56"/>
      <c r="I109" s="56"/>
      <c r="J109" s="56"/>
      <c r="K109" s="56"/>
      <c r="L109" s="56"/>
      <c r="M109" s="56"/>
      <c r="N109" s="45"/>
    </row>
    <row r="110" spans="2:14" ht="15" customHeight="1" x14ac:dyDescent="0.2">
      <c r="B110" s="57" t="s">
        <v>64</v>
      </c>
      <c r="C110" s="58">
        <v>40721.49113425926</v>
      </c>
      <c r="D110" s="59"/>
      <c r="E110" s="59"/>
      <c r="F110" s="59"/>
      <c r="G110" s="59"/>
      <c r="H110" s="59"/>
      <c r="I110" s="59"/>
      <c r="J110" s="59"/>
      <c r="K110" s="59"/>
      <c r="L110" s="59"/>
      <c r="M110" s="59"/>
      <c r="N110" s="45"/>
    </row>
    <row r="111" spans="2:14" ht="15" customHeight="1" x14ac:dyDescent="0.2">
      <c r="B111" s="57" t="s">
        <v>65</v>
      </c>
      <c r="C111" s="58">
        <v>40764.452679548609</v>
      </c>
      <c r="D111" s="59"/>
      <c r="E111" s="59"/>
      <c r="F111" s="59"/>
      <c r="G111" s="59"/>
      <c r="H111" s="59"/>
      <c r="I111" s="59"/>
      <c r="J111" s="59"/>
      <c r="K111" s="59"/>
      <c r="L111" s="59"/>
      <c r="M111" s="59"/>
      <c r="N111" s="45"/>
    </row>
    <row r="112" spans="2:14" ht="15" customHeight="1" x14ac:dyDescent="0.2">
      <c r="B112" s="57" t="s">
        <v>66</v>
      </c>
      <c r="C112" s="57" t="s">
        <v>67</v>
      </c>
      <c r="D112" s="59"/>
      <c r="E112" s="59"/>
      <c r="F112" s="59"/>
      <c r="G112" s="59"/>
      <c r="H112" s="59"/>
      <c r="I112" s="59"/>
      <c r="J112" s="59"/>
      <c r="K112" s="59"/>
      <c r="L112" s="59"/>
      <c r="M112" s="59"/>
      <c r="N112" s="45"/>
    </row>
    <row r="113" spans="1:14" ht="15" customHeight="1" x14ac:dyDescent="0.2">
      <c r="B113" s="55" t="s">
        <v>68</v>
      </c>
      <c r="C113" s="55" t="s">
        <v>69</v>
      </c>
      <c r="D113" s="56"/>
      <c r="E113" s="56"/>
      <c r="F113" s="56"/>
      <c r="G113" s="56"/>
      <c r="H113" s="56"/>
      <c r="I113" s="56"/>
      <c r="J113" s="56"/>
      <c r="K113" s="56"/>
      <c r="L113" s="56"/>
      <c r="M113" s="56"/>
      <c r="N113" s="45"/>
    </row>
    <row r="114" spans="1:14" ht="15" customHeight="1" x14ac:dyDescent="0.2">
      <c r="B114" s="60" t="s">
        <v>70</v>
      </c>
      <c r="C114" s="61" t="s">
        <v>71</v>
      </c>
      <c r="D114" s="56"/>
      <c r="E114" s="56"/>
      <c r="F114" s="56"/>
      <c r="G114" s="56"/>
      <c r="H114" s="56"/>
      <c r="I114" s="56"/>
      <c r="J114" s="56"/>
      <c r="K114" s="56"/>
      <c r="L114" s="56"/>
      <c r="M114" s="56"/>
      <c r="N114" s="45"/>
    </row>
    <row r="115" spans="1:14" ht="15" customHeight="1" x14ac:dyDescent="0.2">
      <c r="B115" s="61" t="s">
        <v>72</v>
      </c>
      <c r="C115" s="61"/>
      <c r="D115" s="56"/>
      <c r="E115" s="56"/>
      <c r="F115" s="56"/>
      <c r="G115" s="56"/>
      <c r="H115" s="56"/>
      <c r="I115" s="56"/>
      <c r="J115" s="56"/>
      <c r="K115" s="56"/>
      <c r="L115" s="56"/>
      <c r="M115" s="56"/>
      <c r="N115" s="45"/>
    </row>
    <row r="116" spans="1:14" ht="15" customHeight="1" x14ac:dyDescent="0.2">
      <c r="B116" s="55" t="s">
        <v>73</v>
      </c>
      <c r="C116" s="62" t="s">
        <v>74</v>
      </c>
      <c r="D116" s="56"/>
      <c r="E116" s="56"/>
      <c r="F116" s="56"/>
      <c r="G116" s="56"/>
      <c r="H116" s="56"/>
      <c r="I116" s="56"/>
      <c r="J116" s="56"/>
      <c r="K116" s="56"/>
      <c r="L116" s="56"/>
      <c r="M116" s="56"/>
      <c r="N116" s="45"/>
    </row>
    <row r="117" spans="1:14" ht="15" customHeight="1" x14ac:dyDescent="0.2">
      <c r="B117" s="55" t="s">
        <v>75</v>
      </c>
      <c r="C117" s="55" t="s">
        <v>76</v>
      </c>
      <c r="D117" s="56"/>
      <c r="E117" s="56"/>
      <c r="F117" s="56"/>
      <c r="G117" s="56"/>
      <c r="H117" s="56"/>
      <c r="I117" s="56"/>
      <c r="J117" s="56"/>
      <c r="K117" s="56"/>
      <c r="L117" s="56"/>
      <c r="M117" s="56"/>
      <c r="N117" s="45"/>
    </row>
    <row r="118" spans="1:14" x14ac:dyDescent="0.2">
      <c r="B118" s="55"/>
      <c r="C118" s="55"/>
      <c r="D118" s="63"/>
      <c r="E118" s="64" t="s">
        <v>77</v>
      </c>
      <c r="F118" s="63"/>
      <c r="G118" s="65"/>
      <c r="H118" s="63"/>
      <c r="I118" s="65"/>
      <c r="J118" s="63"/>
      <c r="K118" s="65"/>
      <c r="L118" s="63"/>
      <c r="M118" s="45"/>
      <c r="N118" s="45"/>
    </row>
    <row r="119" spans="1:14" ht="15" customHeight="1" x14ac:dyDescent="0.2">
      <c r="B119" s="30" t="s">
        <v>78</v>
      </c>
      <c r="C119" s="30" t="s">
        <v>79</v>
      </c>
      <c r="D119" s="30" t="s">
        <v>80</v>
      </c>
      <c r="E119" s="61" t="s">
        <v>71</v>
      </c>
      <c r="L119" s="45"/>
      <c r="M119" s="45"/>
      <c r="N119" s="45"/>
    </row>
    <row r="120" spans="1:14" ht="15" customHeight="1" x14ac:dyDescent="0.2">
      <c r="B120" s="30" t="s">
        <v>81</v>
      </c>
      <c r="C120" s="30" t="s">
        <v>82</v>
      </c>
      <c r="D120" s="30" t="s">
        <v>82</v>
      </c>
      <c r="E120" s="66">
        <v>2009</v>
      </c>
      <c r="L120" s="45"/>
      <c r="M120" s="45"/>
      <c r="N120" s="45"/>
    </row>
    <row r="121" spans="1:14" x14ac:dyDescent="0.2">
      <c r="A121" t="str">
        <f>VLOOKUP($B121,'[1]Country abb'!$B$1:$C$131,2,0)</f>
        <v>at</v>
      </c>
      <c r="B121" s="30" t="s">
        <v>36</v>
      </c>
      <c r="C121" s="67">
        <v>2783</v>
      </c>
      <c r="D121" s="67">
        <v>11</v>
      </c>
      <c r="E121" s="68">
        <f t="shared" ref="E121:E161" si="6">C121-D121</f>
        <v>2772</v>
      </c>
      <c r="L121" s="45"/>
      <c r="M121" s="45"/>
      <c r="N121" s="45"/>
    </row>
    <row r="122" spans="1:14" ht="15" customHeight="1" x14ac:dyDescent="0.2">
      <c r="A122" t="str">
        <f>VLOOKUP($B122,'[1]Country abb'!$B$1:$C$131,2,0)</f>
        <v>be</v>
      </c>
      <c r="B122" s="30" t="s">
        <v>18</v>
      </c>
      <c r="C122" s="67">
        <v>3356</v>
      </c>
      <c r="D122" s="67">
        <v>886</v>
      </c>
      <c r="E122" s="68">
        <f t="shared" si="6"/>
        <v>2470</v>
      </c>
      <c r="L122" s="49"/>
      <c r="M122" s="49"/>
      <c r="N122" s="45"/>
    </row>
    <row r="123" spans="1:14" ht="15" customHeight="1" x14ac:dyDescent="0.2">
      <c r="A123" t="str">
        <f>VLOOKUP($B123,'[1]Country abb'!$B$1:$C$131,2,0)</f>
        <v>bg</v>
      </c>
      <c r="B123" s="30" t="s">
        <v>19</v>
      </c>
      <c r="C123" s="67">
        <v>1750</v>
      </c>
      <c r="D123" s="67">
        <v>6</v>
      </c>
      <c r="E123" s="68">
        <f t="shared" si="6"/>
        <v>1744</v>
      </c>
      <c r="L123" s="51"/>
      <c r="M123" s="51"/>
      <c r="N123" s="45"/>
    </row>
    <row r="124" spans="1:14" ht="15" customHeight="1" x14ac:dyDescent="0.2">
      <c r="A124" t="str">
        <f>VLOOKUP($B124,'[1]Country abb'!$B$1:$C$131,2,0)</f>
        <v>ch</v>
      </c>
      <c r="B124" s="30" t="s">
        <v>50</v>
      </c>
      <c r="C124" s="67">
        <v>169</v>
      </c>
      <c r="D124" s="67">
        <v>0</v>
      </c>
      <c r="E124" s="68">
        <f t="shared" si="6"/>
        <v>169</v>
      </c>
      <c r="L124" s="53"/>
      <c r="M124" s="53"/>
      <c r="N124" s="45"/>
    </row>
    <row r="125" spans="1:14" ht="15" customHeight="1" x14ac:dyDescent="0.2">
      <c r="A125" t="str">
        <f>VLOOKUP($B125,'[1]Country abb'!$B$1:$C$131,2,0)</f>
        <v>CY</v>
      </c>
      <c r="B125" s="30" t="s">
        <v>29</v>
      </c>
      <c r="C125" s="67">
        <v>18</v>
      </c>
      <c r="D125" s="67">
        <v>0</v>
      </c>
      <c r="E125" s="68">
        <f t="shared" si="6"/>
        <v>18</v>
      </c>
      <c r="L125" s="69"/>
      <c r="M125" s="69"/>
      <c r="N125" s="45"/>
    </row>
    <row r="126" spans="1:14" ht="15" customHeight="1" x14ac:dyDescent="0.2">
      <c r="A126" t="str">
        <f>VLOOKUP($B126,'[1]Country abb'!$B$1:$C$131,2,0)</f>
        <v>cz</v>
      </c>
      <c r="B126" s="30" t="s">
        <v>20</v>
      </c>
      <c r="C126" s="67">
        <v>1826</v>
      </c>
      <c r="D126" s="67">
        <v>5361</v>
      </c>
      <c r="E126" s="68">
        <f t="shared" si="6"/>
        <v>-3535</v>
      </c>
      <c r="L126" s="70"/>
      <c r="M126" s="71"/>
      <c r="N126" s="45"/>
    </row>
    <row r="127" spans="1:14" ht="15" customHeight="1" x14ac:dyDescent="0.2">
      <c r="A127" t="str">
        <f>VLOOKUP($B127,'[1]Country abb'!$B$1:$C$131,2,0)</f>
        <v>de</v>
      </c>
      <c r="B127" s="31" t="s">
        <v>22</v>
      </c>
      <c r="C127" s="67">
        <v>26749</v>
      </c>
      <c r="D127" s="67">
        <v>841</v>
      </c>
      <c r="E127" s="68">
        <f t="shared" si="6"/>
        <v>25908</v>
      </c>
      <c r="L127" s="70"/>
      <c r="M127" s="70"/>
      <c r="N127" s="45"/>
    </row>
    <row r="128" spans="1:14" ht="15" customHeight="1" x14ac:dyDescent="0.2">
      <c r="A128" t="str">
        <f>VLOOKUP($B128,'[1]Country abb'!$B$1:$C$131,2,0)</f>
        <v>dk</v>
      </c>
      <c r="B128" s="30" t="s">
        <v>21</v>
      </c>
      <c r="C128" s="67">
        <v>3967</v>
      </c>
      <c r="D128" s="67">
        <v>38</v>
      </c>
      <c r="E128" s="68">
        <f t="shared" si="6"/>
        <v>3929</v>
      </c>
      <c r="L128" s="69"/>
      <c r="M128" s="69"/>
      <c r="N128" s="45"/>
    </row>
    <row r="129" spans="1:14" ht="15" customHeight="1" x14ac:dyDescent="0.2">
      <c r="A129" t="str">
        <f>VLOOKUP($B129,'[1]Country abb'!$B$1:$C$131,2,0)</f>
        <v>EA</v>
      </c>
      <c r="B129" s="30" t="s">
        <v>13</v>
      </c>
      <c r="C129" s="67">
        <v>90488</v>
      </c>
      <c r="D129" s="67">
        <v>6375</v>
      </c>
      <c r="E129" s="68">
        <f t="shared" si="6"/>
        <v>84113</v>
      </c>
      <c r="L129" s="69"/>
      <c r="M129" s="69"/>
      <c r="N129" s="45"/>
    </row>
    <row r="130" spans="1:14" x14ac:dyDescent="0.2">
      <c r="A130" t="str">
        <f>VLOOKUP($B130,'[1]Country abb'!$B$1:$C$131,2,0)</f>
        <v>EA12</v>
      </c>
      <c r="B130" s="30" t="s">
        <v>17</v>
      </c>
      <c r="C130" s="67">
        <v>86830</v>
      </c>
      <c r="D130" s="67">
        <v>6208</v>
      </c>
      <c r="E130" s="68">
        <f t="shared" si="6"/>
        <v>80622</v>
      </c>
      <c r="L130" s="45"/>
      <c r="M130" s="45"/>
      <c r="N130" s="45"/>
    </row>
    <row r="131" spans="1:14" x14ac:dyDescent="0.2">
      <c r="A131" t="str">
        <f>VLOOKUP($B131,'[1]Country abb'!$B$1:$C$131,2,0)</f>
        <v>EA13</v>
      </c>
      <c r="B131" s="30" t="s">
        <v>16</v>
      </c>
      <c r="C131" s="67">
        <v>87087</v>
      </c>
      <c r="D131" s="67">
        <v>6211</v>
      </c>
      <c r="E131" s="68">
        <f t="shared" si="6"/>
        <v>80876</v>
      </c>
      <c r="L131" s="45"/>
      <c r="M131" s="45"/>
      <c r="N131" s="45"/>
    </row>
    <row r="132" spans="1:14" ht="15" customHeight="1" x14ac:dyDescent="0.2">
      <c r="A132" t="str">
        <f>VLOOKUP($B132,'[1]Country abb'!$B$1:$C$131,2,0)</f>
        <v>EA15</v>
      </c>
      <c r="B132" s="30" t="s">
        <v>15</v>
      </c>
      <c r="C132" s="67">
        <v>87105</v>
      </c>
      <c r="D132" s="67">
        <v>6211</v>
      </c>
      <c r="E132" s="68">
        <f t="shared" si="6"/>
        <v>80894</v>
      </c>
      <c r="L132" s="45"/>
      <c r="M132" s="45"/>
      <c r="N132" s="45"/>
    </row>
    <row r="133" spans="1:14" x14ac:dyDescent="0.2">
      <c r="A133" t="str">
        <f>VLOOKUP($B133,'[1]Country abb'!$B$1:$C$131,2,0)</f>
        <v>EA16</v>
      </c>
      <c r="B133" s="30" t="s">
        <v>14</v>
      </c>
      <c r="C133" s="67">
        <v>90488</v>
      </c>
      <c r="D133" s="67">
        <v>6375</v>
      </c>
      <c r="E133" s="68">
        <f t="shared" si="6"/>
        <v>84113</v>
      </c>
      <c r="L133" s="45"/>
      <c r="M133" s="45"/>
      <c r="N133" s="45"/>
    </row>
    <row r="134" spans="1:14" x14ac:dyDescent="0.2">
      <c r="A134" t="str">
        <f>VLOOKUP($B134,'[1]Country abb'!$B$1:$C$131,2,0)</f>
        <v>EA17</v>
      </c>
      <c r="B134" s="30" t="s">
        <v>83</v>
      </c>
      <c r="C134" s="67">
        <v>90512</v>
      </c>
      <c r="D134" s="67">
        <v>6406</v>
      </c>
      <c r="E134" s="68">
        <f t="shared" si="6"/>
        <v>84106</v>
      </c>
      <c r="L134" s="45"/>
      <c r="M134" s="45"/>
      <c r="N134" s="45"/>
    </row>
    <row r="135" spans="1:14" x14ac:dyDescent="0.2">
      <c r="A135" t="str">
        <f>VLOOKUP($B135,'[1]Country abb'!$B$1:$C$131,2,0)</f>
        <v>ee</v>
      </c>
      <c r="B135" s="30" t="s">
        <v>23</v>
      </c>
      <c r="C135" s="67">
        <v>24</v>
      </c>
      <c r="D135" s="67">
        <v>31</v>
      </c>
      <c r="E135" s="68">
        <f t="shared" si="6"/>
        <v>-7</v>
      </c>
    </row>
    <row r="136" spans="1:14" x14ac:dyDescent="0.2">
      <c r="A136" t="str">
        <f>VLOOKUP($B136,'[1]Country abb'!$B$1:$C$131,2,0)</f>
        <v>EEA</v>
      </c>
      <c r="B136" s="31" t="s">
        <v>47</v>
      </c>
      <c r="C136" s="67">
        <v>116373</v>
      </c>
      <c r="D136" s="67">
        <v>8604</v>
      </c>
      <c r="E136" s="68">
        <f t="shared" si="6"/>
        <v>107769</v>
      </c>
    </row>
    <row r="137" spans="1:14" x14ac:dyDescent="0.2">
      <c r="A137" t="str">
        <f>VLOOKUP($B137,'[1]Country abb'!$B$1:$C$131,2,0)</f>
        <v>es</v>
      </c>
      <c r="B137" s="30" t="s">
        <v>26</v>
      </c>
      <c r="C137" s="67">
        <v>9819</v>
      </c>
      <c r="D137" s="67">
        <v>792</v>
      </c>
      <c r="E137" s="68">
        <f t="shared" si="6"/>
        <v>9027</v>
      </c>
    </row>
    <row r="138" spans="1:14" x14ac:dyDescent="0.2">
      <c r="A138" t="str">
        <f>VLOOKUP($B138,'[1]Country abb'!$B$1:$C$131,2,0)</f>
        <v>EU15</v>
      </c>
      <c r="B138" s="30" t="s">
        <v>11</v>
      </c>
      <c r="C138" s="67">
        <v>115899</v>
      </c>
      <c r="D138" s="67">
        <v>6995</v>
      </c>
      <c r="E138" s="68">
        <f t="shared" si="6"/>
        <v>108904</v>
      </c>
    </row>
    <row r="139" spans="1:14" x14ac:dyDescent="0.2">
      <c r="A139" t="str">
        <f>VLOOKUP($B139,'[1]Country abb'!$B$1:$C$131,2,0)</f>
        <v>EU25</v>
      </c>
      <c r="B139" s="30" t="s">
        <v>10</v>
      </c>
      <c r="C139" s="67">
        <v>129271</v>
      </c>
      <c r="D139" s="67">
        <v>21963</v>
      </c>
      <c r="E139" s="68">
        <f t="shared" si="6"/>
        <v>107308</v>
      </c>
    </row>
    <row r="140" spans="1:14" x14ac:dyDescent="0.2">
      <c r="A140" t="str">
        <f>VLOOKUP($B140,'[1]Country abb'!$B$1:$C$131,2,0)</f>
        <v>EU27</v>
      </c>
      <c r="B140" s="30" t="s">
        <v>9</v>
      </c>
      <c r="C140" s="67">
        <v>132071</v>
      </c>
      <c r="D140" s="67">
        <v>21985</v>
      </c>
      <c r="E140" s="68">
        <f t="shared" si="6"/>
        <v>110086</v>
      </c>
    </row>
    <row r="141" spans="1:14" x14ac:dyDescent="0.2">
      <c r="A141" t="str">
        <f>VLOOKUP($B141,'[1]Country abb'!$B$1:$C$131,2,0)</f>
        <v>fi</v>
      </c>
      <c r="B141" s="30" t="s">
        <v>42</v>
      </c>
      <c r="C141" s="67">
        <v>3799</v>
      </c>
      <c r="D141" s="67">
        <v>13</v>
      </c>
      <c r="E141" s="68">
        <f t="shared" si="6"/>
        <v>3786</v>
      </c>
    </row>
    <row r="142" spans="1:14" x14ac:dyDescent="0.2">
      <c r="A142" t="str">
        <f>VLOOKUP($B142,'[1]Country abb'!$B$1:$C$131,2,0)</f>
        <v>fr</v>
      </c>
      <c r="B142" s="30" t="s">
        <v>27</v>
      </c>
      <c r="C142" s="67">
        <v>10785</v>
      </c>
      <c r="D142" s="67">
        <v>493</v>
      </c>
      <c r="E142" s="68">
        <f t="shared" si="6"/>
        <v>10292</v>
      </c>
    </row>
    <row r="143" spans="1:14" x14ac:dyDescent="0.2">
      <c r="A143" t="str">
        <f>VLOOKUP($B143,'[1]Country abb'!$B$1:$C$131,2,0)</f>
        <v>gr</v>
      </c>
      <c r="B143" s="30" t="s">
        <v>25</v>
      </c>
      <c r="C143" s="67">
        <v>170</v>
      </c>
      <c r="D143" s="67">
        <v>1</v>
      </c>
      <c r="E143" s="68">
        <f t="shared" si="6"/>
        <v>169</v>
      </c>
    </row>
    <row r="144" spans="1:14" x14ac:dyDescent="0.2">
      <c r="A144" t="str">
        <f>VLOOKUP($B144,'[1]Country abb'!$B$1:$C$131,2,0)</f>
        <v>hr</v>
      </c>
      <c r="B144" s="30" t="s">
        <v>45</v>
      </c>
      <c r="C144" s="67">
        <v>456</v>
      </c>
      <c r="D144" s="67">
        <v>0</v>
      </c>
      <c r="E144" s="68">
        <f t="shared" si="6"/>
        <v>456</v>
      </c>
    </row>
    <row r="145" spans="1:5" x14ac:dyDescent="0.2">
      <c r="A145" t="str">
        <f>VLOOKUP($B145,'[1]Country abb'!$B$1:$C$131,2,0)</f>
        <v>hu</v>
      </c>
      <c r="B145" s="30" t="s">
        <v>33</v>
      </c>
      <c r="C145" s="67">
        <v>1108</v>
      </c>
      <c r="D145" s="67">
        <v>156</v>
      </c>
      <c r="E145" s="68">
        <f t="shared" si="6"/>
        <v>952</v>
      </c>
    </row>
    <row r="146" spans="1:5" x14ac:dyDescent="0.2">
      <c r="A146" t="str">
        <f>VLOOKUP($B146,'[1]Country abb'!$B$1:$C$131,2,0)</f>
        <v>ie</v>
      </c>
      <c r="B146" s="30" t="s">
        <v>24</v>
      </c>
      <c r="C146" s="67">
        <v>1386</v>
      </c>
      <c r="D146" s="67">
        <v>22</v>
      </c>
      <c r="E146" s="68">
        <f t="shared" si="6"/>
        <v>1364</v>
      </c>
    </row>
    <row r="147" spans="1:5" x14ac:dyDescent="0.2">
      <c r="A147" t="str">
        <f>VLOOKUP($B147,'[1]Country abb'!$B$1:$C$131,2,0)</f>
        <v>it</v>
      </c>
      <c r="B147" s="30" t="s">
        <v>28</v>
      </c>
      <c r="C147" s="67">
        <v>12609</v>
      </c>
      <c r="D147" s="67">
        <v>188</v>
      </c>
      <c r="E147" s="68">
        <f t="shared" si="6"/>
        <v>12421</v>
      </c>
    </row>
    <row r="148" spans="1:5" x14ac:dyDescent="0.2">
      <c r="A148" t="str">
        <f>VLOOKUP($B148,'[1]Country abb'!$B$1:$C$131,2,0)</f>
        <v>lt</v>
      </c>
      <c r="B148" s="30" t="s">
        <v>31</v>
      </c>
      <c r="C148" s="67">
        <v>137</v>
      </c>
      <c r="D148" s="67">
        <v>12</v>
      </c>
      <c r="E148" s="68">
        <f t="shared" si="6"/>
        <v>125</v>
      </c>
    </row>
    <row r="149" spans="1:5" x14ac:dyDescent="0.2">
      <c r="A149" t="str">
        <f>VLOOKUP($B149,'[1]Country abb'!$B$1:$C$131,2,0)</f>
        <v>lu</v>
      </c>
      <c r="B149" s="31" t="s">
        <v>32</v>
      </c>
      <c r="C149" s="67">
        <v>66</v>
      </c>
      <c r="D149" s="67">
        <v>0</v>
      </c>
      <c r="E149" s="68">
        <f t="shared" si="6"/>
        <v>66</v>
      </c>
    </row>
    <row r="150" spans="1:5" x14ac:dyDescent="0.2">
      <c r="A150" t="str">
        <f>VLOOKUP($B150,'[1]Country abb'!$B$1:$C$131,2,0)</f>
        <v>lv</v>
      </c>
      <c r="B150" s="30" t="s">
        <v>30</v>
      </c>
      <c r="C150" s="67">
        <v>83</v>
      </c>
      <c r="D150" s="67">
        <v>5</v>
      </c>
      <c r="E150" s="68">
        <f t="shared" si="6"/>
        <v>78</v>
      </c>
    </row>
    <row r="151" spans="1:5" x14ac:dyDescent="0.2">
      <c r="A151" t="str">
        <f>VLOOKUP($B151,'[1]Country abb'!$B$1:$C$131,2,0)</f>
        <v>nl</v>
      </c>
      <c r="B151" s="30" t="s">
        <v>35</v>
      </c>
      <c r="C151" s="67">
        <v>12213</v>
      </c>
      <c r="D151" s="67">
        <v>2921</v>
      </c>
      <c r="E151" s="68">
        <f t="shared" si="6"/>
        <v>9292</v>
      </c>
    </row>
    <row r="152" spans="1:5" x14ac:dyDescent="0.2">
      <c r="A152" t="str">
        <f>VLOOKUP($B152,'[1]Country abb'!$B$1:$C$131,2,0)</f>
        <v>NMS10</v>
      </c>
      <c r="B152" s="31" t="s">
        <v>12</v>
      </c>
      <c r="C152" s="67">
        <v>13373</v>
      </c>
      <c r="D152" s="67">
        <v>14968</v>
      </c>
      <c r="E152" s="68">
        <f t="shared" si="6"/>
        <v>-1595</v>
      </c>
    </row>
    <row r="153" spans="1:5" x14ac:dyDescent="0.2">
      <c r="A153" t="str">
        <f>VLOOKUP($B153,'[1]Country abb'!$B$1:$C$131,2,0)</f>
        <v>no</v>
      </c>
      <c r="B153" s="30" t="s">
        <v>49</v>
      </c>
      <c r="C153" s="67">
        <v>474</v>
      </c>
      <c r="D153" s="67">
        <v>1609</v>
      </c>
      <c r="E153" s="68">
        <f t="shared" si="6"/>
        <v>-1135</v>
      </c>
    </row>
    <row r="154" spans="1:5" x14ac:dyDescent="0.2">
      <c r="A154" t="str">
        <f>VLOOKUP($B154,'[1]Country abb'!$B$1:$C$131,2,0)</f>
        <v>pl</v>
      </c>
      <c r="B154" s="30" t="s">
        <v>37</v>
      </c>
      <c r="C154" s="67">
        <v>6537</v>
      </c>
      <c r="D154" s="67">
        <v>9236</v>
      </c>
      <c r="E154" s="68">
        <f t="shared" si="6"/>
        <v>-2699</v>
      </c>
    </row>
    <row r="155" spans="1:5" x14ac:dyDescent="0.2">
      <c r="A155" t="str">
        <f>VLOOKUP($B155,'[1]Country abb'!$B$1:$C$131,2,0)</f>
        <v>pt</v>
      </c>
      <c r="B155" s="30" t="s">
        <v>38</v>
      </c>
      <c r="C155" s="67">
        <v>3096</v>
      </c>
      <c r="D155" s="67">
        <v>41</v>
      </c>
      <c r="E155" s="68">
        <f t="shared" si="6"/>
        <v>3055</v>
      </c>
    </row>
    <row r="156" spans="1:5" x14ac:dyDescent="0.2">
      <c r="A156" t="str">
        <f>VLOOKUP($B156,'[1]Country abb'!$B$1:$C$131,2,0)</f>
        <v>ro</v>
      </c>
      <c r="B156" s="30" t="s">
        <v>39</v>
      </c>
      <c r="C156" s="67">
        <v>1050</v>
      </c>
      <c r="D156" s="67">
        <v>16</v>
      </c>
      <c r="E156" s="68">
        <f t="shared" si="6"/>
        <v>1034</v>
      </c>
    </row>
    <row r="157" spans="1:5" x14ac:dyDescent="0.2">
      <c r="A157" t="str">
        <f>VLOOKUP($B157,'[1]Country abb'!$B$1:$C$131,2,0)</f>
        <v>se</v>
      </c>
      <c r="B157" s="30" t="s">
        <v>43</v>
      </c>
      <c r="C157" s="67">
        <v>1542</v>
      </c>
      <c r="D157" s="67">
        <v>190</v>
      </c>
      <c r="E157" s="68">
        <f t="shared" si="6"/>
        <v>1352</v>
      </c>
    </row>
    <row r="158" spans="1:5" x14ac:dyDescent="0.2">
      <c r="A158" t="str">
        <f>VLOOKUP($B158,'[1]Country abb'!$B$1:$C$131,2,0)</f>
        <v>si</v>
      </c>
      <c r="B158" s="30" t="s">
        <v>40</v>
      </c>
      <c r="C158" s="67">
        <v>257</v>
      </c>
      <c r="D158" s="67">
        <v>3</v>
      </c>
      <c r="E158" s="68">
        <f t="shared" si="6"/>
        <v>254</v>
      </c>
    </row>
    <row r="159" spans="1:5" x14ac:dyDescent="0.2">
      <c r="A159" t="str">
        <f>VLOOKUP($B159,'[1]Country abb'!$B$1:$C$131,2,0)</f>
        <v>sk</v>
      </c>
      <c r="B159" s="30" t="s">
        <v>41</v>
      </c>
      <c r="C159" s="67">
        <v>3383</v>
      </c>
      <c r="D159" s="67">
        <v>164</v>
      </c>
      <c r="E159" s="68">
        <f t="shared" si="6"/>
        <v>3219</v>
      </c>
    </row>
    <row r="160" spans="1:5" x14ac:dyDescent="0.2">
      <c r="A160" t="str">
        <f>VLOOKUP($B160,'[1]Country abb'!$B$1:$C$131,2,0)</f>
        <v>tr</v>
      </c>
      <c r="B160" s="30" t="s">
        <v>46</v>
      </c>
      <c r="C160" s="67">
        <v>13340</v>
      </c>
      <c r="D160" s="67">
        <v>0</v>
      </c>
      <c r="E160" s="68">
        <f t="shared" si="6"/>
        <v>13340</v>
      </c>
    </row>
    <row r="161" spans="1:5" x14ac:dyDescent="0.2">
      <c r="A161" t="str">
        <f>VLOOKUP($B161,'[1]Country abb'!$B$1:$C$131,2,0)</f>
        <v>uk</v>
      </c>
      <c r="B161" s="30" t="s">
        <v>44</v>
      </c>
      <c r="C161" s="67">
        <v>23560</v>
      </c>
      <c r="D161" s="67">
        <v>559</v>
      </c>
      <c r="E161" s="68">
        <f t="shared" si="6"/>
        <v>23001</v>
      </c>
    </row>
    <row r="163" spans="1:5" x14ac:dyDescent="0.2">
      <c r="D163" s="72"/>
      <c r="E163" s="72"/>
    </row>
    <row r="164" spans="1:5" ht="18" x14ac:dyDescent="0.25">
      <c r="B164" s="54" t="s">
        <v>84</v>
      </c>
      <c r="C164" s="55"/>
    </row>
    <row r="165" spans="1:5" x14ac:dyDescent="0.2">
      <c r="B165" s="57" t="s">
        <v>64</v>
      </c>
      <c r="C165" s="58">
        <v>40721.491226851853</v>
      </c>
    </row>
    <row r="166" spans="1:5" x14ac:dyDescent="0.2">
      <c r="B166" s="57" t="s">
        <v>65</v>
      </c>
      <c r="C166" s="58">
        <v>40764.463949930556</v>
      </c>
    </row>
    <row r="167" spans="1:5" x14ac:dyDescent="0.2">
      <c r="B167" s="57" t="s">
        <v>66</v>
      </c>
      <c r="C167" s="57" t="s">
        <v>67</v>
      </c>
    </row>
    <row r="168" spans="1:5" x14ac:dyDescent="0.2">
      <c r="B168" s="55" t="s">
        <v>68</v>
      </c>
      <c r="C168" s="55" t="s">
        <v>69</v>
      </c>
    </row>
    <row r="169" spans="1:5" x14ac:dyDescent="0.2">
      <c r="B169" s="61" t="s">
        <v>85</v>
      </c>
      <c r="C169" s="61" t="s">
        <v>71</v>
      </c>
    </row>
    <row r="170" spans="1:5" x14ac:dyDescent="0.2">
      <c r="B170" s="55" t="s">
        <v>73</v>
      </c>
      <c r="C170" s="55" t="s">
        <v>86</v>
      </c>
    </row>
    <row r="171" spans="1:5" x14ac:dyDescent="0.2">
      <c r="B171" s="55" t="s">
        <v>75</v>
      </c>
      <c r="C171" s="55" t="s">
        <v>76</v>
      </c>
    </row>
    <row r="172" spans="1:5" x14ac:dyDescent="0.2">
      <c r="B172" s="55"/>
      <c r="C172" s="55"/>
      <c r="E172" s="64" t="s">
        <v>77</v>
      </c>
    </row>
    <row r="173" spans="1:5" x14ac:dyDescent="0.2">
      <c r="B173" s="30" t="s">
        <v>78</v>
      </c>
      <c r="C173" s="30" t="s">
        <v>79</v>
      </c>
      <c r="D173" s="30" t="s">
        <v>80</v>
      </c>
      <c r="E173" s="61" t="s">
        <v>71</v>
      </c>
    </row>
    <row r="174" spans="1:5" x14ac:dyDescent="0.2">
      <c r="B174" s="30" t="s">
        <v>81</v>
      </c>
      <c r="C174" s="30" t="s">
        <v>82</v>
      </c>
      <c r="D174" s="30" t="s">
        <v>82</v>
      </c>
      <c r="E174" s="66">
        <v>2009</v>
      </c>
    </row>
    <row r="175" spans="1:5" x14ac:dyDescent="0.2">
      <c r="A175" t="str">
        <f>VLOOKUP($B175,'[1]Country abb'!$B$1:$C$131,2,0)</f>
        <v>at</v>
      </c>
      <c r="B175" s="30" t="s">
        <v>36</v>
      </c>
      <c r="C175" s="67">
        <v>13836</v>
      </c>
      <c r="D175" s="67">
        <v>2237</v>
      </c>
      <c r="E175" s="68">
        <f>C175-D175</f>
        <v>11599</v>
      </c>
    </row>
    <row r="176" spans="1:5" x14ac:dyDescent="0.2">
      <c r="A176" t="str">
        <f>VLOOKUP($B176,'[1]Country abb'!$B$1:$C$131,2,0)</f>
        <v>be</v>
      </c>
      <c r="B176" s="30" t="s">
        <v>18</v>
      </c>
      <c r="C176" s="67">
        <v>53877</v>
      </c>
      <c r="D176" s="67">
        <v>23360</v>
      </c>
      <c r="E176" s="68">
        <f t="shared" ref="E176:E216" si="7">C176-D176</f>
        <v>30517</v>
      </c>
    </row>
    <row r="177" spans="1:5" x14ac:dyDescent="0.2">
      <c r="A177" t="str">
        <f>VLOOKUP($B177,'[1]Country abb'!$B$1:$C$131,2,0)</f>
        <v>bg</v>
      </c>
      <c r="B177" s="30" t="s">
        <v>19</v>
      </c>
      <c r="C177" s="67">
        <v>7825</v>
      </c>
      <c r="D177" s="67">
        <v>3173</v>
      </c>
      <c r="E177" s="68">
        <f t="shared" si="7"/>
        <v>4652</v>
      </c>
    </row>
    <row r="178" spans="1:5" x14ac:dyDescent="0.2">
      <c r="A178" t="str">
        <f>VLOOKUP($B178,'[1]Country abb'!$B$1:$C$131,2,0)</f>
        <v>ch</v>
      </c>
      <c r="B178" s="30" t="s">
        <v>50</v>
      </c>
      <c r="C178" s="67">
        <v>13451</v>
      </c>
      <c r="D178" s="67">
        <v>500</v>
      </c>
      <c r="E178" s="68">
        <f t="shared" si="7"/>
        <v>12951</v>
      </c>
    </row>
    <row r="179" spans="1:5" x14ac:dyDescent="0.2">
      <c r="A179" t="str">
        <f>VLOOKUP($B179,'[1]Country abb'!$B$1:$C$131,2,0)</f>
        <v>CY</v>
      </c>
      <c r="B179" s="30" t="s">
        <v>29</v>
      </c>
      <c r="C179" s="67">
        <v>2879</v>
      </c>
      <c r="D179" s="67">
        <v>0</v>
      </c>
      <c r="E179" s="68">
        <f t="shared" si="7"/>
        <v>2879</v>
      </c>
    </row>
    <row r="180" spans="1:5" x14ac:dyDescent="0.2">
      <c r="A180" t="str">
        <f>VLOOKUP($B180,'[1]Country abb'!$B$1:$C$131,2,0)</f>
        <v>cz</v>
      </c>
      <c r="B180" s="30" t="s">
        <v>20</v>
      </c>
      <c r="C180" s="67">
        <v>10375</v>
      </c>
      <c r="D180" s="67">
        <v>1151</v>
      </c>
      <c r="E180" s="68">
        <f t="shared" si="7"/>
        <v>9224</v>
      </c>
    </row>
    <row r="181" spans="1:5" x14ac:dyDescent="0.2">
      <c r="A181" t="str">
        <f>VLOOKUP($B181,'[1]Country abb'!$B$1:$C$131,2,0)</f>
        <v>de</v>
      </c>
      <c r="B181" s="30" t="s">
        <v>22</v>
      </c>
      <c r="C181" s="67">
        <v>133143</v>
      </c>
      <c r="D181" s="67">
        <v>22573</v>
      </c>
      <c r="E181" s="68">
        <f t="shared" si="7"/>
        <v>110570</v>
      </c>
    </row>
    <row r="182" spans="1:5" x14ac:dyDescent="0.2">
      <c r="A182" t="str">
        <f>VLOOKUP($B182,'[1]Country abb'!$B$1:$C$131,2,0)</f>
        <v>dk</v>
      </c>
      <c r="B182" s="30" t="s">
        <v>21</v>
      </c>
      <c r="C182" s="67">
        <v>8990</v>
      </c>
      <c r="D182" s="67">
        <v>13595</v>
      </c>
      <c r="E182" s="68">
        <f t="shared" si="7"/>
        <v>-4605</v>
      </c>
    </row>
    <row r="183" spans="1:5" x14ac:dyDescent="0.2">
      <c r="A183" t="str">
        <f>VLOOKUP($B183,'[1]Country abb'!$B$1:$C$131,2,0)</f>
        <v>EA</v>
      </c>
      <c r="B183" s="30" t="s">
        <v>13</v>
      </c>
      <c r="C183" s="67">
        <v>715865</v>
      </c>
      <c r="D183" s="67">
        <v>226352</v>
      </c>
      <c r="E183" s="68">
        <f t="shared" si="7"/>
        <v>489513</v>
      </c>
    </row>
    <row r="184" spans="1:5" x14ac:dyDescent="0.2">
      <c r="A184" t="str">
        <f>VLOOKUP($B184,'[1]Country abb'!$B$1:$C$131,2,0)</f>
        <v>EA12</v>
      </c>
      <c r="B184" s="30" t="s">
        <v>17</v>
      </c>
      <c r="C184" s="67">
        <v>701027</v>
      </c>
      <c r="D184" s="67">
        <v>222001</v>
      </c>
      <c r="E184" s="68">
        <f t="shared" si="7"/>
        <v>479026</v>
      </c>
    </row>
    <row r="185" spans="1:5" x14ac:dyDescent="0.2">
      <c r="A185" t="str">
        <f>VLOOKUP($B185,'[1]Country abb'!$B$1:$C$131,2,0)</f>
        <v>EA13</v>
      </c>
      <c r="B185" s="30" t="s">
        <v>16</v>
      </c>
      <c r="C185" s="67">
        <v>704109</v>
      </c>
      <c r="D185" s="67">
        <v>222490</v>
      </c>
      <c r="E185" s="68">
        <f t="shared" si="7"/>
        <v>481619</v>
      </c>
    </row>
    <row r="186" spans="1:5" x14ac:dyDescent="0.2">
      <c r="A186" t="str">
        <f>VLOOKUP($B186,'[1]Country abb'!$B$1:$C$131,2,0)</f>
        <v>EA15</v>
      </c>
      <c r="B186" s="30" t="s">
        <v>15</v>
      </c>
      <c r="C186" s="67">
        <v>708982</v>
      </c>
      <c r="D186" s="67">
        <v>222499</v>
      </c>
      <c r="E186" s="68">
        <f t="shared" si="7"/>
        <v>486483</v>
      </c>
    </row>
    <row r="187" spans="1:5" x14ac:dyDescent="0.2">
      <c r="A187" t="str">
        <f>VLOOKUP($B187,'[1]Country abb'!$B$1:$C$131,2,0)</f>
        <v>EA16</v>
      </c>
      <c r="B187" s="30" t="s">
        <v>14</v>
      </c>
      <c r="C187" s="67">
        <v>715865</v>
      </c>
      <c r="D187" s="67">
        <v>226352</v>
      </c>
      <c r="E187" s="68">
        <f t="shared" si="7"/>
        <v>489513</v>
      </c>
    </row>
    <row r="188" spans="1:5" x14ac:dyDescent="0.2">
      <c r="A188" t="str">
        <f>VLOOKUP($B188,'[1]Country abb'!$B$1:$C$131,2,0)</f>
        <v>EA17</v>
      </c>
      <c r="B188" s="30" t="s">
        <v>83</v>
      </c>
      <c r="C188" s="67">
        <v>717043</v>
      </c>
      <c r="D188" s="67">
        <v>226751</v>
      </c>
      <c r="E188" s="68">
        <f t="shared" si="7"/>
        <v>490292</v>
      </c>
    </row>
    <row r="189" spans="1:5" x14ac:dyDescent="0.2">
      <c r="A189" t="str">
        <f>VLOOKUP($B189,'[1]Country abb'!$B$1:$C$131,2,0)</f>
        <v>ee</v>
      </c>
      <c r="B189" s="30" t="s">
        <v>23</v>
      </c>
      <c r="C189" s="67">
        <v>1178</v>
      </c>
      <c r="D189" s="67">
        <v>399</v>
      </c>
      <c r="E189" s="68">
        <f t="shared" si="7"/>
        <v>779</v>
      </c>
    </row>
    <row r="190" spans="1:5" x14ac:dyDescent="0.2">
      <c r="A190" t="str">
        <f>VLOOKUP($B190,'[1]Country abb'!$B$1:$C$131,2,0)</f>
        <v>EEA</v>
      </c>
      <c r="B190" s="30" t="s">
        <v>47</v>
      </c>
      <c r="C190" s="67">
        <v>821493</v>
      </c>
      <c r="D190" s="67">
        <v>426275</v>
      </c>
      <c r="E190" s="68">
        <f t="shared" si="7"/>
        <v>395218</v>
      </c>
    </row>
    <row r="191" spans="1:5" x14ac:dyDescent="0.2">
      <c r="A191" t="str">
        <f>VLOOKUP($B191,'[1]Country abb'!$B$1:$C$131,2,0)</f>
        <v>es</v>
      </c>
      <c r="B191" s="30" t="s">
        <v>26</v>
      </c>
      <c r="C191" s="67">
        <v>81919</v>
      </c>
      <c r="D191" s="67">
        <v>11071</v>
      </c>
      <c r="E191" s="68">
        <f t="shared" si="7"/>
        <v>70848</v>
      </c>
    </row>
    <row r="192" spans="1:5" x14ac:dyDescent="0.2">
      <c r="A192" t="str">
        <f>VLOOKUP($B192,'[1]Country abb'!$B$1:$C$131,2,0)</f>
        <v>EU15</v>
      </c>
      <c r="B192" s="30" t="s">
        <v>11</v>
      </c>
      <c r="C192" s="67">
        <v>815784</v>
      </c>
      <c r="D192" s="67">
        <v>319800</v>
      </c>
      <c r="E192" s="68">
        <f t="shared" si="7"/>
        <v>495984</v>
      </c>
    </row>
    <row r="193" spans="1:5" x14ac:dyDescent="0.2">
      <c r="A193" t="str">
        <f>VLOOKUP($B193,'[1]Country abb'!$B$1:$C$131,2,0)</f>
        <v>EU25</v>
      </c>
      <c r="B193" s="30" t="s">
        <v>10</v>
      </c>
      <c r="C193" s="67">
        <v>888690</v>
      </c>
      <c r="D193" s="67">
        <v>337854</v>
      </c>
      <c r="E193" s="68">
        <f t="shared" si="7"/>
        <v>550836</v>
      </c>
    </row>
    <row r="194" spans="1:5" x14ac:dyDescent="0.2">
      <c r="A194" t="str">
        <f>VLOOKUP($B194,'[1]Country abb'!$B$1:$C$131,2,0)</f>
        <v>EU27</v>
      </c>
      <c r="B194" s="30" t="s">
        <v>9</v>
      </c>
      <c r="C194" s="67">
        <v>905481</v>
      </c>
      <c r="D194" s="67">
        <v>345263</v>
      </c>
      <c r="E194" s="68">
        <f t="shared" si="7"/>
        <v>560218</v>
      </c>
    </row>
    <row r="195" spans="1:5" x14ac:dyDescent="0.2">
      <c r="A195" t="str">
        <f>VLOOKUP($B195,'[1]Country abb'!$B$1:$C$131,2,0)</f>
        <v>fi</v>
      </c>
      <c r="B195" s="30" t="s">
        <v>42</v>
      </c>
      <c r="C195" s="67">
        <v>17010</v>
      </c>
      <c r="D195" s="67">
        <v>6736</v>
      </c>
      <c r="E195" s="68">
        <f t="shared" si="7"/>
        <v>10274</v>
      </c>
    </row>
    <row r="196" spans="1:5" x14ac:dyDescent="0.2">
      <c r="A196" t="str">
        <f>VLOOKUP($B196,'[1]Country abb'!$B$1:$C$131,2,0)</f>
        <v>fr</v>
      </c>
      <c r="B196" s="30" t="s">
        <v>27</v>
      </c>
      <c r="C196" s="67">
        <v>112488</v>
      </c>
      <c r="D196" s="67">
        <v>23586</v>
      </c>
      <c r="E196" s="68">
        <f t="shared" si="7"/>
        <v>88902</v>
      </c>
    </row>
    <row r="197" spans="1:5" x14ac:dyDescent="0.2">
      <c r="A197" t="str">
        <f>VLOOKUP($B197,'[1]Country abb'!$B$1:$C$131,2,0)</f>
        <v>gr</v>
      </c>
      <c r="B197" s="30" t="s">
        <v>25</v>
      </c>
      <c r="C197" s="67">
        <v>27807</v>
      </c>
      <c r="D197" s="67">
        <v>8849</v>
      </c>
      <c r="E197" s="68">
        <f t="shared" si="7"/>
        <v>18958</v>
      </c>
    </row>
    <row r="198" spans="1:5" x14ac:dyDescent="0.2">
      <c r="A198" t="str">
        <f>VLOOKUP($B198,'[1]Country abb'!$B$1:$C$131,2,0)</f>
        <v>hr</v>
      </c>
      <c r="B198" s="30" t="s">
        <v>45</v>
      </c>
      <c r="C198" s="67">
        <v>5307</v>
      </c>
      <c r="D198" s="67">
        <v>1907</v>
      </c>
      <c r="E198" s="68">
        <f t="shared" si="7"/>
        <v>3400</v>
      </c>
    </row>
    <row r="199" spans="1:5" x14ac:dyDescent="0.2">
      <c r="A199" t="str">
        <f>VLOOKUP($B199,'[1]Country abb'!$B$1:$C$131,2,0)</f>
        <v>hu</v>
      </c>
      <c r="B199" s="30" t="s">
        <v>33</v>
      </c>
      <c r="C199" s="67">
        <v>7861</v>
      </c>
      <c r="D199" s="67">
        <v>2250</v>
      </c>
      <c r="E199" s="68">
        <f t="shared" si="7"/>
        <v>5611</v>
      </c>
    </row>
    <row r="200" spans="1:5" x14ac:dyDescent="0.2">
      <c r="A200" t="str">
        <f>VLOOKUP($B200,'[1]Country abb'!$B$1:$C$131,2,0)</f>
        <v>ie</v>
      </c>
      <c r="B200" s="30" t="s">
        <v>24</v>
      </c>
      <c r="C200" s="67">
        <v>8676</v>
      </c>
      <c r="D200" s="67">
        <v>935</v>
      </c>
      <c r="E200" s="68">
        <f t="shared" si="7"/>
        <v>7741</v>
      </c>
    </row>
    <row r="201" spans="1:5" x14ac:dyDescent="0.2">
      <c r="A201" t="str">
        <f>VLOOKUP($B201,'[1]Country abb'!$B$1:$C$131,2,0)</f>
        <v>it</v>
      </c>
      <c r="B201" s="30" t="s">
        <v>28</v>
      </c>
      <c r="C201" s="67">
        <v>94640</v>
      </c>
      <c r="D201" s="67">
        <v>26900</v>
      </c>
      <c r="E201" s="68">
        <f t="shared" si="7"/>
        <v>67740</v>
      </c>
    </row>
    <row r="202" spans="1:5" x14ac:dyDescent="0.2">
      <c r="A202" t="str">
        <f>VLOOKUP($B202,'[1]Country abb'!$B$1:$C$131,2,0)</f>
        <v>lt</v>
      </c>
      <c r="B202" s="30" t="s">
        <v>31</v>
      </c>
      <c r="C202" s="67">
        <v>9302</v>
      </c>
      <c r="D202" s="67">
        <v>6906</v>
      </c>
      <c r="E202" s="68">
        <f t="shared" si="7"/>
        <v>2396</v>
      </c>
    </row>
    <row r="203" spans="1:5" x14ac:dyDescent="0.2">
      <c r="A203" t="str">
        <f>VLOOKUP($B203,'[1]Country abb'!$B$1:$C$131,2,0)</f>
        <v>lu</v>
      </c>
      <c r="B203" s="30" t="s">
        <v>32</v>
      </c>
      <c r="C203" s="67">
        <v>2756</v>
      </c>
      <c r="D203" s="67">
        <v>9</v>
      </c>
      <c r="E203" s="68">
        <f t="shared" si="7"/>
        <v>2747</v>
      </c>
    </row>
    <row r="204" spans="1:5" x14ac:dyDescent="0.2">
      <c r="A204" t="str">
        <f>VLOOKUP($B204,'[1]Country abb'!$B$1:$C$131,2,0)</f>
        <v>lv</v>
      </c>
      <c r="B204" s="30" t="s">
        <v>30</v>
      </c>
      <c r="C204" s="67">
        <v>1837</v>
      </c>
      <c r="D204" s="67">
        <v>270</v>
      </c>
      <c r="E204" s="68">
        <f t="shared" si="7"/>
        <v>1567</v>
      </c>
    </row>
    <row r="205" spans="1:5" x14ac:dyDescent="0.2">
      <c r="A205" t="str">
        <f>VLOOKUP($B205,'[1]Country abb'!$B$1:$C$131,2,0)</f>
        <v>mt</v>
      </c>
      <c r="B205" s="30" t="s">
        <v>34</v>
      </c>
      <c r="C205" s="67">
        <v>1994</v>
      </c>
      <c r="D205" s="67">
        <v>9</v>
      </c>
      <c r="E205" s="68">
        <f t="shared" si="7"/>
        <v>1985</v>
      </c>
    </row>
    <row r="206" spans="1:5" x14ac:dyDescent="0.2">
      <c r="A206" t="str">
        <f>VLOOKUP($B206,'[1]Country abb'!$B$1:$C$131,2,0)</f>
        <v>nl</v>
      </c>
      <c r="B206" s="30" t="s">
        <v>35</v>
      </c>
      <c r="C206" s="67">
        <v>139693</v>
      </c>
      <c r="D206" s="67">
        <v>93415</v>
      </c>
      <c r="E206" s="68">
        <f t="shared" si="7"/>
        <v>46278</v>
      </c>
    </row>
    <row r="207" spans="1:5" x14ac:dyDescent="0.2">
      <c r="A207" t="str">
        <f>VLOOKUP($B207,'[1]Country abb'!$B$1:$C$131,2,0)</f>
        <v>NMS10</v>
      </c>
      <c r="B207" s="30" t="s">
        <v>12</v>
      </c>
      <c r="C207" s="67">
        <v>72906</v>
      </c>
      <c r="D207" s="67">
        <v>18054</v>
      </c>
      <c r="E207" s="68">
        <f t="shared" si="7"/>
        <v>54852</v>
      </c>
    </row>
    <row r="208" spans="1:5" x14ac:dyDescent="0.2">
      <c r="A208" t="str">
        <f>VLOOKUP($B208,'[1]Country abb'!$B$1:$C$131,2,0)</f>
        <v>no</v>
      </c>
      <c r="B208" s="30" t="s">
        <v>49</v>
      </c>
      <c r="C208" s="67">
        <v>5710</v>
      </c>
      <c r="D208" s="67">
        <v>106476</v>
      </c>
      <c r="E208" s="68">
        <f t="shared" si="7"/>
        <v>-100766</v>
      </c>
    </row>
    <row r="209" spans="1:5" x14ac:dyDescent="0.2">
      <c r="A209" t="str">
        <f>VLOOKUP($B209,'[1]Country abb'!$B$1:$C$131,2,0)</f>
        <v>pl</v>
      </c>
      <c r="B209" s="30" t="s">
        <v>37</v>
      </c>
      <c r="C209" s="67">
        <v>27515</v>
      </c>
      <c r="D209" s="67">
        <v>2728</v>
      </c>
      <c r="E209" s="68">
        <f t="shared" si="7"/>
        <v>24787</v>
      </c>
    </row>
    <row r="210" spans="1:5" x14ac:dyDescent="0.2">
      <c r="A210" t="str">
        <f>VLOOKUP($B210,'[1]Country abb'!$B$1:$C$131,2,0)</f>
        <v>pt</v>
      </c>
      <c r="B210" s="30" t="s">
        <v>38</v>
      </c>
      <c r="C210" s="67">
        <v>15183</v>
      </c>
      <c r="D210" s="67">
        <v>2330</v>
      </c>
      <c r="E210" s="68">
        <f t="shared" si="7"/>
        <v>12853</v>
      </c>
    </row>
    <row r="211" spans="1:5" x14ac:dyDescent="0.2">
      <c r="A211" t="str">
        <f>VLOOKUP($B211,'[1]Country abb'!$B$1:$C$131,2,0)</f>
        <v>ro</v>
      </c>
      <c r="B211" s="30" t="s">
        <v>39</v>
      </c>
      <c r="C211" s="67">
        <v>8967</v>
      </c>
      <c r="D211" s="67">
        <v>4236</v>
      </c>
      <c r="E211" s="68">
        <f t="shared" si="7"/>
        <v>4731</v>
      </c>
    </row>
    <row r="212" spans="1:5" x14ac:dyDescent="0.2">
      <c r="A212" t="str">
        <f>VLOOKUP($B212,'[1]Country abb'!$B$1:$C$131,2,0)</f>
        <v>se</v>
      </c>
      <c r="B212" s="30" t="s">
        <v>43</v>
      </c>
      <c r="C212" s="67">
        <v>27042</v>
      </c>
      <c r="D212" s="67">
        <v>12063</v>
      </c>
      <c r="E212" s="68">
        <f t="shared" si="7"/>
        <v>14979</v>
      </c>
    </row>
    <row r="213" spans="1:5" x14ac:dyDescent="0.2">
      <c r="A213" t="str">
        <f>VLOOKUP($B213,'[1]Country abb'!$B$1:$C$131,2,0)</f>
        <v>si</v>
      </c>
      <c r="B213" s="30" t="s">
        <v>40</v>
      </c>
      <c r="C213" s="67">
        <v>3081</v>
      </c>
      <c r="D213" s="67">
        <v>489</v>
      </c>
      <c r="E213" s="68">
        <f t="shared" si="7"/>
        <v>2592</v>
      </c>
    </row>
    <row r="214" spans="1:5" x14ac:dyDescent="0.2">
      <c r="A214" t="str">
        <f>VLOOKUP($B214,'[1]Country abb'!$B$1:$C$131,2,0)</f>
        <v>sk</v>
      </c>
      <c r="B214" s="30" t="s">
        <v>41</v>
      </c>
      <c r="C214" s="67">
        <v>6883</v>
      </c>
      <c r="D214" s="67">
        <v>3853</v>
      </c>
      <c r="E214" s="68">
        <f t="shared" si="7"/>
        <v>3030</v>
      </c>
    </row>
    <row r="215" spans="1:5" x14ac:dyDescent="0.2">
      <c r="A215" t="str">
        <f>VLOOKUP($B215,'[1]Country abb'!$B$1:$C$131,2,0)</f>
        <v>tr</v>
      </c>
      <c r="B215" s="30" t="s">
        <v>46</v>
      </c>
      <c r="C215" s="67">
        <v>33224</v>
      </c>
      <c r="D215" s="67">
        <v>4805</v>
      </c>
      <c r="E215" s="68">
        <f t="shared" si="7"/>
        <v>28419</v>
      </c>
    </row>
    <row r="216" spans="1:5" x14ac:dyDescent="0.2">
      <c r="A216" t="str">
        <f>VLOOKUP($B216,'[1]Country abb'!$B$1:$C$131,2,0)</f>
        <v>uk</v>
      </c>
      <c r="B216" s="30" t="s">
        <v>44</v>
      </c>
      <c r="C216" s="67">
        <v>78724</v>
      </c>
      <c r="D216" s="67">
        <v>72141</v>
      </c>
      <c r="E216" s="68">
        <f t="shared" si="7"/>
        <v>6583</v>
      </c>
    </row>
    <row r="217" spans="1:5" x14ac:dyDescent="0.2">
      <c r="B217" s="55"/>
      <c r="C217" s="55"/>
    </row>
    <row r="218" spans="1:5" ht="18" x14ac:dyDescent="0.25">
      <c r="B218" s="54" t="s">
        <v>87</v>
      </c>
      <c r="C218" s="55"/>
    </row>
    <row r="219" spans="1:5" x14ac:dyDescent="0.2">
      <c r="B219" s="62" t="s">
        <v>64</v>
      </c>
      <c r="C219" s="58">
        <v>40721.491342592592</v>
      </c>
    </row>
    <row r="220" spans="1:5" x14ac:dyDescent="0.2">
      <c r="B220" s="57" t="s">
        <v>65</v>
      </c>
      <c r="C220" s="58">
        <v>40764.468033368059</v>
      </c>
    </row>
    <row r="221" spans="1:5" x14ac:dyDescent="0.2">
      <c r="B221" s="57" t="s">
        <v>66</v>
      </c>
      <c r="C221" s="57" t="s">
        <v>67</v>
      </c>
    </row>
    <row r="222" spans="1:5" x14ac:dyDescent="0.2">
      <c r="B222" s="55" t="s">
        <v>68</v>
      </c>
      <c r="C222" s="55" t="s">
        <v>69</v>
      </c>
    </row>
    <row r="223" spans="1:5" x14ac:dyDescent="0.2">
      <c r="B223" s="61" t="s">
        <v>85</v>
      </c>
      <c r="C223" s="61" t="s">
        <v>71</v>
      </c>
    </row>
    <row r="224" spans="1:5" x14ac:dyDescent="0.2">
      <c r="B224" s="55" t="s">
        <v>73</v>
      </c>
      <c r="C224" s="57" t="s">
        <v>88</v>
      </c>
    </row>
    <row r="225" spans="1:5" x14ac:dyDescent="0.2">
      <c r="B225" s="55" t="s">
        <v>75</v>
      </c>
      <c r="C225" s="55" t="s">
        <v>76</v>
      </c>
    </row>
    <row r="226" spans="1:5" x14ac:dyDescent="0.2">
      <c r="B226" s="55"/>
      <c r="C226" s="55"/>
      <c r="E226" s="64" t="s">
        <v>77</v>
      </c>
    </row>
    <row r="227" spans="1:5" x14ac:dyDescent="0.2">
      <c r="B227" s="30" t="s">
        <v>78</v>
      </c>
      <c r="C227" s="30" t="s">
        <v>79</v>
      </c>
      <c r="D227" s="30" t="s">
        <v>80</v>
      </c>
      <c r="E227" s="61" t="s">
        <v>71</v>
      </c>
    </row>
    <row r="228" spans="1:5" x14ac:dyDescent="0.2">
      <c r="B228" s="30" t="s">
        <v>81</v>
      </c>
      <c r="C228" s="30" t="s">
        <v>82</v>
      </c>
      <c r="D228" s="30" t="s">
        <v>82</v>
      </c>
      <c r="E228" s="66">
        <v>2009</v>
      </c>
    </row>
    <row r="229" spans="1:5" x14ac:dyDescent="0.2">
      <c r="A229" t="str">
        <f>VLOOKUP($B229,'[1]Country abb'!$B$1:$C$131,2,0)</f>
        <v>at</v>
      </c>
      <c r="B229" s="30" t="s">
        <v>36</v>
      </c>
      <c r="C229" s="67">
        <v>9507</v>
      </c>
      <c r="D229" s="67">
        <v>3406</v>
      </c>
      <c r="E229" s="68">
        <f>C229-D229</f>
        <v>6101</v>
      </c>
    </row>
    <row r="230" spans="1:5" x14ac:dyDescent="0.2">
      <c r="A230" t="str">
        <f>VLOOKUP($B230,'[1]Country abb'!$B$1:$C$131,2,0)</f>
        <v>be</v>
      </c>
      <c r="B230" s="30" t="s">
        <v>18</v>
      </c>
      <c r="C230" s="67">
        <v>14962</v>
      </c>
      <c r="D230" s="67">
        <v>0</v>
      </c>
      <c r="E230" s="68">
        <f t="shared" ref="E230:E269" si="8">C230-D230</f>
        <v>14962</v>
      </c>
    </row>
    <row r="231" spans="1:5" x14ac:dyDescent="0.2">
      <c r="A231" t="str">
        <f>VLOOKUP($B231,'[1]Country abb'!$B$1:$C$131,2,0)</f>
        <v>bg</v>
      </c>
      <c r="B231" s="30" t="s">
        <v>19</v>
      </c>
      <c r="C231" s="67">
        <v>2131</v>
      </c>
      <c r="D231" s="67">
        <v>0</v>
      </c>
      <c r="E231" s="68">
        <f t="shared" si="8"/>
        <v>2131</v>
      </c>
    </row>
    <row r="232" spans="1:5" x14ac:dyDescent="0.2">
      <c r="A232" t="str">
        <f>VLOOKUP($B232,'[1]Country abb'!$B$1:$C$131,2,0)</f>
        <v>ch</v>
      </c>
      <c r="B232" s="30" t="s">
        <v>50</v>
      </c>
      <c r="C232" s="67">
        <v>2694</v>
      </c>
      <c r="D232" s="67">
        <v>0</v>
      </c>
      <c r="E232" s="68">
        <f t="shared" si="8"/>
        <v>2694</v>
      </c>
    </row>
    <row r="233" spans="1:5" x14ac:dyDescent="0.2">
      <c r="A233" t="str">
        <f>VLOOKUP($B233,'[1]Country abb'!$B$1:$C$131,2,0)</f>
        <v>CY</v>
      </c>
      <c r="B233" s="30" t="s">
        <v>29</v>
      </c>
      <c r="C233" s="73" t="s">
        <v>89</v>
      </c>
      <c r="D233" s="73" t="s">
        <v>89</v>
      </c>
      <c r="E233" s="68" t="e">
        <f t="shared" si="8"/>
        <v>#VALUE!</v>
      </c>
    </row>
    <row r="234" spans="1:5" x14ac:dyDescent="0.2">
      <c r="A234" t="str">
        <f>VLOOKUP($B234,'[1]Country abb'!$B$1:$C$131,2,0)</f>
        <v>cz</v>
      </c>
      <c r="B234" s="30" t="s">
        <v>20</v>
      </c>
      <c r="C234" s="67">
        <v>7930</v>
      </c>
      <c r="D234" s="67">
        <v>909</v>
      </c>
      <c r="E234" s="68">
        <f t="shared" si="8"/>
        <v>7021</v>
      </c>
    </row>
    <row r="235" spans="1:5" x14ac:dyDescent="0.2">
      <c r="A235" t="str">
        <f>VLOOKUP($B235,'[1]Country abb'!$B$1:$C$131,2,0)</f>
        <v>de</v>
      </c>
      <c r="B235" s="30" t="s">
        <v>22</v>
      </c>
      <c r="C235" s="67">
        <v>76339</v>
      </c>
      <c r="D235" s="67">
        <v>9049</v>
      </c>
      <c r="E235" s="68">
        <f t="shared" si="8"/>
        <v>67290</v>
      </c>
    </row>
    <row r="236" spans="1:5" x14ac:dyDescent="0.2">
      <c r="A236" t="str">
        <f>VLOOKUP($B236,'[1]Country abb'!$B$1:$C$131,2,0)</f>
        <v>dk</v>
      </c>
      <c r="B236" s="30" t="s">
        <v>21</v>
      </c>
      <c r="C236" s="67">
        <v>0</v>
      </c>
      <c r="D236" s="67">
        <v>3579</v>
      </c>
      <c r="E236" s="68">
        <f t="shared" si="8"/>
        <v>-3579</v>
      </c>
    </row>
    <row r="237" spans="1:5" x14ac:dyDescent="0.2">
      <c r="A237" t="str">
        <f>VLOOKUP($B237,'[1]Country abb'!$B$1:$C$131,2,0)</f>
        <v>EA</v>
      </c>
      <c r="B237" s="30" t="s">
        <v>13</v>
      </c>
      <c r="C237" s="67">
        <v>269841</v>
      </c>
      <c r="D237" s="67">
        <v>55245</v>
      </c>
      <c r="E237" s="68">
        <f t="shared" si="8"/>
        <v>214596</v>
      </c>
    </row>
    <row r="238" spans="1:5" x14ac:dyDescent="0.2">
      <c r="A238" t="str">
        <f>VLOOKUP($B238,'[1]Country abb'!$B$1:$C$131,2,0)</f>
        <v>EA12</v>
      </c>
      <c r="B238" s="30" t="s">
        <v>17</v>
      </c>
      <c r="C238" s="67">
        <v>264195</v>
      </c>
      <c r="D238" s="67">
        <v>55233</v>
      </c>
      <c r="E238" s="68">
        <f t="shared" si="8"/>
        <v>208962</v>
      </c>
    </row>
    <row r="239" spans="1:5" x14ac:dyDescent="0.2">
      <c r="A239" t="str">
        <f>VLOOKUP($B239,'[1]Country abb'!$B$1:$C$131,2,0)</f>
        <v>EA13</v>
      </c>
      <c r="B239" s="30" t="s">
        <v>16</v>
      </c>
      <c r="C239" s="67">
        <v>265024</v>
      </c>
      <c r="D239" s="67">
        <v>55233</v>
      </c>
      <c r="E239" s="68">
        <f t="shared" si="8"/>
        <v>209791</v>
      </c>
    </row>
    <row r="240" spans="1:5" x14ac:dyDescent="0.2">
      <c r="A240" t="str">
        <f>VLOOKUP($B240,'[1]Country abb'!$B$1:$C$131,2,0)</f>
        <v>EA15</v>
      </c>
      <c r="B240" s="30" t="s">
        <v>15</v>
      </c>
      <c r="C240" s="67">
        <v>265024</v>
      </c>
      <c r="D240" s="67">
        <v>55233</v>
      </c>
      <c r="E240" s="68">
        <f t="shared" si="8"/>
        <v>209791</v>
      </c>
    </row>
    <row r="241" spans="1:5" x14ac:dyDescent="0.2">
      <c r="A241" t="str">
        <f>VLOOKUP($B241,'[1]Country abb'!$B$1:$C$131,2,0)</f>
        <v>EA16</v>
      </c>
      <c r="B241" s="30" t="s">
        <v>14</v>
      </c>
      <c r="C241" s="67">
        <v>269841</v>
      </c>
      <c r="D241" s="67">
        <v>55245</v>
      </c>
      <c r="E241" s="68">
        <f t="shared" si="8"/>
        <v>214596</v>
      </c>
    </row>
    <row r="242" spans="1:5" x14ac:dyDescent="0.2">
      <c r="A242" t="str">
        <f>VLOOKUP($B242,'[1]Country abb'!$B$1:$C$131,2,0)</f>
        <v>EA17</v>
      </c>
      <c r="B242" s="30" t="s">
        <v>83</v>
      </c>
      <c r="C242" s="67">
        <v>270366</v>
      </c>
      <c r="D242" s="67">
        <v>55245</v>
      </c>
      <c r="E242" s="68">
        <f t="shared" si="8"/>
        <v>215121</v>
      </c>
    </row>
    <row r="243" spans="1:5" x14ac:dyDescent="0.2">
      <c r="A243" t="str">
        <f>VLOOKUP($B243,'[1]Country abb'!$B$1:$C$131,2,0)</f>
        <v>ee</v>
      </c>
      <c r="B243" s="30" t="s">
        <v>23</v>
      </c>
      <c r="C243" s="67">
        <v>525</v>
      </c>
      <c r="D243" s="67">
        <v>0</v>
      </c>
      <c r="E243" s="68">
        <f t="shared" si="8"/>
        <v>525</v>
      </c>
    </row>
    <row r="244" spans="1:5" x14ac:dyDescent="0.2">
      <c r="A244" t="str">
        <f>VLOOKUP($B244,'[1]Country abb'!$B$1:$C$131,2,0)</f>
        <v>EEA</v>
      </c>
      <c r="B244" s="30" t="s">
        <v>47</v>
      </c>
      <c r="C244" s="67">
        <v>300683</v>
      </c>
      <c r="D244" s="67">
        <v>154616</v>
      </c>
      <c r="E244" s="68">
        <f t="shared" si="8"/>
        <v>146067</v>
      </c>
    </row>
    <row r="245" spans="1:5" x14ac:dyDescent="0.2">
      <c r="A245" t="str">
        <f>VLOOKUP($B245,'[1]Country abb'!$B$1:$C$131,2,0)</f>
        <v>es</v>
      </c>
      <c r="B245" s="30" t="s">
        <v>26</v>
      </c>
      <c r="C245" s="67">
        <v>31774</v>
      </c>
      <c r="D245" s="67">
        <v>893</v>
      </c>
      <c r="E245" s="68">
        <f t="shared" si="8"/>
        <v>30881</v>
      </c>
    </row>
    <row r="246" spans="1:5" x14ac:dyDescent="0.2">
      <c r="A246" t="str">
        <f>VLOOKUP($B246,'[1]Country abb'!$B$1:$C$131,2,0)</f>
        <v>EU15</v>
      </c>
      <c r="B246" s="30" t="s">
        <v>11</v>
      </c>
      <c r="C246" s="67">
        <v>300683</v>
      </c>
      <c r="D246" s="67">
        <v>69422</v>
      </c>
      <c r="E246" s="68">
        <f t="shared" si="8"/>
        <v>231261</v>
      </c>
    </row>
    <row r="247" spans="1:5" x14ac:dyDescent="0.2">
      <c r="A247" t="str">
        <f>VLOOKUP($B247,'[1]Country abb'!$B$1:$C$131,2,0)</f>
        <v>EU25</v>
      </c>
      <c r="B247" s="30" t="s">
        <v>10</v>
      </c>
      <c r="C247" s="67">
        <v>334437</v>
      </c>
      <c r="D247" s="67">
        <v>70448</v>
      </c>
      <c r="E247" s="68">
        <f t="shared" si="8"/>
        <v>263989</v>
      </c>
    </row>
    <row r="248" spans="1:5" x14ac:dyDescent="0.2">
      <c r="A248" t="str">
        <f>VLOOKUP($B248,'[1]Country abb'!$B$1:$C$131,2,0)</f>
        <v>EU27</v>
      </c>
      <c r="B248" s="30" t="s">
        <v>9</v>
      </c>
      <c r="C248" s="67">
        <v>338166</v>
      </c>
      <c r="D248" s="67">
        <v>70448</v>
      </c>
      <c r="E248" s="68">
        <f t="shared" si="8"/>
        <v>267718</v>
      </c>
    </row>
    <row r="249" spans="1:5" x14ac:dyDescent="0.2">
      <c r="A249" t="str">
        <f>VLOOKUP($B249,'[1]Country abb'!$B$1:$C$131,2,0)</f>
        <v>fi</v>
      </c>
      <c r="B249" s="30" t="s">
        <v>42</v>
      </c>
      <c r="C249" s="67">
        <v>3484</v>
      </c>
      <c r="D249" s="67">
        <v>0</v>
      </c>
      <c r="E249" s="68">
        <f t="shared" si="8"/>
        <v>3484</v>
      </c>
    </row>
    <row r="250" spans="1:5" x14ac:dyDescent="0.2">
      <c r="A250" t="str">
        <f>VLOOKUP($B250,'[1]Country abb'!$B$1:$C$131,2,0)</f>
        <v>fr</v>
      </c>
      <c r="B250" s="30" t="s">
        <v>27</v>
      </c>
      <c r="C250" s="67">
        <v>40720</v>
      </c>
      <c r="D250" s="67">
        <v>1927</v>
      </c>
      <c r="E250" s="68">
        <f t="shared" si="8"/>
        <v>38793</v>
      </c>
    </row>
    <row r="251" spans="1:5" x14ac:dyDescent="0.2">
      <c r="A251" t="str">
        <f>VLOOKUP($B251,'[1]Country abb'!$B$1:$C$131,2,0)</f>
        <v>gr</v>
      </c>
      <c r="B251" s="30" t="s">
        <v>25</v>
      </c>
      <c r="C251" s="67">
        <v>2963</v>
      </c>
      <c r="D251" s="67">
        <v>0</v>
      </c>
      <c r="E251" s="68">
        <f t="shared" si="8"/>
        <v>2963</v>
      </c>
    </row>
    <row r="252" spans="1:5" x14ac:dyDescent="0.2">
      <c r="A252" t="str">
        <f>VLOOKUP($B252,'[1]Country abb'!$B$1:$C$131,2,0)</f>
        <v>hr</v>
      </c>
      <c r="B252" s="30" t="s">
        <v>45</v>
      </c>
      <c r="C252" s="67">
        <v>848</v>
      </c>
      <c r="D252" s="67">
        <v>654</v>
      </c>
      <c r="E252" s="68">
        <f t="shared" si="8"/>
        <v>194</v>
      </c>
    </row>
    <row r="253" spans="1:5" x14ac:dyDescent="0.2">
      <c r="A253" t="str">
        <f>VLOOKUP($B253,'[1]Country abb'!$B$1:$C$131,2,0)</f>
        <v>hu</v>
      </c>
      <c r="B253" s="30" t="s">
        <v>33</v>
      </c>
      <c r="C253" s="67">
        <v>7907</v>
      </c>
      <c r="D253" s="67">
        <v>71</v>
      </c>
      <c r="E253" s="68">
        <f t="shared" si="8"/>
        <v>7836</v>
      </c>
    </row>
    <row r="254" spans="1:5" x14ac:dyDescent="0.2">
      <c r="A254" t="str">
        <f>VLOOKUP($B254,'[1]Country abb'!$B$1:$C$131,2,0)</f>
        <v>ie</v>
      </c>
      <c r="B254" s="30" t="s">
        <v>24</v>
      </c>
      <c r="C254" s="67">
        <v>3964</v>
      </c>
      <c r="D254" s="67">
        <v>0</v>
      </c>
      <c r="E254" s="68">
        <f t="shared" si="8"/>
        <v>3964</v>
      </c>
    </row>
    <row r="255" spans="1:5" x14ac:dyDescent="0.2">
      <c r="A255" t="str">
        <f>VLOOKUP($B255,'[1]Country abb'!$B$1:$C$131,2,0)</f>
        <v>it</v>
      </c>
      <c r="B255" s="30" t="s">
        <v>28</v>
      </c>
      <c r="C255" s="67">
        <v>56716</v>
      </c>
      <c r="D255" s="67">
        <v>102</v>
      </c>
      <c r="E255" s="68">
        <f t="shared" si="8"/>
        <v>56614</v>
      </c>
    </row>
    <row r="256" spans="1:5" x14ac:dyDescent="0.2">
      <c r="A256" t="str">
        <f>VLOOKUP($B256,'[1]Country abb'!$B$1:$C$131,2,0)</f>
        <v>lt</v>
      </c>
      <c r="B256" s="30" t="s">
        <v>31</v>
      </c>
      <c r="C256" s="67">
        <v>2189</v>
      </c>
      <c r="D256" s="67">
        <v>0</v>
      </c>
      <c r="E256" s="68">
        <f t="shared" si="8"/>
        <v>2189</v>
      </c>
    </row>
    <row r="257" spans="1:5" x14ac:dyDescent="0.2">
      <c r="A257" t="str">
        <f>VLOOKUP($B257,'[1]Country abb'!$B$1:$C$131,2,0)</f>
        <v>lu</v>
      </c>
      <c r="B257" s="30" t="s">
        <v>32</v>
      </c>
      <c r="C257" s="67">
        <v>1112</v>
      </c>
      <c r="D257" s="67">
        <v>0</v>
      </c>
      <c r="E257" s="68">
        <f t="shared" si="8"/>
        <v>1112</v>
      </c>
    </row>
    <row r="258" spans="1:5" x14ac:dyDescent="0.2">
      <c r="A258" t="str">
        <f>VLOOKUP($B258,'[1]Country abb'!$B$1:$C$131,2,0)</f>
        <v>lv</v>
      </c>
      <c r="B258" s="30" t="s">
        <v>30</v>
      </c>
      <c r="C258" s="67">
        <v>1400</v>
      </c>
      <c r="D258" s="67">
        <v>0</v>
      </c>
      <c r="E258" s="68">
        <f t="shared" si="8"/>
        <v>1400</v>
      </c>
    </row>
    <row r="259" spans="1:5" x14ac:dyDescent="0.2">
      <c r="A259" t="str">
        <f>VLOOKUP($B259,'[1]Country abb'!$B$1:$C$131,2,0)</f>
        <v>nl</v>
      </c>
      <c r="B259" s="30" t="s">
        <v>35</v>
      </c>
      <c r="C259" s="67">
        <v>18388</v>
      </c>
      <c r="D259" s="67">
        <v>39855</v>
      </c>
      <c r="E259" s="68">
        <f t="shared" si="8"/>
        <v>-21467</v>
      </c>
    </row>
    <row r="260" spans="1:5" x14ac:dyDescent="0.2">
      <c r="A260" t="str">
        <f>VLOOKUP($B260,'[1]Country abb'!$B$1:$C$131,2,0)</f>
        <v>NMS10</v>
      </c>
      <c r="B260" s="30" t="s">
        <v>12</v>
      </c>
      <c r="C260" s="67">
        <v>33753</v>
      </c>
      <c r="D260" s="67">
        <v>1026</v>
      </c>
      <c r="E260" s="68">
        <f t="shared" si="8"/>
        <v>32727</v>
      </c>
    </row>
    <row r="261" spans="1:5" x14ac:dyDescent="0.2">
      <c r="A261" t="str">
        <f>VLOOKUP($B261,'[1]Country abb'!$B$1:$C$131,2,0)</f>
        <v>no</v>
      </c>
      <c r="B261" s="30" t="s">
        <v>49</v>
      </c>
      <c r="C261" s="67">
        <v>0</v>
      </c>
      <c r="D261" s="67">
        <v>85194</v>
      </c>
      <c r="E261" s="68">
        <f t="shared" si="8"/>
        <v>-85194</v>
      </c>
    </row>
    <row r="262" spans="1:5" x14ac:dyDescent="0.2">
      <c r="A262" t="str">
        <f>VLOOKUP($B262,'[1]Country abb'!$B$1:$C$131,2,0)</f>
        <v>pl</v>
      </c>
      <c r="B262" s="30" t="s">
        <v>37</v>
      </c>
      <c r="C262" s="67">
        <v>8157</v>
      </c>
      <c r="D262" s="67">
        <v>33</v>
      </c>
      <c r="E262" s="68">
        <f t="shared" si="8"/>
        <v>8124</v>
      </c>
    </row>
    <row r="263" spans="1:5" x14ac:dyDescent="0.2">
      <c r="A263" t="str">
        <f>VLOOKUP($B263,'[1]Country abb'!$B$1:$C$131,2,0)</f>
        <v>pt</v>
      </c>
      <c r="B263" s="30" t="s">
        <v>38</v>
      </c>
      <c r="C263" s="67">
        <v>4266</v>
      </c>
      <c r="D263" s="67">
        <v>0</v>
      </c>
      <c r="E263" s="68">
        <f t="shared" si="8"/>
        <v>4266</v>
      </c>
    </row>
    <row r="264" spans="1:5" x14ac:dyDescent="0.2">
      <c r="A264" t="str">
        <f>VLOOKUP($B264,'[1]Country abb'!$B$1:$C$131,2,0)</f>
        <v>ro</v>
      </c>
      <c r="B264" s="30" t="s">
        <v>39</v>
      </c>
      <c r="C264" s="67">
        <v>1598</v>
      </c>
      <c r="D264" s="67">
        <v>0</v>
      </c>
      <c r="E264" s="68">
        <f t="shared" si="8"/>
        <v>1598</v>
      </c>
    </row>
    <row r="265" spans="1:5" x14ac:dyDescent="0.2">
      <c r="A265" t="str">
        <f>VLOOKUP($B265,'[1]Country abb'!$B$1:$C$131,2,0)</f>
        <v>se</v>
      </c>
      <c r="B265" s="30" t="s">
        <v>43</v>
      </c>
      <c r="C265" s="67">
        <v>1217</v>
      </c>
      <c r="D265" s="67">
        <v>0</v>
      </c>
      <c r="E265" s="68">
        <f t="shared" si="8"/>
        <v>1217</v>
      </c>
    </row>
    <row r="266" spans="1:5" x14ac:dyDescent="0.2">
      <c r="A266" t="str">
        <f>VLOOKUP($B266,'[1]Country abb'!$B$1:$C$131,2,0)</f>
        <v>si</v>
      </c>
      <c r="B266" s="30" t="s">
        <v>40</v>
      </c>
      <c r="C266" s="67">
        <v>829</v>
      </c>
      <c r="D266" s="67">
        <v>0</v>
      </c>
      <c r="E266" s="68">
        <f t="shared" si="8"/>
        <v>829</v>
      </c>
    </row>
    <row r="267" spans="1:5" x14ac:dyDescent="0.2">
      <c r="A267" t="str">
        <f>VLOOKUP($B267,'[1]Country abb'!$B$1:$C$131,2,0)</f>
        <v>sk</v>
      </c>
      <c r="B267" s="30" t="s">
        <v>41</v>
      </c>
      <c r="C267" s="67">
        <v>4817</v>
      </c>
      <c r="D267" s="67">
        <v>13</v>
      </c>
      <c r="E267" s="68">
        <f t="shared" si="8"/>
        <v>4804</v>
      </c>
    </row>
    <row r="268" spans="1:5" x14ac:dyDescent="0.2">
      <c r="B268" s="30" t="s">
        <v>46</v>
      </c>
      <c r="C268" s="67">
        <v>29524</v>
      </c>
      <c r="D268" s="67">
        <v>583</v>
      </c>
      <c r="E268" s="68">
        <f t="shared" si="8"/>
        <v>28941</v>
      </c>
    </row>
    <row r="269" spans="1:5" x14ac:dyDescent="0.2">
      <c r="B269" s="30" t="s">
        <v>44</v>
      </c>
      <c r="C269" s="67">
        <v>35272</v>
      </c>
      <c r="D269" s="67">
        <v>10610</v>
      </c>
      <c r="E269" s="68">
        <f t="shared" si="8"/>
        <v>24662</v>
      </c>
    </row>
    <row r="270" spans="1:5" ht="18" x14ac:dyDescent="0.25">
      <c r="B270" s="54" t="s">
        <v>90</v>
      </c>
      <c r="C270" s="55"/>
      <c r="D270" s="55"/>
    </row>
    <row r="271" spans="1:5" x14ac:dyDescent="0.2">
      <c r="B271" s="57" t="s">
        <v>64</v>
      </c>
      <c r="C271" s="58">
        <v>40757.659780092596</v>
      </c>
      <c r="D271" s="55"/>
    </row>
    <row r="272" spans="1:5" x14ac:dyDescent="0.2">
      <c r="B272" s="57" t="s">
        <v>65</v>
      </c>
      <c r="C272" s="58">
        <v>40764.476678958337</v>
      </c>
      <c r="D272" s="55"/>
    </row>
    <row r="273" spans="1:5" x14ac:dyDescent="0.2">
      <c r="B273" s="57" t="s">
        <v>66</v>
      </c>
      <c r="C273" s="57" t="s">
        <v>67</v>
      </c>
      <c r="D273" s="55"/>
    </row>
    <row r="274" spans="1:5" x14ac:dyDescent="0.2">
      <c r="B274" s="55" t="s">
        <v>68</v>
      </c>
      <c r="C274" s="55" t="s">
        <v>69</v>
      </c>
      <c r="D274" s="55"/>
    </row>
    <row r="275" spans="1:5" x14ac:dyDescent="0.2">
      <c r="B275" s="74" t="s">
        <v>85</v>
      </c>
      <c r="C275" s="74" t="s">
        <v>71</v>
      </c>
      <c r="D275" s="55"/>
    </row>
    <row r="276" spans="1:5" x14ac:dyDescent="0.2">
      <c r="B276" s="55" t="s">
        <v>73</v>
      </c>
      <c r="C276" s="57" t="s">
        <v>91</v>
      </c>
      <c r="D276" s="55"/>
    </row>
    <row r="277" spans="1:5" x14ac:dyDescent="0.2">
      <c r="B277" s="55" t="s">
        <v>75</v>
      </c>
      <c r="C277" s="55" t="s">
        <v>76</v>
      </c>
      <c r="D277" s="55"/>
    </row>
    <row r="278" spans="1:5" x14ac:dyDescent="0.2">
      <c r="B278" s="55"/>
      <c r="C278" s="55"/>
      <c r="D278" s="55"/>
      <c r="E278" s="64" t="s">
        <v>77</v>
      </c>
    </row>
    <row r="279" spans="1:5" x14ac:dyDescent="0.2">
      <c r="B279" s="30" t="s">
        <v>78</v>
      </c>
      <c r="C279" s="30" t="s">
        <v>79</v>
      </c>
      <c r="D279" s="30" t="s">
        <v>80</v>
      </c>
      <c r="E279" s="61" t="s">
        <v>71</v>
      </c>
    </row>
    <row r="280" spans="1:5" x14ac:dyDescent="0.2">
      <c r="B280" s="30" t="s">
        <v>81</v>
      </c>
      <c r="C280" s="30" t="s">
        <v>82</v>
      </c>
      <c r="D280" s="30" t="s">
        <v>82</v>
      </c>
      <c r="E280" s="66">
        <v>2009</v>
      </c>
    </row>
    <row r="281" spans="1:5" x14ac:dyDescent="0.2">
      <c r="A281" t="str">
        <f>VLOOKUP($B281,'[1]Country abb'!$B$1:$C$131,2,0)</f>
        <v>at</v>
      </c>
      <c r="B281" s="30" t="s">
        <v>36</v>
      </c>
      <c r="C281" s="67">
        <v>1680</v>
      </c>
      <c r="D281" s="67">
        <v>1613</v>
      </c>
      <c r="E281" s="68">
        <f>C281-D281</f>
        <v>67</v>
      </c>
    </row>
    <row r="282" spans="1:5" x14ac:dyDescent="0.2">
      <c r="A282" t="str">
        <f>VLOOKUP($B282,'[1]Country abb'!$B$1:$C$131,2,0)</f>
        <v>be</v>
      </c>
      <c r="B282" s="30" t="s">
        <v>18</v>
      </c>
      <c r="C282" s="67">
        <v>816</v>
      </c>
      <c r="D282" s="67">
        <v>973</v>
      </c>
      <c r="E282" s="68">
        <f t="shared" ref="E282:E322" si="9">C282-D282</f>
        <v>-157</v>
      </c>
    </row>
    <row r="283" spans="1:5" x14ac:dyDescent="0.2">
      <c r="A283" t="str">
        <f>VLOOKUP($B283,'[1]Country abb'!$B$1:$C$131,2,0)</f>
        <v>bg</v>
      </c>
      <c r="B283" s="30" t="s">
        <v>19</v>
      </c>
      <c r="C283" s="67">
        <v>229</v>
      </c>
      <c r="D283" s="67">
        <v>665</v>
      </c>
      <c r="E283" s="68">
        <f t="shared" si="9"/>
        <v>-436</v>
      </c>
    </row>
    <row r="284" spans="1:5" x14ac:dyDescent="0.2">
      <c r="A284" t="str">
        <f>VLOOKUP($B284,'[1]Country abb'!$B$1:$C$131,2,0)</f>
        <v>ch</v>
      </c>
      <c r="B284" s="30" t="s">
        <v>50</v>
      </c>
      <c r="C284" s="67">
        <v>2697</v>
      </c>
      <c r="D284" s="67">
        <v>2883</v>
      </c>
      <c r="E284" s="68">
        <f t="shared" si="9"/>
        <v>-186</v>
      </c>
    </row>
    <row r="285" spans="1:5" x14ac:dyDescent="0.2">
      <c r="A285" t="str">
        <f>VLOOKUP($B285,'[1]Country abb'!$B$1:$C$131,2,0)</f>
        <v>CY</v>
      </c>
      <c r="B285" s="30" t="s">
        <v>29</v>
      </c>
      <c r="C285" s="67">
        <v>0</v>
      </c>
      <c r="D285" s="67">
        <v>0</v>
      </c>
      <c r="E285" s="68">
        <f t="shared" si="9"/>
        <v>0</v>
      </c>
    </row>
    <row r="286" spans="1:5" x14ac:dyDescent="0.2">
      <c r="A286" t="str">
        <f>VLOOKUP($B286,'[1]Country abb'!$B$1:$C$131,2,0)</f>
        <v>cz</v>
      </c>
      <c r="B286" s="30" t="s">
        <v>20</v>
      </c>
      <c r="C286" s="67">
        <v>738</v>
      </c>
      <c r="D286" s="67">
        <v>1911</v>
      </c>
      <c r="E286" s="68">
        <f t="shared" si="9"/>
        <v>-1173</v>
      </c>
    </row>
    <row r="287" spans="1:5" x14ac:dyDescent="0.2">
      <c r="A287" t="str">
        <f>VLOOKUP($B287,'[1]Country abb'!$B$1:$C$131,2,0)</f>
        <v>de</v>
      </c>
      <c r="B287" s="30" t="s">
        <v>22</v>
      </c>
      <c r="C287" s="67">
        <v>3599</v>
      </c>
      <c r="D287" s="67">
        <v>4655</v>
      </c>
      <c r="E287" s="68">
        <f t="shared" si="9"/>
        <v>-1056</v>
      </c>
    </row>
    <row r="288" spans="1:5" x14ac:dyDescent="0.2">
      <c r="A288" t="str">
        <f>VLOOKUP($B288,'[1]Country abb'!$B$1:$C$131,2,0)</f>
        <v>dk</v>
      </c>
      <c r="B288" s="30" t="s">
        <v>21</v>
      </c>
      <c r="C288" s="67">
        <v>964</v>
      </c>
      <c r="D288" s="67">
        <v>935</v>
      </c>
      <c r="E288" s="68">
        <f t="shared" si="9"/>
        <v>29</v>
      </c>
    </row>
    <row r="289" spans="1:5" x14ac:dyDescent="0.2">
      <c r="A289" t="str">
        <f>VLOOKUP($B289,'[1]Country abb'!$B$1:$C$131,2,0)</f>
        <v>EA</v>
      </c>
      <c r="B289" s="30" t="s">
        <v>13</v>
      </c>
      <c r="C289" s="67">
        <v>18181</v>
      </c>
      <c r="D289" s="67">
        <v>15933</v>
      </c>
      <c r="E289" s="68">
        <f t="shared" si="9"/>
        <v>2248</v>
      </c>
    </row>
    <row r="290" spans="1:5" x14ac:dyDescent="0.2">
      <c r="A290" t="str">
        <f>VLOOKUP($B290,'[1]Country abb'!$B$1:$C$131,2,0)</f>
        <v>EA12</v>
      </c>
      <c r="B290" s="30" t="s">
        <v>17</v>
      </c>
      <c r="C290" s="67">
        <v>16878</v>
      </c>
      <c r="D290" s="67">
        <v>14480</v>
      </c>
      <c r="E290" s="68">
        <f t="shared" si="9"/>
        <v>2398</v>
      </c>
    </row>
    <row r="291" spans="1:5" x14ac:dyDescent="0.2">
      <c r="A291" t="str">
        <f>VLOOKUP($B291,'[1]Country abb'!$B$1:$C$131,2,0)</f>
        <v>EA13</v>
      </c>
      <c r="B291" s="30" t="s">
        <v>16</v>
      </c>
      <c r="C291" s="67">
        <v>17408</v>
      </c>
      <c r="D291" s="67">
        <v>15273</v>
      </c>
      <c r="E291" s="68">
        <f t="shared" si="9"/>
        <v>2135</v>
      </c>
    </row>
    <row r="292" spans="1:5" x14ac:dyDescent="0.2">
      <c r="A292" t="str">
        <f>VLOOKUP($B292,'[1]Country abb'!$B$1:$C$131,2,0)</f>
        <v>EA15</v>
      </c>
      <c r="B292" s="30" t="s">
        <v>15</v>
      </c>
      <c r="C292" s="67">
        <v>17408</v>
      </c>
      <c r="D292" s="67">
        <v>15273</v>
      </c>
      <c r="E292" s="68">
        <f t="shared" si="9"/>
        <v>2135</v>
      </c>
    </row>
    <row r="293" spans="1:5" x14ac:dyDescent="0.2">
      <c r="A293" t="str">
        <f>VLOOKUP($B293,'[1]Country abb'!$B$1:$C$131,2,0)</f>
        <v>EA16</v>
      </c>
      <c r="B293" s="30" t="s">
        <v>14</v>
      </c>
      <c r="C293" s="67">
        <v>18181</v>
      </c>
      <c r="D293" s="67">
        <v>15933</v>
      </c>
      <c r="E293" s="68">
        <f t="shared" si="9"/>
        <v>2248</v>
      </c>
    </row>
    <row r="294" spans="1:5" x14ac:dyDescent="0.2">
      <c r="A294" t="str">
        <f>VLOOKUP($B294,'[1]Country abb'!$B$1:$C$131,2,0)</f>
        <v>EA17</v>
      </c>
      <c r="B294" s="30" t="s">
        <v>83</v>
      </c>
      <c r="C294" s="67">
        <v>18441</v>
      </c>
      <c r="D294" s="67">
        <v>16187</v>
      </c>
      <c r="E294" s="68">
        <f t="shared" si="9"/>
        <v>2254</v>
      </c>
    </row>
    <row r="295" spans="1:5" x14ac:dyDescent="0.2">
      <c r="A295" t="str">
        <f>VLOOKUP($B295,'[1]Country abb'!$B$1:$C$131,2,0)</f>
        <v>ee</v>
      </c>
      <c r="B295" s="30" t="s">
        <v>23</v>
      </c>
      <c r="C295" s="67">
        <v>260</v>
      </c>
      <c r="D295" s="67">
        <v>253</v>
      </c>
      <c r="E295" s="68">
        <f t="shared" si="9"/>
        <v>7</v>
      </c>
    </row>
    <row r="296" spans="1:5" x14ac:dyDescent="0.2">
      <c r="A296" t="str">
        <f>VLOOKUP($B296,'[1]Country abb'!$B$1:$C$131,2,0)</f>
        <v>EEA</v>
      </c>
      <c r="B296" s="30" t="s">
        <v>47</v>
      </c>
      <c r="C296" s="67">
        <v>20080</v>
      </c>
      <c r="D296" s="67">
        <v>17776</v>
      </c>
      <c r="E296" s="68">
        <f t="shared" si="9"/>
        <v>2304</v>
      </c>
    </row>
    <row r="297" spans="1:5" x14ac:dyDescent="0.2">
      <c r="A297" t="str">
        <f>VLOOKUP($B297,'[1]Country abb'!$B$1:$C$131,2,0)</f>
        <v>es</v>
      </c>
      <c r="B297" s="30" t="s">
        <v>26</v>
      </c>
      <c r="C297" s="67">
        <v>580</v>
      </c>
      <c r="D297" s="67">
        <v>1277</v>
      </c>
      <c r="E297" s="68">
        <f t="shared" si="9"/>
        <v>-697</v>
      </c>
    </row>
    <row r="298" spans="1:5" x14ac:dyDescent="0.2">
      <c r="A298" t="str">
        <f>VLOOKUP($B298,'[1]Country abb'!$B$1:$C$131,2,0)</f>
        <v>EU15</v>
      </c>
      <c r="B298" s="30" t="s">
        <v>11</v>
      </c>
      <c r="C298" s="67">
        <v>19594</v>
      </c>
      <c r="D298" s="67">
        <v>16518</v>
      </c>
      <c r="E298" s="68">
        <f t="shared" si="9"/>
        <v>3076</v>
      </c>
    </row>
    <row r="299" spans="1:5" x14ac:dyDescent="0.2">
      <c r="A299" t="str">
        <f>VLOOKUP($B299,'[1]Country abb'!$B$1:$C$131,2,0)</f>
        <v>EU25</v>
      </c>
      <c r="B299" s="30" t="s">
        <v>10</v>
      </c>
      <c r="C299" s="67">
        <v>24252</v>
      </c>
      <c r="D299" s="67">
        <v>22318</v>
      </c>
      <c r="E299" s="68">
        <f t="shared" si="9"/>
        <v>1934</v>
      </c>
    </row>
    <row r="300" spans="1:5" x14ac:dyDescent="0.2">
      <c r="A300" t="str">
        <f>VLOOKUP($B300,'[1]Country abb'!$B$1:$C$131,2,0)</f>
        <v>EU27</v>
      </c>
      <c r="B300" s="30" t="s">
        <v>9</v>
      </c>
      <c r="C300" s="67">
        <v>24537</v>
      </c>
      <c r="D300" s="67">
        <v>23236</v>
      </c>
      <c r="E300" s="68">
        <f t="shared" si="9"/>
        <v>1301</v>
      </c>
    </row>
    <row r="301" spans="1:5" x14ac:dyDescent="0.2">
      <c r="A301" t="str">
        <f>VLOOKUP($B301,'[1]Country abb'!$B$1:$C$131,2,0)</f>
        <v>fi</v>
      </c>
      <c r="B301" s="30" t="s">
        <v>42</v>
      </c>
      <c r="C301" s="67">
        <v>1329</v>
      </c>
      <c r="D301" s="67">
        <v>290</v>
      </c>
      <c r="E301" s="68">
        <f t="shared" si="9"/>
        <v>1039</v>
      </c>
    </row>
    <row r="302" spans="1:5" x14ac:dyDescent="0.2">
      <c r="A302" t="str">
        <f>VLOOKUP($B302,'[1]Country abb'!$B$1:$C$131,2,0)</f>
        <v>fr</v>
      </c>
      <c r="B302" s="30" t="s">
        <v>27</v>
      </c>
      <c r="C302" s="67">
        <v>1592</v>
      </c>
      <c r="D302" s="67">
        <v>3822</v>
      </c>
      <c r="E302" s="68">
        <f t="shared" si="9"/>
        <v>-2230</v>
      </c>
    </row>
    <row r="303" spans="1:5" x14ac:dyDescent="0.2">
      <c r="A303" t="str">
        <f>VLOOKUP($B303,'[1]Country abb'!$B$1:$C$131,2,0)</f>
        <v>gr</v>
      </c>
      <c r="B303" s="30" t="s">
        <v>25</v>
      </c>
      <c r="C303" s="67">
        <v>653</v>
      </c>
      <c r="D303" s="67">
        <v>278</v>
      </c>
      <c r="E303" s="68">
        <f t="shared" si="9"/>
        <v>375</v>
      </c>
    </row>
    <row r="304" spans="1:5" x14ac:dyDescent="0.2">
      <c r="A304" t="str">
        <f>VLOOKUP($B304,'[1]Country abb'!$B$1:$C$131,2,0)</f>
        <v>hr</v>
      </c>
      <c r="B304" s="30" t="s">
        <v>45</v>
      </c>
      <c r="C304" s="67">
        <v>652</v>
      </c>
      <c r="D304" s="67">
        <v>163</v>
      </c>
      <c r="E304" s="68">
        <f t="shared" si="9"/>
        <v>489</v>
      </c>
    </row>
    <row r="305" spans="1:5" x14ac:dyDescent="0.2">
      <c r="A305" t="str">
        <f>VLOOKUP($B305,'[1]Country abb'!$B$1:$C$131,2,0)</f>
        <v>hu</v>
      </c>
      <c r="B305" s="30" t="s">
        <v>33</v>
      </c>
      <c r="C305" s="67">
        <v>943</v>
      </c>
      <c r="D305" s="67">
        <v>469</v>
      </c>
      <c r="E305" s="68">
        <f t="shared" si="9"/>
        <v>474</v>
      </c>
    </row>
    <row r="306" spans="1:5" x14ac:dyDescent="0.2">
      <c r="A306" t="str">
        <f>VLOOKUP($B306,'[1]Country abb'!$B$1:$C$131,2,0)</f>
        <v>ie</v>
      </c>
      <c r="B306" s="30" t="s">
        <v>24</v>
      </c>
      <c r="C306" s="67">
        <v>81</v>
      </c>
      <c r="D306" s="67">
        <v>15</v>
      </c>
      <c r="E306" s="68">
        <f t="shared" si="9"/>
        <v>66</v>
      </c>
    </row>
    <row r="307" spans="1:5" x14ac:dyDescent="0.2">
      <c r="A307" t="str">
        <f>VLOOKUP($B307,'[1]Country abb'!$B$1:$C$131,2,0)</f>
        <v>it</v>
      </c>
      <c r="B307" s="30" t="s">
        <v>28</v>
      </c>
      <c r="C307" s="67">
        <v>4047</v>
      </c>
      <c r="D307" s="67">
        <v>182</v>
      </c>
      <c r="E307" s="68">
        <f t="shared" si="9"/>
        <v>3865</v>
      </c>
    </row>
    <row r="308" spans="1:5" x14ac:dyDescent="0.2">
      <c r="A308" t="str">
        <f>VLOOKUP($B308,'[1]Country abb'!$B$1:$C$131,2,0)</f>
        <v>lt</v>
      </c>
      <c r="B308" s="30" t="s">
        <v>31</v>
      </c>
      <c r="C308" s="67">
        <v>411</v>
      </c>
      <c r="D308" s="67">
        <v>663</v>
      </c>
      <c r="E308" s="68">
        <f t="shared" si="9"/>
        <v>-252</v>
      </c>
    </row>
    <row r="309" spans="1:5" x14ac:dyDescent="0.2">
      <c r="A309" t="str">
        <f>VLOOKUP($B309,'[1]Country abb'!$B$1:$C$131,2,0)</f>
        <v>lu</v>
      </c>
      <c r="B309" s="30" t="s">
        <v>32</v>
      </c>
      <c r="C309" s="67">
        <v>518</v>
      </c>
      <c r="D309" s="67">
        <v>224</v>
      </c>
      <c r="E309" s="68">
        <f t="shared" si="9"/>
        <v>294</v>
      </c>
    </row>
    <row r="310" spans="1:5" x14ac:dyDescent="0.2">
      <c r="A310" t="str">
        <f>VLOOKUP($B310,'[1]Country abb'!$B$1:$C$131,2,0)</f>
        <v>lv</v>
      </c>
      <c r="B310" s="30" t="s">
        <v>30</v>
      </c>
      <c r="C310" s="67">
        <v>366</v>
      </c>
      <c r="D310" s="67">
        <v>224</v>
      </c>
      <c r="E310" s="68">
        <f t="shared" si="9"/>
        <v>142</v>
      </c>
    </row>
    <row r="311" spans="1:5" x14ac:dyDescent="0.2">
      <c r="A311" t="str">
        <f>VLOOKUP($B311,'[1]Country abb'!$B$1:$C$131,2,0)</f>
        <v>mt</v>
      </c>
      <c r="B311" s="30" t="s">
        <v>34</v>
      </c>
      <c r="C311" s="67">
        <v>0</v>
      </c>
      <c r="D311" s="67">
        <v>0</v>
      </c>
      <c r="E311" s="68">
        <f t="shared" si="9"/>
        <v>0</v>
      </c>
    </row>
    <row r="312" spans="1:5" x14ac:dyDescent="0.2">
      <c r="A312" t="str">
        <f>VLOOKUP($B312,'[1]Country abb'!$B$1:$C$131,2,0)</f>
        <v>nl</v>
      </c>
      <c r="B312" s="30" t="s">
        <v>35</v>
      </c>
      <c r="C312" s="67">
        <v>1329</v>
      </c>
      <c r="D312" s="67">
        <v>908</v>
      </c>
      <c r="E312" s="68">
        <f t="shared" si="9"/>
        <v>421</v>
      </c>
    </row>
    <row r="313" spans="1:5" x14ac:dyDescent="0.2">
      <c r="A313" t="str">
        <f>VLOOKUP($B313,'[1]Country abb'!$B$1:$C$131,2,0)</f>
        <v>NMS10</v>
      </c>
      <c r="B313" s="30" t="s">
        <v>12</v>
      </c>
      <c r="C313" s="67">
        <v>4658</v>
      </c>
      <c r="D313" s="67">
        <v>5800</v>
      </c>
      <c r="E313" s="68">
        <f t="shared" si="9"/>
        <v>-1142</v>
      </c>
    </row>
    <row r="314" spans="1:5" x14ac:dyDescent="0.2">
      <c r="A314" t="str">
        <f>VLOOKUP($B314,'[1]Country abb'!$B$1:$C$131,2,0)</f>
        <v>no</v>
      </c>
      <c r="B314" s="30" t="s">
        <v>49</v>
      </c>
      <c r="C314" s="67">
        <v>486</v>
      </c>
      <c r="D314" s="67">
        <v>1258</v>
      </c>
      <c r="E314" s="68">
        <f t="shared" si="9"/>
        <v>-772</v>
      </c>
    </row>
    <row r="315" spans="1:5" x14ac:dyDescent="0.2">
      <c r="A315" t="str">
        <f>VLOOKUP($B315,'[1]Country abb'!$B$1:$C$131,2,0)</f>
        <v>pl</v>
      </c>
      <c r="B315" s="30" t="s">
        <v>37</v>
      </c>
      <c r="C315" s="67">
        <v>637</v>
      </c>
      <c r="D315" s="67">
        <v>825</v>
      </c>
      <c r="E315" s="68">
        <f t="shared" si="9"/>
        <v>-188</v>
      </c>
    </row>
    <row r="316" spans="1:5" x14ac:dyDescent="0.2">
      <c r="A316" t="str">
        <f>VLOOKUP($B316,'[1]Country abb'!$B$1:$C$131,2,0)</f>
        <v>pt</v>
      </c>
      <c r="B316" s="30" t="s">
        <v>38</v>
      </c>
      <c r="C316" s="67">
        <v>653</v>
      </c>
      <c r="D316" s="67">
        <v>243</v>
      </c>
      <c r="E316" s="68">
        <f t="shared" si="9"/>
        <v>410</v>
      </c>
    </row>
    <row r="317" spans="1:5" x14ac:dyDescent="0.2">
      <c r="A317" t="str">
        <f>VLOOKUP($B317,'[1]Country abb'!$B$1:$C$131,2,0)</f>
        <v>ro</v>
      </c>
      <c r="B317" s="30" t="s">
        <v>39</v>
      </c>
      <c r="C317" s="67">
        <v>56</v>
      </c>
      <c r="D317" s="67">
        <v>253</v>
      </c>
      <c r="E317" s="68">
        <f t="shared" si="9"/>
        <v>-197</v>
      </c>
    </row>
    <row r="318" spans="1:5" x14ac:dyDescent="0.2">
      <c r="A318" t="str">
        <f>VLOOKUP($B318,'[1]Country abb'!$B$1:$C$131,2,0)</f>
        <v>se</v>
      </c>
      <c r="B318" s="30" t="s">
        <v>43</v>
      </c>
      <c r="C318" s="67">
        <v>1184</v>
      </c>
      <c r="D318" s="67">
        <v>781</v>
      </c>
      <c r="E318" s="68">
        <f t="shared" si="9"/>
        <v>403</v>
      </c>
    </row>
    <row r="319" spans="1:5" x14ac:dyDescent="0.2">
      <c r="A319" t="str">
        <f>VLOOKUP($B319,'[1]Country abb'!$B$1:$C$131,2,0)</f>
        <v>si</v>
      </c>
      <c r="B319" s="30" t="s">
        <v>40</v>
      </c>
      <c r="C319" s="67">
        <v>529</v>
      </c>
      <c r="D319" s="67">
        <v>793</v>
      </c>
      <c r="E319" s="68">
        <f t="shared" si="9"/>
        <v>-264</v>
      </c>
    </row>
    <row r="320" spans="1:5" x14ac:dyDescent="0.2">
      <c r="A320" t="str">
        <f>VLOOKUP($B320,'[1]Country abb'!$B$1:$C$131,2,0)</f>
        <v>sk</v>
      </c>
      <c r="B320" s="30" t="s">
        <v>41</v>
      </c>
      <c r="C320" s="67">
        <v>773</v>
      </c>
      <c r="D320" s="67">
        <v>661</v>
      </c>
      <c r="E320" s="68">
        <f t="shared" si="9"/>
        <v>112</v>
      </c>
    </row>
    <row r="321" spans="1:5" x14ac:dyDescent="0.2">
      <c r="A321" t="str">
        <f>VLOOKUP($B321,'[1]Country abb'!$B$1:$C$131,2,0)</f>
        <v>tr</v>
      </c>
      <c r="B321" s="30" t="s">
        <v>46</v>
      </c>
      <c r="C321" s="67">
        <v>70</v>
      </c>
      <c r="D321" s="67">
        <v>133</v>
      </c>
      <c r="E321" s="68">
        <f t="shared" si="9"/>
        <v>-63</v>
      </c>
    </row>
    <row r="322" spans="1:5" x14ac:dyDescent="0.2">
      <c r="A322" t="str">
        <f>VLOOKUP($B322,'[1]Country abb'!$B$1:$C$131,2,0)</f>
        <v>uk</v>
      </c>
      <c r="B322" s="30" t="s">
        <v>44</v>
      </c>
      <c r="C322" s="67">
        <v>568</v>
      </c>
      <c r="D322" s="67">
        <v>322</v>
      </c>
      <c r="E322" s="68">
        <f t="shared" si="9"/>
        <v>246</v>
      </c>
    </row>
    <row r="323" spans="1:5" x14ac:dyDescent="0.2">
      <c r="B323" s="55"/>
      <c r="C323" s="55"/>
      <c r="D323" s="55"/>
    </row>
    <row r="324" spans="1:5" ht="18" x14ac:dyDescent="0.25">
      <c r="B324" s="54" t="s">
        <v>92</v>
      </c>
      <c r="C324" s="55"/>
      <c r="D324" s="55"/>
    </row>
    <row r="325" spans="1:5" x14ac:dyDescent="0.2">
      <c r="B325" s="57" t="s">
        <v>64</v>
      </c>
      <c r="C325" s="58">
        <v>40721.491030092591</v>
      </c>
      <c r="D325" s="55"/>
    </row>
    <row r="326" spans="1:5" x14ac:dyDescent="0.2">
      <c r="B326" s="57" t="s">
        <v>65</v>
      </c>
      <c r="C326" s="58">
        <v>40764.480781157406</v>
      </c>
      <c r="D326" s="55"/>
    </row>
    <row r="327" spans="1:5" x14ac:dyDescent="0.2">
      <c r="B327" s="57" t="s">
        <v>66</v>
      </c>
      <c r="C327" s="57" t="s">
        <v>67</v>
      </c>
      <c r="D327" s="55"/>
    </row>
    <row r="328" spans="1:5" x14ac:dyDescent="0.2">
      <c r="B328" s="55" t="s">
        <v>68</v>
      </c>
      <c r="C328" s="55" t="s">
        <v>69</v>
      </c>
      <c r="D328" s="55"/>
    </row>
    <row r="329" spans="1:5" x14ac:dyDescent="0.2">
      <c r="B329" s="55" t="s">
        <v>85</v>
      </c>
      <c r="C329" s="57" t="s">
        <v>93</v>
      </c>
      <c r="D329" s="55"/>
    </row>
    <row r="330" spans="1:5" x14ac:dyDescent="0.2">
      <c r="B330" s="55" t="s">
        <v>73</v>
      </c>
      <c r="C330" s="55" t="s">
        <v>94</v>
      </c>
      <c r="D330" s="55"/>
    </row>
    <row r="331" spans="1:5" x14ac:dyDescent="0.2">
      <c r="B331" s="55" t="s">
        <v>75</v>
      </c>
      <c r="C331" s="55" t="s">
        <v>76</v>
      </c>
      <c r="D331" s="55"/>
    </row>
    <row r="332" spans="1:5" x14ac:dyDescent="0.2">
      <c r="B332" s="55"/>
      <c r="C332" s="55"/>
      <c r="D332" s="55"/>
    </row>
    <row r="333" spans="1:5" x14ac:dyDescent="0.2">
      <c r="B333" s="55"/>
      <c r="C333" s="55"/>
      <c r="D333" s="55"/>
    </row>
    <row r="334" spans="1:5" x14ac:dyDescent="0.2">
      <c r="B334" s="30" t="s">
        <v>81</v>
      </c>
      <c r="C334" s="30" t="s">
        <v>82</v>
      </c>
      <c r="D334" s="55"/>
    </row>
    <row r="335" spans="1:5" x14ac:dyDescent="0.2">
      <c r="A335" t="str">
        <f>VLOOKUP($B335,'[1]Country abb'!$B$1:$C$131,2,0)</f>
        <v>at</v>
      </c>
      <c r="B335" s="30" t="s">
        <v>36</v>
      </c>
      <c r="C335" s="67">
        <v>32289</v>
      </c>
      <c r="D335" s="55"/>
    </row>
    <row r="336" spans="1:5" x14ac:dyDescent="0.2">
      <c r="A336" t="str">
        <f>VLOOKUP($B336,'[1]Country abb'!$B$1:$C$131,2,0)</f>
        <v>be</v>
      </c>
      <c r="B336" s="30" t="s">
        <v>18</v>
      </c>
      <c r="C336" s="67">
        <v>58231</v>
      </c>
      <c r="D336" s="55"/>
    </row>
    <row r="337" spans="1:4" x14ac:dyDescent="0.2">
      <c r="A337" t="str">
        <f>VLOOKUP($B337,'[1]Country abb'!$B$1:$C$131,2,0)</f>
        <v>bg</v>
      </c>
      <c r="B337" s="30" t="s">
        <v>19</v>
      </c>
      <c r="C337" s="67">
        <v>17570</v>
      </c>
      <c r="D337" s="55"/>
    </row>
    <row r="338" spans="1:4" x14ac:dyDescent="0.2">
      <c r="A338" t="str">
        <f>VLOOKUP($B338,'[1]Country abb'!$B$1:$C$131,2,0)</f>
        <v>ch</v>
      </c>
      <c r="B338" s="30" t="s">
        <v>50</v>
      </c>
      <c r="C338" s="67">
        <v>28223</v>
      </c>
      <c r="D338" s="55"/>
    </row>
    <row r="339" spans="1:4" x14ac:dyDescent="0.2">
      <c r="A339" t="str">
        <f>VLOOKUP($B339,'[1]Country abb'!$B$1:$C$131,2,0)</f>
        <v>CY</v>
      </c>
      <c r="B339" s="30" t="s">
        <v>29</v>
      </c>
      <c r="C339" s="67">
        <v>2788</v>
      </c>
      <c r="D339" s="55"/>
    </row>
    <row r="340" spans="1:4" x14ac:dyDescent="0.2">
      <c r="A340" t="str">
        <f>VLOOKUP($B340,'[1]Country abb'!$B$1:$C$131,2,0)</f>
        <v>cz</v>
      </c>
      <c r="B340" s="30" t="s">
        <v>20</v>
      </c>
      <c r="C340" s="67">
        <v>42288</v>
      </c>
      <c r="D340" s="55"/>
    </row>
    <row r="341" spans="1:4" x14ac:dyDescent="0.2">
      <c r="A341" t="str">
        <f>VLOOKUP($B341,'[1]Country abb'!$B$1:$C$131,2,0)</f>
        <v>de</v>
      </c>
      <c r="B341" s="30" t="s">
        <v>22</v>
      </c>
      <c r="C341" s="67">
        <v>326598</v>
      </c>
      <c r="D341" s="55"/>
    </row>
    <row r="342" spans="1:4" x14ac:dyDescent="0.2">
      <c r="A342" t="str">
        <f>VLOOKUP($B342,'[1]Country abb'!$B$1:$C$131,2,0)</f>
        <v>dk</v>
      </c>
      <c r="B342" s="30" t="s">
        <v>21</v>
      </c>
      <c r="C342" s="67">
        <v>19407</v>
      </c>
      <c r="D342" s="55"/>
    </row>
    <row r="343" spans="1:4" x14ac:dyDescent="0.2">
      <c r="A343" t="str">
        <f>VLOOKUP($B343,'[1]Country abb'!$B$1:$C$131,2,0)</f>
        <v>EA</v>
      </c>
      <c r="B343" s="30" t="s">
        <v>13</v>
      </c>
      <c r="C343" s="67">
        <v>1196737</v>
      </c>
      <c r="D343" s="55"/>
    </row>
    <row r="344" spans="1:4" x14ac:dyDescent="0.2">
      <c r="A344" t="str">
        <f>VLOOKUP($B344,'[1]Country abb'!$B$1:$C$131,2,0)</f>
        <v>EA12</v>
      </c>
      <c r="B344" s="30" t="s">
        <v>17</v>
      </c>
      <c r="C344" s="67">
        <v>1169334</v>
      </c>
      <c r="D344" s="55"/>
    </row>
    <row r="345" spans="1:4" x14ac:dyDescent="0.2">
      <c r="A345" t="str">
        <f>VLOOKUP($B345,'[1]Country abb'!$B$1:$C$131,2,0)</f>
        <v>EA13</v>
      </c>
      <c r="B345" s="30" t="s">
        <v>16</v>
      </c>
      <c r="C345" s="67">
        <v>1176320</v>
      </c>
      <c r="D345" s="55"/>
    </row>
    <row r="346" spans="1:4" x14ac:dyDescent="0.2">
      <c r="A346" t="str">
        <f>VLOOKUP($B346,'[1]Country abb'!$B$1:$C$131,2,0)</f>
        <v>EA15</v>
      </c>
      <c r="B346" s="30" t="s">
        <v>15</v>
      </c>
      <c r="C346" s="67">
        <v>1179930</v>
      </c>
      <c r="D346" s="55"/>
    </row>
    <row r="347" spans="1:4" x14ac:dyDescent="0.2">
      <c r="A347" t="str">
        <f>VLOOKUP($B347,'[1]Country abb'!$B$1:$C$131,2,0)</f>
        <v>EA16</v>
      </c>
      <c r="B347" s="30" t="s">
        <v>14</v>
      </c>
      <c r="C347" s="67">
        <v>1196737</v>
      </c>
      <c r="D347" s="55"/>
    </row>
    <row r="348" spans="1:4" x14ac:dyDescent="0.2">
      <c r="A348" t="str">
        <f>VLOOKUP($B348,'[1]Country abb'!$B$1:$C$131,2,0)</f>
        <v>EA17</v>
      </c>
      <c r="B348" s="30" t="s">
        <v>83</v>
      </c>
      <c r="C348" s="67">
        <v>1202029</v>
      </c>
      <c r="D348" s="55"/>
    </row>
    <row r="349" spans="1:4" x14ac:dyDescent="0.2">
      <c r="A349" t="str">
        <f>VLOOKUP($B349,'[1]Country abb'!$B$1:$C$131,2,0)</f>
        <v>ee</v>
      </c>
      <c r="B349" s="30" t="s">
        <v>23</v>
      </c>
      <c r="C349" s="67">
        <v>5292</v>
      </c>
      <c r="D349" s="55"/>
    </row>
    <row r="350" spans="1:4" x14ac:dyDescent="0.2">
      <c r="A350" t="str">
        <f>VLOOKUP($B350,'[1]Country abb'!$B$1:$C$131,2,0)</f>
        <v>EEA</v>
      </c>
      <c r="B350" s="30" t="s">
        <v>47</v>
      </c>
      <c r="C350" s="67">
        <v>1470349</v>
      </c>
      <c r="D350" s="55"/>
    </row>
    <row r="351" spans="1:4" x14ac:dyDescent="0.2">
      <c r="A351" t="str">
        <f>VLOOKUP($B351,'[1]Country abb'!$B$1:$C$131,2,0)</f>
        <v>es</v>
      </c>
      <c r="B351" s="30" t="s">
        <v>26</v>
      </c>
      <c r="C351" s="67">
        <v>130188</v>
      </c>
      <c r="D351" s="55"/>
    </row>
    <row r="352" spans="1:4" x14ac:dyDescent="0.2">
      <c r="A352" t="str">
        <f>VLOOKUP($B352,'[1]Country abb'!$B$1:$C$131,2,0)</f>
        <v>EU15</v>
      </c>
      <c r="B352" s="30" t="s">
        <v>11</v>
      </c>
      <c r="C352" s="67">
        <v>1441479</v>
      </c>
      <c r="D352" s="55"/>
    </row>
    <row r="353" spans="1:4" x14ac:dyDescent="0.2">
      <c r="A353" t="str">
        <f>VLOOKUP($B353,'[1]Country abb'!$B$1:$C$131,2,0)</f>
        <v>EU25</v>
      </c>
      <c r="B353" s="30" t="s">
        <v>10</v>
      </c>
      <c r="C353" s="67">
        <v>1649757</v>
      </c>
      <c r="D353" s="55"/>
    </row>
    <row r="354" spans="1:4" x14ac:dyDescent="0.2">
      <c r="A354" t="str">
        <f>VLOOKUP($B354,'[1]Country abb'!$B$1:$C$131,2,0)</f>
        <v>EU27</v>
      </c>
      <c r="B354" s="30" t="s">
        <v>9</v>
      </c>
      <c r="C354" s="67">
        <v>1702755</v>
      </c>
      <c r="D354" s="55"/>
    </row>
    <row r="355" spans="1:4" x14ac:dyDescent="0.2">
      <c r="A355" t="str">
        <f>VLOOKUP($B355,'[1]Country abb'!$B$1:$C$131,2,0)</f>
        <v>fi</v>
      </c>
      <c r="B355" s="30" t="s">
        <v>42</v>
      </c>
      <c r="C355" s="67">
        <v>34009</v>
      </c>
      <c r="D355" s="55"/>
    </row>
    <row r="356" spans="1:4" x14ac:dyDescent="0.2">
      <c r="A356" t="str">
        <f>VLOOKUP($B356,'[1]Country abb'!$B$1:$C$131,2,0)</f>
        <v>fr</v>
      </c>
      <c r="B356" s="30" t="s">
        <v>27</v>
      </c>
      <c r="C356" s="67">
        <v>262687</v>
      </c>
      <c r="D356" s="55"/>
    </row>
    <row r="357" spans="1:4" x14ac:dyDescent="0.2">
      <c r="A357" t="str">
        <f>VLOOKUP($B357,'[1]Country abb'!$B$1:$C$131,2,0)</f>
        <v>gr</v>
      </c>
      <c r="B357" s="30" t="s">
        <v>25</v>
      </c>
      <c r="C357" s="67">
        <v>30629</v>
      </c>
      <c r="D357" s="55"/>
    </row>
    <row r="358" spans="1:4" x14ac:dyDescent="0.2">
      <c r="A358" t="str">
        <f>VLOOKUP($B358,'[1]Country abb'!$B$1:$C$131,2,0)</f>
        <v>hr</v>
      </c>
      <c r="B358" s="30" t="s">
        <v>45</v>
      </c>
      <c r="C358" s="67">
        <v>8726</v>
      </c>
      <c r="D358" s="55"/>
    </row>
    <row r="359" spans="1:4" x14ac:dyDescent="0.2">
      <c r="A359" t="str">
        <f>VLOOKUP($B359,'[1]Country abb'!$B$1:$C$131,2,0)</f>
        <v>hu</v>
      </c>
      <c r="B359" s="30" t="s">
        <v>33</v>
      </c>
      <c r="C359" s="67">
        <v>25308</v>
      </c>
      <c r="D359" s="55"/>
    </row>
    <row r="360" spans="1:4" x14ac:dyDescent="0.2">
      <c r="A360" t="str">
        <f>VLOOKUP($B360,'[1]Country abb'!$B$1:$C$131,2,0)</f>
        <v>ie</v>
      </c>
      <c r="B360" s="30" t="s">
        <v>24</v>
      </c>
      <c r="C360" s="67">
        <v>14854</v>
      </c>
      <c r="D360" s="55"/>
    </row>
    <row r="361" spans="1:4" x14ac:dyDescent="0.2">
      <c r="A361" t="str">
        <f>VLOOKUP($B361,'[1]Country abb'!$B$1:$C$131,2,0)</f>
        <v>it</v>
      </c>
      <c r="B361" s="30" t="s">
        <v>28</v>
      </c>
      <c r="C361" s="67">
        <v>168916</v>
      </c>
      <c r="D361" s="55"/>
    </row>
    <row r="362" spans="1:4" x14ac:dyDescent="0.2">
      <c r="A362" t="str">
        <f>VLOOKUP($B362,'[1]Country abb'!$B$1:$C$131,2,0)</f>
        <v>lt</v>
      </c>
      <c r="B362" s="30" t="s">
        <v>31</v>
      </c>
      <c r="C362" s="67">
        <v>8349</v>
      </c>
      <c r="D362" s="55"/>
    </row>
    <row r="363" spans="1:4" x14ac:dyDescent="0.2">
      <c r="A363" t="str">
        <f>VLOOKUP($B363,'[1]Country abb'!$B$1:$C$131,2,0)</f>
        <v>lu</v>
      </c>
      <c r="B363" s="30" t="s">
        <v>32</v>
      </c>
      <c r="C363" s="67">
        <v>4363</v>
      </c>
      <c r="D363" s="55"/>
    </row>
    <row r="364" spans="1:4" x14ac:dyDescent="0.2">
      <c r="A364" t="str">
        <f>VLOOKUP($B364,'[1]Country abb'!$B$1:$C$131,2,0)</f>
        <v>lv</v>
      </c>
      <c r="B364" s="30" t="s">
        <v>30</v>
      </c>
      <c r="C364" s="67">
        <v>4329</v>
      </c>
      <c r="D364" s="55"/>
    </row>
    <row r="365" spans="1:4" x14ac:dyDescent="0.2">
      <c r="A365" t="str">
        <f>VLOOKUP($B365,'[1]Country abb'!$B$1:$C$131,2,0)</f>
        <v>mt</v>
      </c>
      <c r="B365" s="30" t="s">
        <v>34</v>
      </c>
      <c r="C365" s="67">
        <v>821</v>
      </c>
      <c r="D365" s="55"/>
    </row>
    <row r="366" spans="1:4" x14ac:dyDescent="0.2">
      <c r="A366" t="str">
        <f>VLOOKUP($B366,'[1]Country abb'!$B$1:$C$131,2,0)</f>
        <v>nl</v>
      </c>
      <c r="B366" s="30" t="s">
        <v>35</v>
      </c>
      <c r="C366" s="67">
        <v>81599</v>
      </c>
      <c r="D366" s="55"/>
    </row>
    <row r="367" spans="1:4" x14ac:dyDescent="0.2">
      <c r="A367" t="str">
        <f>VLOOKUP($B367,'[1]Country abb'!$B$1:$C$131,2,0)</f>
        <v>NMS10</v>
      </c>
      <c r="B367" s="30" t="s">
        <v>12</v>
      </c>
      <c r="C367" s="67">
        <v>208278</v>
      </c>
      <c r="D367" s="55"/>
    </row>
    <row r="368" spans="1:4" x14ac:dyDescent="0.2">
      <c r="A368" t="str">
        <f>VLOOKUP($B368,'[1]Country abb'!$B$1:$C$131,2,0)</f>
        <v>no</v>
      </c>
      <c r="B368" s="30" t="s">
        <v>49</v>
      </c>
      <c r="C368" s="67">
        <v>28869</v>
      </c>
      <c r="D368" s="55"/>
    </row>
    <row r="369" spans="1:4" x14ac:dyDescent="0.2">
      <c r="A369" t="str">
        <f>VLOOKUP($B369,'[1]Country abb'!$B$1:$C$131,2,0)</f>
        <v>pl</v>
      </c>
      <c r="B369" s="30" t="s">
        <v>37</v>
      </c>
      <c r="C369" s="67">
        <v>95309</v>
      </c>
      <c r="D369" s="55"/>
    </row>
    <row r="370" spans="1:4" x14ac:dyDescent="0.2">
      <c r="A370" t="str">
        <f>VLOOKUP($B370,'[1]Country abb'!$B$1:$C$131,2,0)</f>
        <v>pt</v>
      </c>
      <c r="B370" s="30" t="s">
        <v>38</v>
      </c>
      <c r="C370" s="67">
        <v>24969</v>
      </c>
      <c r="D370" s="55"/>
    </row>
    <row r="371" spans="1:4" x14ac:dyDescent="0.2">
      <c r="A371" t="str">
        <f>VLOOKUP($B371,'[1]Country abb'!$B$1:$C$131,2,0)</f>
        <v>ro</v>
      </c>
      <c r="B371" s="30" t="s">
        <v>39</v>
      </c>
      <c r="C371" s="67">
        <v>35427</v>
      </c>
      <c r="D371" s="55"/>
    </row>
    <row r="372" spans="1:4" x14ac:dyDescent="0.2">
      <c r="A372" t="str">
        <f>VLOOKUP($B372,'[1]Country abb'!$B$1:$C$131,2,0)</f>
        <v>se</v>
      </c>
      <c r="B372" s="30" t="s">
        <v>43</v>
      </c>
      <c r="C372" s="67">
        <v>45929</v>
      </c>
      <c r="D372" s="55"/>
    </row>
    <row r="373" spans="1:4" x14ac:dyDescent="0.2">
      <c r="A373" t="str">
        <f>VLOOKUP($B373,'[1]Country abb'!$B$1:$C$131,2,0)</f>
        <v>si</v>
      </c>
      <c r="B373" s="30" t="s">
        <v>40</v>
      </c>
      <c r="C373" s="67">
        <v>6986</v>
      </c>
      <c r="D373" s="55"/>
    </row>
    <row r="374" spans="1:4" x14ac:dyDescent="0.2">
      <c r="A374" t="str">
        <f>VLOOKUP($B374,'[1]Country abb'!$B$1:$C$131,2,0)</f>
        <v>sk</v>
      </c>
      <c r="B374" s="30" t="s">
        <v>41</v>
      </c>
      <c r="C374" s="67">
        <v>16807</v>
      </c>
      <c r="D374" s="55"/>
    </row>
    <row r="375" spans="1:4" x14ac:dyDescent="0.2">
      <c r="A375" t="str">
        <f>VLOOKUP($B375,'[1]Country abb'!$B$1:$C$131,2,0)</f>
        <v>tr</v>
      </c>
      <c r="B375" s="30" t="s">
        <v>46</v>
      </c>
      <c r="C375" s="67">
        <v>100025</v>
      </c>
      <c r="D375" s="55"/>
    </row>
    <row r="376" spans="1:4" x14ac:dyDescent="0.2">
      <c r="A376" t="str">
        <f>VLOOKUP($B376,'[1]Country abb'!$B$1:$C$131,2,0)</f>
        <v>uk</v>
      </c>
      <c r="B376" s="30" t="s">
        <v>44</v>
      </c>
      <c r="C376" s="67">
        <v>206809</v>
      </c>
      <c r="D376" s="55"/>
    </row>
    <row r="377" spans="1:4" x14ac:dyDescent="0.2">
      <c r="B377" s="55"/>
      <c r="C377" s="55"/>
      <c r="D377" s="55"/>
    </row>
    <row r="378" spans="1:4" x14ac:dyDescent="0.2">
      <c r="B378" s="55"/>
      <c r="C378" s="55"/>
      <c r="D378" s="55"/>
    </row>
    <row r="379" spans="1:4" x14ac:dyDescent="0.2">
      <c r="B379" s="55"/>
      <c r="C379" s="55"/>
      <c r="D379" s="55"/>
    </row>
    <row r="380" spans="1:4" x14ac:dyDescent="0.2">
      <c r="B380" s="55"/>
      <c r="C380" s="55"/>
      <c r="D380" s="55"/>
    </row>
    <row r="381" spans="1:4" x14ac:dyDescent="0.2">
      <c r="B381" s="55"/>
      <c r="C381" s="55"/>
      <c r="D381" s="55"/>
    </row>
    <row r="382" spans="1:4" x14ac:dyDescent="0.2">
      <c r="B382" s="55"/>
      <c r="C382" s="55"/>
      <c r="D382" s="55"/>
    </row>
    <row r="383" spans="1:4" x14ac:dyDescent="0.2">
      <c r="B383" s="55"/>
      <c r="C383" s="55"/>
      <c r="D383" s="55"/>
    </row>
    <row r="384" spans="1:4" x14ac:dyDescent="0.2">
      <c r="B384" s="55"/>
      <c r="C384" s="55"/>
      <c r="D384" s="55"/>
    </row>
    <row r="385" spans="2:4" x14ac:dyDescent="0.2">
      <c r="B385" s="55"/>
      <c r="C385" s="55"/>
      <c r="D385" s="55"/>
    </row>
    <row r="386" spans="2:4" x14ac:dyDescent="0.2">
      <c r="B386" s="55"/>
      <c r="C386" s="55"/>
      <c r="D386" s="55"/>
    </row>
    <row r="387" spans="2:4" x14ac:dyDescent="0.2">
      <c r="B387" s="55"/>
      <c r="C387" s="55"/>
      <c r="D387" s="55"/>
    </row>
    <row r="388" spans="2:4" x14ac:dyDescent="0.2">
      <c r="B388" s="55"/>
      <c r="C388" s="55"/>
      <c r="D388" s="55"/>
    </row>
    <row r="389" spans="2:4" x14ac:dyDescent="0.2">
      <c r="B389" s="55"/>
      <c r="C389" s="55"/>
      <c r="D389" s="55"/>
    </row>
    <row r="390" spans="2:4" x14ac:dyDescent="0.2">
      <c r="B390" s="55"/>
      <c r="C390" s="55"/>
      <c r="D390" s="55"/>
    </row>
    <row r="391" spans="2:4" x14ac:dyDescent="0.2">
      <c r="B391" s="55"/>
      <c r="C391" s="55"/>
      <c r="D391" s="55"/>
    </row>
    <row r="392" spans="2:4" x14ac:dyDescent="0.2">
      <c r="B392" s="55"/>
      <c r="C392" s="55"/>
      <c r="D392" s="55"/>
    </row>
    <row r="393" spans="2:4" x14ac:dyDescent="0.2">
      <c r="B393" s="55"/>
      <c r="C393" s="55"/>
      <c r="D393" s="55"/>
    </row>
    <row r="394" spans="2:4" x14ac:dyDescent="0.2">
      <c r="B394" s="55"/>
      <c r="C394" s="55"/>
      <c r="D394" s="55"/>
    </row>
    <row r="395" spans="2:4" x14ac:dyDescent="0.2">
      <c r="B395" s="55"/>
      <c r="C395" s="55"/>
      <c r="D395" s="55"/>
    </row>
    <row r="396" spans="2:4" x14ac:dyDescent="0.2">
      <c r="B396" s="55"/>
      <c r="C396" s="55"/>
      <c r="D396" s="55"/>
    </row>
    <row r="397" spans="2:4" x14ac:dyDescent="0.2">
      <c r="B397" s="55"/>
      <c r="C397" s="55"/>
      <c r="D397" s="55"/>
    </row>
  </sheetData>
  <mergeCells count="11">
    <mergeCell ref="L122:M122"/>
    <mergeCell ref="L123:M123"/>
    <mergeCell ref="B106:B108"/>
    <mergeCell ref="D106:G106"/>
    <mergeCell ref="H106:K106"/>
    <mergeCell ref="L106:M106"/>
    <mergeCell ref="D107:E107"/>
    <mergeCell ref="F107:G107"/>
    <mergeCell ref="H107:I107"/>
    <mergeCell ref="J107:K107"/>
    <mergeCell ref="L107:M107"/>
  </mergeCells>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W85"/>
  <sheetViews>
    <sheetView workbookViewId="0">
      <selection activeCell="J61" sqref="J61"/>
    </sheetView>
  </sheetViews>
  <sheetFormatPr defaultRowHeight="12.75" x14ac:dyDescent="0.2"/>
  <cols>
    <col min="1" max="1" width="52" customWidth="1"/>
    <col min="2" max="2" width="31" customWidth="1"/>
    <col min="3" max="3" width="20" customWidth="1"/>
    <col min="4" max="4" width="14.5703125" bestFit="1" customWidth="1"/>
    <col min="5" max="5" width="13.7109375" customWidth="1"/>
    <col min="6" max="6" width="13.85546875" customWidth="1"/>
    <col min="7" max="7" width="13" customWidth="1"/>
    <col min="8" max="8" width="13.85546875" customWidth="1"/>
    <col min="9" max="9" width="13.140625" customWidth="1"/>
    <col min="10" max="10" width="15.28515625" customWidth="1"/>
    <col min="11" max="11" width="15" customWidth="1"/>
    <col min="13" max="13" width="18.85546875" bestFit="1" customWidth="1"/>
    <col min="14" max="15" width="11.42578125" bestFit="1" customWidth="1"/>
    <col min="16" max="17" width="10.7109375" bestFit="1" customWidth="1"/>
    <col min="18" max="18" width="12.42578125" customWidth="1"/>
  </cols>
  <sheetData>
    <row r="1" spans="1:12" ht="13.5" thickBot="1" x14ac:dyDescent="0.25">
      <c r="A1" s="75" t="s">
        <v>95</v>
      </c>
      <c r="B1" s="76"/>
      <c r="C1" s="76"/>
      <c r="D1" s="76"/>
      <c r="E1" s="76"/>
      <c r="F1" s="76"/>
      <c r="G1" s="76"/>
      <c r="H1" s="76"/>
      <c r="I1" s="76"/>
      <c r="J1" s="76"/>
      <c r="L1" s="77" t="s">
        <v>96</v>
      </c>
    </row>
    <row r="2" spans="1:12" ht="14.25" x14ac:dyDescent="0.2">
      <c r="A2" s="78" t="s">
        <v>97</v>
      </c>
      <c r="B2" s="79" t="s">
        <v>98</v>
      </c>
      <c r="C2" s="80"/>
      <c r="D2" s="79" t="s">
        <v>99</v>
      </c>
      <c r="E2" s="81"/>
      <c r="F2" s="82"/>
      <c r="G2" s="79" t="s">
        <v>100</v>
      </c>
      <c r="H2" s="81"/>
      <c r="I2" s="81"/>
      <c r="J2" s="83"/>
      <c r="L2" s="77" t="s">
        <v>101</v>
      </c>
    </row>
    <row r="3" spans="1:12" ht="14.25" x14ac:dyDescent="0.2">
      <c r="A3" s="84"/>
      <c r="B3" s="85" t="s">
        <v>102</v>
      </c>
      <c r="C3" s="86"/>
      <c r="D3" s="87" t="s">
        <v>103</v>
      </c>
      <c r="E3" s="87" t="s">
        <v>104</v>
      </c>
      <c r="F3" s="87" t="s">
        <v>105</v>
      </c>
      <c r="G3" s="88"/>
      <c r="H3" s="89" t="s">
        <v>106</v>
      </c>
      <c r="I3" s="87" t="s">
        <v>104</v>
      </c>
      <c r="J3" s="90" t="s">
        <v>105</v>
      </c>
    </row>
    <row r="4" spans="1:12" ht="15" thickBot="1" x14ac:dyDescent="0.25">
      <c r="A4" s="91"/>
      <c r="B4" s="92" t="s">
        <v>107</v>
      </c>
      <c r="C4" s="93" t="s">
        <v>108</v>
      </c>
      <c r="D4" s="93" t="s">
        <v>109</v>
      </c>
      <c r="E4" s="94" t="s">
        <v>110</v>
      </c>
      <c r="F4" s="95"/>
      <c r="G4" s="96"/>
      <c r="H4" s="94" t="s">
        <v>111</v>
      </c>
      <c r="I4" s="97"/>
      <c r="J4" s="98"/>
    </row>
    <row r="5" spans="1:12" ht="13.5" thickTop="1" x14ac:dyDescent="0.2">
      <c r="A5" s="99" t="s">
        <v>112</v>
      </c>
      <c r="B5" s="100">
        <v>52645666.601300426</v>
      </c>
      <c r="C5" s="100" t="s">
        <v>113</v>
      </c>
      <c r="D5" s="100"/>
      <c r="E5" s="100"/>
      <c r="F5" s="100"/>
      <c r="G5" s="100"/>
      <c r="H5" s="100">
        <v>3527081.0913458485</v>
      </c>
      <c r="I5" s="100">
        <v>860.42582170937669</v>
      </c>
      <c r="J5" s="100">
        <v>107.32954775366038</v>
      </c>
    </row>
    <row r="6" spans="1:12" x14ac:dyDescent="0.2">
      <c r="A6" s="101" t="s">
        <v>114</v>
      </c>
      <c r="B6" s="100">
        <v>20223855.049983039</v>
      </c>
      <c r="C6" s="100" t="s">
        <v>113</v>
      </c>
      <c r="D6" s="100">
        <v>72.831817569512395</v>
      </c>
      <c r="E6" s="100">
        <v>4.6293971484442844</v>
      </c>
      <c r="F6" s="100">
        <v>2.6697762925749902</v>
      </c>
      <c r="G6" s="100"/>
      <c r="H6" s="100">
        <v>1472940.1215526266</v>
      </c>
      <c r="I6" s="100">
        <v>93.624256898942022</v>
      </c>
      <c r="J6" s="100">
        <v>53.993168756917711</v>
      </c>
    </row>
    <row r="7" spans="1:12" x14ac:dyDescent="0.2">
      <c r="A7" s="101" t="s">
        <v>115</v>
      </c>
      <c r="B7" s="100">
        <v>10404003.848677633</v>
      </c>
      <c r="C7" s="100" t="s">
        <v>113</v>
      </c>
      <c r="D7" s="100">
        <v>101.50747502673279</v>
      </c>
      <c r="E7" s="100">
        <v>14.832474777721243</v>
      </c>
      <c r="F7" s="100">
        <v>2.3539913677955653</v>
      </c>
      <c r="G7" s="100"/>
      <c r="H7" s="100">
        <v>1056084.1608476767</v>
      </c>
      <c r="I7" s="100">
        <v>154.31712467282574</v>
      </c>
      <c r="J7" s="100">
        <v>24.490935250298985</v>
      </c>
    </row>
    <row r="8" spans="1:12" x14ac:dyDescent="0.2">
      <c r="A8" s="101" t="s">
        <v>116</v>
      </c>
      <c r="B8" s="100">
        <v>17154936.232999437</v>
      </c>
      <c r="C8" s="100" t="s">
        <v>113</v>
      </c>
      <c r="D8" s="100">
        <v>54.885918762413937</v>
      </c>
      <c r="E8" s="100">
        <v>9.4602822426141646</v>
      </c>
      <c r="F8" s="100">
        <v>0.67584035720947988</v>
      </c>
      <c r="G8" s="100"/>
      <c r="H8" s="100">
        <v>941564.43645879847</v>
      </c>
      <c r="I8" s="100">
        <v>162.29053861822291</v>
      </c>
      <c r="J8" s="100">
        <v>11.593998231616188</v>
      </c>
    </row>
    <row r="9" spans="1:12" x14ac:dyDescent="0.2">
      <c r="A9" s="101" t="s">
        <v>117</v>
      </c>
      <c r="B9" s="100">
        <v>4101584.8790339464</v>
      </c>
      <c r="C9" s="100" t="s">
        <v>113</v>
      </c>
      <c r="D9" s="100">
        <v>95.977024615379065</v>
      </c>
      <c r="E9" s="100">
        <v>108.63920535896841</v>
      </c>
      <c r="F9" s="100">
        <v>3.3751647365422413</v>
      </c>
      <c r="G9" s="100"/>
      <c r="H9" s="100">
        <v>0</v>
      </c>
      <c r="I9" s="100">
        <v>445.59292197060853</v>
      </c>
      <c r="J9" s="100">
        <v>13.84352464765025</v>
      </c>
    </row>
    <row r="10" spans="1:12" ht="13.5" thickBot="1" x14ac:dyDescent="0.25">
      <c r="A10" s="102" t="s">
        <v>118</v>
      </c>
      <c r="B10" s="100">
        <v>761286.59060637734</v>
      </c>
      <c r="C10" s="100" t="s">
        <v>113</v>
      </c>
      <c r="D10" s="100">
        <v>74.206446276362257</v>
      </c>
      <c r="E10" s="100">
        <v>6.0436892039735213</v>
      </c>
      <c r="F10" s="100">
        <v>4.4765281685347755</v>
      </c>
      <c r="G10" s="100"/>
      <c r="H10" s="100">
        <v>56492.372486747132</v>
      </c>
      <c r="I10" s="100">
        <v>4.6009795487775724</v>
      </c>
      <c r="J10" s="100">
        <v>3.4079208671772498</v>
      </c>
    </row>
    <row r="11" spans="1:12" x14ac:dyDescent="0.2">
      <c r="A11" s="77"/>
      <c r="B11" s="77"/>
      <c r="C11" s="77"/>
      <c r="D11" s="77"/>
      <c r="E11" s="77"/>
      <c r="F11" s="77"/>
      <c r="G11" s="77"/>
      <c r="H11" s="77"/>
      <c r="I11" s="77"/>
      <c r="J11" s="77"/>
    </row>
    <row r="12" spans="1:12" ht="13.5" thickBot="1" x14ac:dyDescent="0.25">
      <c r="A12" s="77"/>
      <c r="B12" s="77"/>
      <c r="C12" s="77"/>
      <c r="D12" s="77"/>
      <c r="E12" s="77"/>
      <c r="F12" s="77"/>
      <c r="G12" s="77"/>
      <c r="H12" s="77"/>
      <c r="I12" s="77"/>
      <c r="J12" s="77"/>
    </row>
    <row r="13" spans="1:12" ht="14.25" x14ac:dyDescent="0.2">
      <c r="A13" s="103" t="s">
        <v>97</v>
      </c>
      <c r="B13" s="104" t="s">
        <v>119</v>
      </c>
      <c r="C13" s="104" t="s">
        <v>104</v>
      </c>
      <c r="D13" s="104" t="s">
        <v>105</v>
      </c>
      <c r="E13" s="104" t="s">
        <v>120</v>
      </c>
      <c r="F13" s="104" t="s">
        <v>121</v>
      </c>
      <c r="G13" s="104" t="s">
        <v>122</v>
      </c>
      <c r="H13" s="105" t="s">
        <v>123</v>
      </c>
      <c r="I13" s="77"/>
      <c r="J13" s="77"/>
    </row>
    <row r="14" spans="1:12" ht="13.5" thickBot="1" x14ac:dyDescent="0.25">
      <c r="A14" s="106"/>
      <c r="B14" s="107" t="s">
        <v>111</v>
      </c>
      <c r="C14" s="108"/>
      <c r="D14" s="108"/>
      <c r="E14" s="108"/>
      <c r="F14" s="108"/>
      <c r="G14" s="108"/>
      <c r="H14" s="109"/>
      <c r="I14" s="77"/>
      <c r="J14" s="77"/>
    </row>
    <row r="15" spans="1:12" ht="14.25" thickTop="1" thickBot="1" x14ac:dyDescent="0.25">
      <c r="A15" s="110" t="s">
        <v>124</v>
      </c>
      <c r="B15" s="111">
        <v>3546068.391896632</v>
      </c>
      <c r="C15" s="111">
        <v>3824.0349854228903</v>
      </c>
      <c r="D15" s="111">
        <v>107.67095859252733</v>
      </c>
      <c r="E15" s="111">
        <v>9144.6208934478127</v>
      </c>
      <c r="F15" s="111">
        <v>21200.87508315342</v>
      </c>
      <c r="G15" s="111">
        <v>3418.2740474911716</v>
      </c>
      <c r="H15" s="112">
        <v>5289.5460996159773</v>
      </c>
      <c r="I15" s="77"/>
      <c r="J15" s="77" t="s">
        <v>125</v>
      </c>
    </row>
    <row r="16" spans="1:12" ht="38.25" customHeight="1" thickBot="1" x14ac:dyDescent="0.25">
      <c r="A16" s="113" t="s">
        <v>126</v>
      </c>
      <c r="B16" s="114">
        <v>3527081.0913458485</v>
      </c>
      <c r="C16" s="114">
        <v>860.42582170937669</v>
      </c>
      <c r="D16" s="114">
        <v>107.32954775366038</v>
      </c>
      <c r="E16" s="114">
        <v>9114.0933126029795</v>
      </c>
      <c r="F16" s="114">
        <v>21101.812354250651</v>
      </c>
      <c r="G16" s="114">
        <v>2761.1078997238596</v>
      </c>
      <c r="H16" s="114">
        <v>5109.0009303070892</v>
      </c>
      <c r="I16" s="77"/>
      <c r="J16" s="77" t="s">
        <v>127</v>
      </c>
    </row>
    <row r="17" spans="1:10" ht="43.5" customHeight="1" thickBot="1" x14ac:dyDescent="0.25">
      <c r="A17" s="113" t="s">
        <v>128</v>
      </c>
      <c r="B17" s="114">
        <v>18987.300550783577</v>
      </c>
      <c r="C17" s="114">
        <v>2963.6091637135137</v>
      </c>
      <c r="D17" s="114">
        <v>0.34141083886694817</v>
      </c>
      <c r="E17" s="114">
        <v>30.527580844833796</v>
      </c>
      <c r="F17" s="114">
        <v>99.062728902769905</v>
      </c>
      <c r="G17" s="114">
        <v>657.16614776731171</v>
      </c>
      <c r="H17" s="114">
        <v>180.54516930888838</v>
      </c>
      <c r="I17" s="77"/>
      <c r="J17" s="77" t="s">
        <v>129</v>
      </c>
    </row>
    <row r="18" spans="1:10" x14ac:dyDescent="0.2">
      <c r="A18" s="77"/>
      <c r="B18" s="77"/>
      <c r="C18" s="77"/>
      <c r="D18" s="77"/>
      <c r="E18" s="77"/>
      <c r="F18" s="77"/>
      <c r="G18" s="77"/>
      <c r="H18" s="77"/>
      <c r="I18" s="77"/>
      <c r="J18" s="77"/>
    </row>
    <row r="19" spans="1:10" ht="15.75" x14ac:dyDescent="0.25">
      <c r="A19" s="115" t="s">
        <v>130</v>
      </c>
      <c r="B19" s="116"/>
      <c r="C19" s="116"/>
      <c r="D19" s="116"/>
      <c r="E19" s="116"/>
      <c r="F19" s="116"/>
      <c r="G19" s="117"/>
      <c r="H19" s="118" t="s">
        <v>131</v>
      </c>
      <c r="I19" s="119"/>
    </row>
    <row r="20" spans="1:10" ht="15.75" x14ac:dyDescent="0.25">
      <c r="A20" s="115" t="s">
        <v>132</v>
      </c>
      <c r="B20" s="116"/>
      <c r="C20" s="116"/>
      <c r="D20" s="116"/>
      <c r="E20" s="116"/>
      <c r="F20" s="116"/>
      <c r="G20" s="117"/>
      <c r="H20" s="118" t="s">
        <v>133</v>
      </c>
    </row>
    <row r="21" spans="1:10" x14ac:dyDescent="0.2">
      <c r="A21" s="116"/>
      <c r="B21" s="116"/>
      <c r="C21" s="116"/>
      <c r="D21" s="116"/>
      <c r="E21" s="116"/>
      <c r="F21" s="116"/>
      <c r="G21" s="120"/>
      <c r="H21" s="118" t="s">
        <v>134</v>
      </c>
    </row>
    <row r="22" spans="1:10" ht="13.5" thickBot="1" x14ac:dyDescent="0.25">
      <c r="A22" s="121"/>
      <c r="B22" s="121"/>
      <c r="C22" s="122"/>
      <c r="D22" s="122"/>
      <c r="E22" s="122"/>
      <c r="F22" s="123"/>
      <c r="G22" s="123"/>
      <c r="H22" s="123"/>
    </row>
    <row r="23" spans="1:10" ht="15.75" x14ac:dyDescent="0.2">
      <c r="A23" s="124" t="s">
        <v>135</v>
      </c>
      <c r="B23" s="125" t="s">
        <v>136</v>
      </c>
      <c r="C23" s="126"/>
      <c r="D23" s="127"/>
      <c r="E23" s="125" t="s">
        <v>137</v>
      </c>
      <c r="F23" s="126"/>
      <c r="G23" s="125" t="s">
        <v>138</v>
      </c>
      <c r="H23" s="128"/>
    </row>
    <row r="24" spans="1:10" x14ac:dyDescent="0.2">
      <c r="A24" s="129"/>
      <c r="B24" s="130"/>
      <c r="C24" s="131" t="s">
        <v>139</v>
      </c>
      <c r="D24" s="132"/>
      <c r="E24" s="132"/>
      <c r="F24" s="132"/>
      <c r="G24" s="132"/>
      <c r="H24" s="133"/>
    </row>
    <row r="25" spans="1:10" ht="50.25" customHeight="1" x14ac:dyDescent="0.2">
      <c r="A25" s="129"/>
      <c r="B25" s="134" t="s">
        <v>140</v>
      </c>
      <c r="C25" s="135"/>
      <c r="D25" s="136" t="s">
        <v>141</v>
      </c>
      <c r="E25" s="137" t="s">
        <v>142</v>
      </c>
      <c r="F25" s="136" t="s">
        <v>141</v>
      </c>
      <c r="G25" s="137" t="s">
        <v>142</v>
      </c>
      <c r="H25" s="138" t="s">
        <v>141</v>
      </c>
    </row>
    <row r="26" spans="1:10" ht="38.25" customHeight="1" thickBot="1" x14ac:dyDescent="0.25">
      <c r="A26" s="129"/>
      <c r="B26" s="139" t="s">
        <v>143</v>
      </c>
      <c r="C26" s="139" t="s">
        <v>143</v>
      </c>
      <c r="D26" s="139" t="s">
        <v>111</v>
      </c>
      <c r="E26" s="139" t="s">
        <v>143</v>
      </c>
      <c r="F26" s="139" t="s">
        <v>111</v>
      </c>
      <c r="G26" s="140" t="s">
        <v>144</v>
      </c>
      <c r="H26" s="141" t="s">
        <v>144</v>
      </c>
    </row>
    <row r="27" spans="1:10" ht="13.5" thickTop="1" x14ac:dyDescent="0.2">
      <c r="A27" s="142" t="s">
        <v>145</v>
      </c>
      <c r="B27" s="143">
        <v>24106.092435000002</v>
      </c>
      <c r="C27" s="143">
        <v>20972.818989650004</v>
      </c>
      <c r="D27" s="143">
        <v>1528743.4276217693</v>
      </c>
      <c r="E27" s="143">
        <v>20223.855049983042</v>
      </c>
      <c r="F27" s="143">
        <v>1472940.1215526266</v>
      </c>
      <c r="G27" s="143">
        <v>3.7033688078554081</v>
      </c>
      <c r="H27" s="143">
        <v>3.7885658250873342</v>
      </c>
    </row>
    <row r="28" spans="1:10" ht="13.5" x14ac:dyDescent="0.2">
      <c r="A28" s="144" t="s">
        <v>146</v>
      </c>
      <c r="B28" s="143">
        <v>11193.460937000002</v>
      </c>
      <c r="C28" s="143">
        <v>11158.078008762266</v>
      </c>
      <c r="D28" s="143">
        <v>1059505.7716470445</v>
      </c>
      <c r="E28" s="143">
        <v>10404.003848677634</v>
      </c>
      <c r="F28" s="143">
        <v>1056084.1608476767</v>
      </c>
      <c r="G28" s="143">
        <v>7.2479227329435902</v>
      </c>
      <c r="H28" s="143">
        <v>0.32399035287314432</v>
      </c>
    </row>
    <row r="29" spans="1:10" x14ac:dyDescent="0.2">
      <c r="A29" s="145" t="s">
        <v>116</v>
      </c>
      <c r="B29" s="143">
        <v>17442.230400000004</v>
      </c>
      <c r="C29" s="143">
        <v>17188.75935</v>
      </c>
      <c r="D29" s="143">
        <v>959467.95253732533</v>
      </c>
      <c r="E29" s="143">
        <v>17154.936232999436</v>
      </c>
      <c r="F29" s="143">
        <v>941564.43645879847</v>
      </c>
      <c r="G29" s="143">
        <v>0.1971625923942594</v>
      </c>
      <c r="H29" s="143">
        <v>1.9014647734425434</v>
      </c>
    </row>
    <row r="30" spans="1:10" ht="13.5" x14ac:dyDescent="0.2">
      <c r="A30" s="144" t="s">
        <v>147</v>
      </c>
      <c r="B30" s="143" t="s">
        <v>148</v>
      </c>
      <c r="C30" s="143" t="s">
        <v>148</v>
      </c>
      <c r="D30" s="143" t="s">
        <v>148</v>
      </c>
      <c r="E30" s="146">
        <v>761.28659060637733</v>
      </c>
      <c r="F30" s="146">
        <v>56492.372486747132</v>
      </c>
      <c r="G30" s="146">
        <v>-100</v>
      </c>
      <c r="H30" s="146">
        <v>-100</v>
      </c>
    </row>
    <row r="31" spans="1:10" ht="15" thickBot="1" x14ac:dyDescent="0.25">
      <c r="A31" s="147" t="s">
        <v>149</v>
      </c>
      <c r="B31" s="143">
        <v>52741.78377200001</v>
      </c>
      <c r="C31" s="143">
        <v>49319.656348412274</v>
      </c>
      <c r="D31" s="143">
        <v>3547717.1518061389</v>
      </c>
      <c r="E31" s="143">
        <v>48544.081722266485</v>
      </c>
      <c r="F31" s="143">
        <v>3527081.0913458494</v>
      </c>
      <c r="G31" s="143">
        <v>1.59767081512234</v>
      </c>
      <c r="H31" s="143">
        <v>0.58507473817153577</v>
      </c>
    </row>
    <row r="32" spans="1:10" ht="13.5" thickBot="1" x14ac:dyDescent="0.25">
      <c r="A32" s="148"/>
      <c r="B32" s="148"/>
      <c r="C32" s="148"/>
      <c r="D32" s="148"/>
      <c r="E32" s="148"/>
      <c r="F32" s="148"/>
      <c r="G32" s="148"/>
      <c r="H32" s="148"/>
    </row>
    <row r="33" spans="1:10" ht="15" x14ac:dyDescent="0.25">
      <c r="A33" s="149"/>
      <c r="B33" s="149"/>
      <c r="C33" s="149"/>
      <c r="D33" s="149"/>
      <c r="E33" s="149"/>
      <c r="F33" s="149"/>
      <c r="G33" s="149"/>
      <c r="H33" s="149"/>
    </row>
    <row r="34" spans="1:10" ht="12.75" customHeight="1" x14ac:dyDescent="0.2">
      <c r="A34" s="150" t="s">
        <v>150</v>
      </c>
      <c r="B34" s="117"/>
      <c r="C34" s="117"/>
      <c r="D34" s="117"/>
      <c r="E34" s="117"/>
      <c r="F34" s="117"/>
      <c r="G34" s="117"/>
      <c r="H34" s="117"/>
    </row>
    <row r="35" spans="1:10" ht="12.75" customHeight="1" x14ac:dyDescent="0.2">
      <c r="A35" s="151" t="s">
        <v>151</v>
      </c>
      <c r="B35" s="151"/>
      <c r="C35" s="151"/>
      <c r="D35" s="151"/>
      <c r="E35" s="151"/>
      <c r="F35" s="151"/>
      <c r="G35" s="151"/>
      <c r="H35" s="151"/>
    </row>
    <row r="36" spans="1:10" ht="12.75" customHeight="1" x14ac:dyDescent="0.2">
      <c r="A36" s="151"/>
      <c r="B36" s="151"/>
      <c r="C36" s="151"/>
      <c r="D36" s="151"/>
      <c r="E36" s="151"/>
      <c r="F36" s="151"/>
      <c r="G36" s="151"/>
      <c r="H36" s="151"/>
    </row>
    <row r="37" spans="1:10" ht="12.75" customHeight="1" x14ac:dyDescent="0.2">
      <c r="A37" s="152" t="s">
        <v>152</v>
      </c>
      <c r="B37" s="153"/>
      <c r="C37" s="153"/>
      <c r="D37" s="153"/>
      <c r="E37" s="153"/>
      <c r="F37" s="153"/>
      <c r="G37" s="153"/>
      <c r="H37" s="153"/>
    </row>
    <row r="38" spans="1:10" ht="12.75" customHeight="1" x14ac:dyDescent="0.2">
      <c r="A38" s="154" t="s">
        <v>153</v>
      </c>
      <c r="B38" s="155"/>
      <c r="C38" s="155"/>
      <c r="D38" s="155"/>
      <c r="E38" s="155"/>
      <c r="F38" s="155"/>
      <c r="G38" s="155"/>
      <c r="H38" s="155"/>
    </row>
    <row r="39" spans="1:10" ht="13.5" x14ac:dyDescent="0.2">
      <c r="A39" s="156" t="s">
        <v>154</v>
      </c>
      <c r="B39" s="156"/>
      <c r="C39" s="157"/>
      <c r="D39" s="157"/>
      <c r="E39" s="157"/>
      <c r="F39" s="157"/>
      <c r="G39" s="157"/>
      <c r="H39" s="157"/>
    </row>
    <row r="40" spans="1:10" ht="13.5" x14ac:dyDescent="0.2">
      <c r="A40" s="156"/>
      <c r="B40" s="156"/>
      <c r="C40" s="157"/>
      <c r="D40" s="157"/>
      <c r="E40" s="157"/>
      <c r="F40" s="157"/>
      <c r="G40" s="157"/>
      <c r="H40" s="157"/>
    </row>
    <row r="41" spans="1:10" ht="13.5" x14ac:dyDescent="0.2">
      <c r="A41" s="156"/>
      <c r="B41" s="156"/>
      <c r="C41" s="157"/>
      <c r="D41" s="157"/>
      <c r="E41" s="157"/>
      <c r="F41" s="157"/>
      <c r="G41" s="157"/>
      <c r="H41" s="157"/>
    </row>
    <row r="42" spans="1:10" ht="12.75" customHeight="1" x14ac:dyDescent="0.2">
      <c r="A42" s="156"/>
      <c r="B42" s="156"/>
      <c r="C42" s="157"/>
      <c r="D42" s="157"/>
      <c r="E42" s="157"/>
      <c r="F42" s="157"/>
      <c r="G42" s="157"/>
      <c r="H42" s="157"/>
    </row>
    <row r="43" spans="1:10" ht="12.75" customHeight="1" x14ac:dyDescent="0.2">
      <c r="A43" s="158" t="s">
        <v>155</v>
      </c>
      <c r="B43" s="159"/>
      <c r="C43" s="159"/>
      <c r="D43" s="159"/>
      <c r="E43" s="159"/>
      <c r="F43" s="159"/>
      <c r="G43" s="159"/>
      <c r="H43" s="159"/>
    </row>
    <row r="44" spans="1:10" ht="13.5" thickBot="1" x14ac:dyDescent="0.25">
      <c r="A44" s="117"/>
      <c r="B44" s="117"/>
      <c r="C44" s="117"/>
      <c r="D44" s="117"/>
      <c r="E44" s="117"/>
      <c r="F44" s="117"/>
      <c r="G44" s="117"/>
      <c r="H44" s="117"/>
    </row>
    <row r="45" spans="1:10" ht="12.75" customHeight="1" x14ac:dyDescent="0.2">
      <c r="A45" s="160" t="s">
        <v>156</v>
      </c>
      <c r="B45" s="161"/>
      <c r="C45" s="161"/>
      <c r="D45" s="161"/>
      <c r="E45" s="161"/>
      <c r="F45" s="161"/>
      <c r="G45" s="161"/>
      <c r="H45" s="162"/>
    </row>
    <row r="46" spans="1:10" ht="12.75" customHeight="1" x14ac:dyDescent="0.2">
      <c r="A46" s="163" t="s">
        <v>157</v>
      </c>
      <c r="B46" s="164"/>
      <c r="C46" s="164"/>
      <c r="D46" s="164"/>
      <c r="E46" s="164"/>
      <c r="F46" s="164"/>
      <c r="G46" s="164"/>
      <c r="H46" s="165"/>
    </row>
    <row r="47" spans="1:10" ht="12.75" customHeight="1" thickBot="1" x14ac:dyDescent="0.25">
      <c r="A47" s="166" t="s">
        <v>158</v>
      </c>
      <c r="B47" s="167"/>
      <c r="C47" s="167"/>
      <c r="D47" s="167"/>
      <c r="E47" s="167"/>
      <c r="F47" s="167"/>
      <c r="G47" s="167"/>
      <c r="H47" s="168"/>
    </row>
    <row r="48" spans="1:10" x14ac:dyDescent="0.2">
      <c r="A48" s="169" t="s">
        <v>159</v>
      </c>
      <c r="B48" s="170" t="s">
        <v>160</v>
      </c>
      <c r="C48" s="171" t="s">
        <v>161</v>
      </c>
      <c r="D48" s="170" t="s">
        <v>162</v>
      </c>
      <c r="E48" s="170" t="s">
        <v>163</v>
      </c>
      <c r="F48" s="171" t="s">
        <v>164</v>
      </c>
      <c r="G48" s="169"/>
      <c r="H48" s="169"/>
      <c r="I48" s="77"/>
      <c r="J48" s="77"/>
    </row>
    <row r="49" spans="1:23" s="176" customFormat="1" ht="33" customHeight="1" x14ac:dyDescent="0.2">
      <c r="A49" s="172" t="s">
        <v>165</v>
      </c>
      <c r="B49" s="173">
        <v>2009</v>
      </c>
      <c r="C49" s="174"/>
      <c r="D49" s="174"/>
      <c r="E49" s="175" t="s">
        <v>166</v>
      </c>
      <c r="F49" s="175"/>
      <c r="G49" s="175"/>
      <c r="H49" s="175"/>
      <c r="I49" s="175"/>
      <c r="J49" s="175"/>
      <c r="K49" s="174"/>
    </row>
    <row r="50" spans="1:23" s="176" customFormat="1" ht="90" customHeight="1" x14ac:dyDescent="0.2">
      <c r="A50" s="176" t="s">
        <v>167</v>
      </c>
      <c r="B50" s="177" t="s">
        <v>168</v>
      </c>
      <c r="C50" s="178" t="s">
        <v>169</v>
      </c>
      <c r="D50" s="178" t="s">
        <v>170</v>
      </c>
      <c r="E50" s="179" t="s">
        <v>171</v>
      </c>
      <c r="F50" s="180" t="s">
        <v>172</v>
      </c>
      <c r="G50" s="179" t="s">
        <v>173</v>
      </c>
      <c r="H50" s="181" t="s">
        <v>174</v>
      </c>
      <c r="I50" s="179" t="s">
        <v>175</v>
      </c>
      <c r="J50" s="181" t="s">
        <v>176</v>
      </c>
      <c r="K50" s="179" t="s">
        <v>177</v>
      </c>
      <c r="L50" s="181" t="s">
        <v>178</v>
      </c>
      <c r="M50" s="179" t="s">
        <v>179</v>
      </c>
      <c r="N50" s="182" t="s">
        <v>180</v>
      </c>
      <c r="O50" s="183" t="s">
        <v>181</v>
      </c>
      <c r="P50" s="182" t="s">
        <v>182</v>
      </c>
      <c r="Q50" s="182" t="s">
        <v>183</v>
      </c>
      <c r="R50" s="184" t="s">
        <v>184</v>
      </c>
      <c r="T50" s="185"/>
      <c r="U50" s="185"/>
      <c r="V50" s="185"/>
      <c r="W50" s="185"/>
    </row>
    <row r="51" spans="1:23" s="176" customFormat="1" x14ac:dyDescent="0.2">
      <c r="B51" s="173"/>
      <c r="C51" s="186"/>
      <c r="D51" s="186"/>
      <c r="E51" s="187"/>
      <c r="F51" s="188"/>
      <c r="G51" s="187"/>
      <c r="H51" s="189"/>
      <c r="I51" s="187"/>
      <c r="J51" s="189"/>
      <c r="K51" s="187"/>
      <c r="L51" s="190"/>
      <c r="M51" s="179"/>
      <c r="N51" s="184"/>
      <c r="O51" s="191"/>
      <c r="P51" s="184"/>
      <c r="Q51" s="184"/>
      <c r="R51" s="184"/>
      <c r="T51" s="192"/>
      <c r="U51" s="192"/>
      <c r="V51" s="192"/>
      <c r="W51" s="192"/>
    </row>
    <row r="52" spans="1:23" s="176" customFormat="1" x14ac:dyDescent="0.2">
      <c r="A52" s="176" t="s">
        <v>185</v>
      </c>
      <c r="B52" s="193">
        <f>VLOOKUP($A52,'[1]Fig 1 data GIEC'!$A$13:$V$23,'[1]Fig 1 data GIEC'!V$14,0)*1000</f>
        <v>267914</v>
      </c>
      <c r="C52" s="186">
        <f>'Fig 4'!C56</f>
        <v>110086</v>
      </c>
      <c r="D52" s="194">
        <f t="shared" ref="D52:D57" si="0">C52/B52</f>
        <v>0.41090051285113882</v>
      </c>
      <c r="E52" s="195">
        <f>B7</f>
        <v>10404003.848677633</v>
      </c>
      <c r="F52" s="196">
        <f t="shared" ref="F52:F57" si="1">E52*2.388*10^(-5)</f>
        <v>248.44761190642188</v>
      </c>
      <c r="G52" s="195">
        <f>B28*1000</f>
        <v>11193460.937000001</v>
      </c>
      <c r="H52" s="197">
        <f>G52*2.388*10^(-5)</f>
        <v>267.29984717556005</v>
      </c>
      <c r="I52" s="195">
        <f>C28*1000</f>
        <v>11158078.008762266</v>
      </c>
      <c r="J52" s="197">
        <f>I52*2.388*10^(-5)</f>
        <v>266.45490284924296</v>
      </c>
      <c r="K52" s="195">
        <f>E28*1000</f>
        <v>10404003.848677633</v>
      </c>
      <c r="L52" s="197">
        <f>K52*2.388*10^(-5)</f>
        <v>248.44761190642188</v>
      </c>
      <c r="M52" s="198">
        <f>F28</f>
        <v>1056084.1608476767</v>
      </c>
      <c r="N52" s="186">
        <f>M52*D52</f>
        <v>433945.5233062749</v>
      </c>
      <c r="O52" s="199"/>
      <c r="P52" s="200"/>
      <c r="Q52" s="186">
        <f>M52-N52</f>
        <v>622138.63754140178</v>
      </c>
      <c r="R52" s="194">
        <f>N52/(N52+Q52)</f>
        <v>0.41090051285113882</v>
      </c>
      <c r="T52" s="201"/>
      <c r="U52" s="201"/>
      <c r="V52" s="201"/>
      <c r="W52" s="201"/>
    </row>
    <row r="53" spans="1:23" s="176" customFormat="1" x14ac:dyDescent="0.2">
      <c r="A53" s="176" t="s">
        <v>53</v>
      </c>
      <c r="B53" s="193">
        <f>VLOOKUP($A53,'[1]Fig 1 data GIEC'!$A$13:$V$23,'[1]Fig 1 data GIEC'!V$14,0)*1000</f>
        <v>622858</v>
      </c>
      <c r="C53" s="186">
        <f>'Fig 4'!D56</f>
        <v>560218</v>
      </c>
      <c r="D53" s="194">
        <f t="shared" si="0"/>
        <v>0.89943133105780126</v>
      </c>
      <c r="E53" s="195">
        <f>B6</f>
        <v>20223855.049983039</v>
      </c>
      <c r="F53" s="196">
        <f t="shared" si="1"/>
        <v>482.945658593595</v>
      </c>
      <c r="G53" s="195">
        <f>B27*1000</f>
        <v>24106092.435000002</v>
      </c>
      <c r="H53" s="197">
        <f>G53*2.388*10^(-5)</f>
        <v>575.65348734780014</v>
      </c>
      <c r="I53" s="195">
        <f>C27*1000</f>
        <v>20972818.989650004</v>
      </c>
      <c r="J53" s="197">
        <f>I53*2.388*10^(-5)</f>
        <v>500.83091747284209</v>
      </c>
      <c r="K53" s="195">
        <f>E27*1000</f>
        <v>20223855.049983043</v>
      </c>
      <c r="L53" s="197">
        <f>K53*2.388*10^(-5)</f>
        <v>482.94565859359506</v>
      </c>
      <c r="M53" s="198">
        <f>F27</f>
        <v>1472940.1215526266</v>
      </c>
      <c r="N53" s="186">
        <f>M53*D53</f>
        <v>1324808.4940965185</v>
      </c>
      <c r="O53" s="199"/>
      <c r="P53" s="200"/>
      <c r="Q53" s="186">
        <f>M53-N53</f>
        <v>148131.62745610811</v>
      </c>
      <c r="R53" s="194">
        <f>N53/(N53+Q53)</f>
        <v>0.89943133105780126</v>
      </c>
      <c r="T53" s="201"/>
      <c r="U53" s="201"/>
      <c r="V53" s="201"/>
      <c r="W53" s="201"/>
    </row>
    <row r="54" spans="1:23" s="176" customFormat="1" x14ac:dyDescent="0.2">
      <c r="A54" s="176" t="s">
        <v>54</v>
      </c>
      <c r="B54" s="193">
        <f>VLOOKUP($A54,'[1]Fig 1 data GIEC'!$A$13:$V$23,'[1]Fig 1 data GIEC'!V$14,0)*1000</f>
        <v>416792</v>
      </c>
      <c r="C54" s="186">
        <f>'Fig 4'!E56</f>
        <v>267718</v>
      </c>
      <c r="D54" s="194">
        <f t="shared" si="0"/>
        <v>0.64232998713986833</v>
      </c>
      <c r="E54" s="195">
        <f>B8</f>
        <v>17154936.232999437</v>
      </c>
      <c r="F54" s="196">
        <f t="shared" si="1"/>
        <v>409.65987724402652</v>
      </c>
      <c r="G54" s="195">
        <f>B29*1000</f>
        <v>17442230.400000002</v>
      </c>
      <c r="H54" s="197">
        <f>G54*2.388*10^(-5)</f>
        <v>416.52046195200006</v>
      </c>
      <c r="I54" s="195">
        <f>C29*1000</f>
        <v>17188759.350000001</v>
      </c>
      <c r="J54" s="197">
        <f>I54*2.388*10^(-5)</f>
        <v>410.46757327800003</v>
      </c>
      <c r="K54" s="195">
        <f>E29*1000</f>
        <v>17154936.232999437</v>
      </c>
      <c r="L54" s="197">
        <f>K54*2.388*10^(-5)</f>
        <v>409.65987724402652</v>
      </c>
      <c r="M54" s="198">
        <f>F29</f>
        <v>941564.43645879847</v>
      </c>
      <c r="N54" s="186">
        <f>M54*D54</f>
        <v>604795.07236193737</v>
      </c>
      <c r="O54" s="199"/>
      <c r="P54" s="200"/>
      <c r="Q54" s="186">
        <f>M54-N54</f>
        <v>336769.3640968611</v>
      </c>
      <c r="R54" s="194">
        <f>N54/(N54+Q54)</f>
        <v>0.64232998713986833</v>
      </c>
      <c r="T54" s="201"/>
      <c r="U54" s="201"/>
      <c r="V54" s="201"/>
      <c r="W54" s="201"/>
    </row>
    <row r="55" spans="1:23" s="176" customFormat="1" x14ac:dyDescent="0.2">
      <c r="A55" s="202" t="s">
        <v>186</v>
      </c>
      <c r="B55" s="193">
        <f>VLOOKUP($A55,'[1]Fig 1 data GIEC'!$A$13:$V$23,'[1]Fig 1 data GIEC'!V$14,0)*1000</f>
        <v>230767</v>
      </c>
      <c r="C55" s="203">
        <v>0</v>
      </c>
      <c r="D55" s="194">
        <f t="shared" si="0"/>
        <v>0</v>
      </c>
      <c r="E55" s="195">
        <v>0</v>
      </c>
      <c r="F55" s="196">
        <f t="shared" si="1"/>
        <v>0</v>
      </c>
      <c r="G55" s="195"/>
      <c r="H55" s="197"/>
      <c r="I55" s="195"/>
      <c r="J55" s="197"/>
      <c r="K55" s="195"/>
      <c r="L55" s="197"/>
      <c r="M55" s="179"/>
      <c r="N55" s="184"/>
      <c r="O55" s="199"/>
      <c r="P55" s="200"/>
      <c r="Q55" s="186"/>
      <c r="R55" s="184"/>
      <c r="T55" s="201"/>
      <c r="U55" s="201"/>
      <c r="V55" s="201"/>
      <c r="W55" s="201"/>
    </row>
    <row r="56" spans="1:23" s="176" customFormat="1" x14ac:dyDescent="0.2">
      <c r="A56" s="202" t="s">
        <v>187</v>
      </c>
      <c r="B56" s="193">
        <f>VLOOKUP($A56,'[1]Fig 1 data GIEC'!$A$13:$V$23,'[1]Fig 1 data GIEC'!V$14,0)*1000</f>
        <v>152597</v>
      </c>
      <c r="C56" s="203">
        <v>0</v>
      </c>
      <c r="D56" s="194">
        <f t="shared" si="0"/>
        <v>0</v>
      </c>
      <c r="E56" s="195">
        <f>B9</f>
        <v>4101584.8790339464</v>
      </c>
      <c r="F56" s="196">
        <f t="shared" si="1"/>
        <v>97.945846911330648</v>
      </c>
      <c r="G56" s="195"/>
      <c r="H56" s="197"/>
      <c r="I56" s="195"/>
      <c r="J56" s="197"/>
      <c r="K56" s="195"/>
      <c r="L56" s="197"/>
      <c r="M56" s="179"/>
      <c r="N56" s="184"/>
      <c r="O56" s="199"/>
      <c r="P56" s="200"/>
      <c r="Q56" s="186"/>
      <c r="R56" s="184"/>
      <c r="T56" s="201"/>
      <c r="U56" s="201"/>
      <c r="V56" s="201"/>
      <c r="W56" s="201"/>
    </row>
    <row r="57" spans="1:23" s="176" customFormat="1" x14ac:dyDescent="0.2">
      <c r="A57" s="202" t="s">
        <v>188</v>
      </c>
      <c r="B57" s="193">
        <f>VLOOKUP($A57,'[1]Fig 1 data GIEC'!$A$13:$V$23,'[1]Fig 1 data GIEC'!V$14,0)*1000</f>
        <v>4714</v>
      </c>
      <c r="C57" s="203">
        <v>0</v>
      </c>
      <c r="D57" s="194">
        <f t="shared" si="0"/>
        <v>0</v>
      </c>
      <c r="E57" s="195">
        <f>B10</f>
        <v>761286.59060637734</v>
      </c>
      <c r="F57" s="196">
        <f t="shared" si="1"/>
        <v>18.179523783680292</v>
      </c>
      <c r="G57" s="195"/>
      <c r="H57" s="197"/>
      <c r="I57" s="195"/>
      <c r="J57" s="197"/>
      <c r="K57" s="195">
        <f>E30*1000</f>
        <v>761286.59060637734</v>
      </c>
      <c r="L57" s="197">
        <f>K57*2.388*10^(-5)</f>
        <v>18.179523783680292</v>
      </c>
      <c r="M57" s="198">
        <f>F30</f>
        <v>56492.372486747132</v>
      </c>
      <c r="N57" s="184"/>
      <c r="O57" s="199"/>
      <c r="P57" s="200"/>
      <c r="Q57" s="186">
        <f>M57</f>
        <v>56492.372486747132</v>
      </c>
      <c r="R57" s="194">
        <v>0</v>
      </c>
      <c r="T57" s="201"/>
      <c r="U57" s="201"/>
      <c r="V57" s="201"/>
      <c r="W57" s="201"/>
    </row>
    <row r="58" spans="1:23" s="176" customFormat="1" x14ac:dyDescent="0.2">
      <c r="A58" s="202" t="s">
        <v>189</v>
      </c>
      <c r="B58" s="193">
        <f>VLOOKUP($A58,'[1]Fig 1 data GIEC'!$A$13:$V$23,'[1]Fig 1 data GIEC'!V$14,0)*1000</f>
        <v>1702755</v>
      </c>
      <c r="C58" s="201"/>
      <c r="D58" s="200"/>
      <c r="E58" s="195">
        <f>B5</f>
        <v>52645666.601300426</v>
      </c>
      <c r="F58" s="188"/>
      <c r="G58" s="195"/>
      <c r="H58" s="189"/>
      <c r="I58" s="195"/>
      <c r="J58" s="189"/>
      <c r="K58" s="195"/>
      <c r="L58" s="189"/>
      <c r="M58" s="179"/>
      <c r="N58" s="184"/>
      <c r="O58" s="199"/>
      <c r="P58" s="200"/>
      <c r="Q58" s="186"/>
      <c r="R58" s="184"/>
      <c r="T58" s="201"/>
      <c r="U58" s="201"/>
      <c r="V58" s="201"/>
      <c r="W58" s="201"/>
    </row>
    <row r="59" spans="1:23" s="176" customFormat="1" ht="18.75" x14ac:dyDescent="0.2">
      <c r="A59" s="176" t="s">
        <v>190</v>
      </c>
      <c r="B59" s="193">
        <f>VLOOKUP($A59,'[1]Fig 1 data GIEC'!$A$13:$V$23,'[1]Fig 1 data GIEC'!V$14,0)*1000</f>
        <v>1695641.9999999998</v>
      </c>
      <c r="C59" s="186">
        <f>SUM(C52:C57)</f>
        <v>938022</v>
      </c>
      <c r="D59" s="194">
        <f>C59/B59</f>
        <v>0.5531957807131459</v>
      </c>
      <c r="E59" s="204">
        <f t="shared" ref="E59:J59" si="2">SUM(E52:E57)</f>
        <v>52645666.601300433</v>
      </c>
      <c r="F59" s="205">
        <f t="shared" si="2"/>
        <v>1257.1785184390542</v>
      </c>
      <c r="G59" s="204">
        <f t="shared" si="2"/>
        <v>52741783.772</v>
      </c>
      <c r="H59" s="205">
        <f t="shared" si="2"/>
        <v>1259.4737964753601</v>
      </c>
      <c r="I59" s="204">
        <f t="shared" si="2"/>
        <v>49319656.348412275</v>
      </c>
      <c r="J59" s="205">
        <f t="shared" si="2"/>
        <v>1177.753393600085</v>
      </c>
      <c r="K59"/>
      <c r="L59" s="205">
        <f>SUM(L52:L57)</f>
        <v>1159.2326715277236</v>
      </c>
      <c r="M59" s="206">
        <f>SUM(M52:M54)+M57</f>
        <v>3527081.0913458494</v>
      </c>
      <c r="N59" s="186"/>
      <c r="O59" s="207">
        <f>B17</f>
        <v>18987.300550783577</v>
      </c>
      <c r="P59" s="186">
        <f>O59+M52+M53+M54+M57</f>
        <v>3546068.3918966325</v>
      </c>
      <c r="Q59" s="186"/>
      <c r="R59" s="184"/>
      <c r="T59" s="201"/>
      <c r="U59" s="201"/>
      <c r="V59" s="201"/>
      <c r="W59" s="201"/>
    </row>
    <row r="60" spans="1:23" s="176" customFormat="1" x14ac:dyDescent="0.2">
      <c r="A60" s="176" t="s">
        <v>191</v>
      </c>
      <c r="B60" s="208">
        <f>B58-B59</f>
        <v>7113.0000000002328</v>
      </c>
      <c r="C60" s="201"/>
      <c r="D60" s="201"/>
      <c r="E60" s="201"/>
      <c r="F60" s="201"/>
      <c r="G60" s="201"/>
      <c r="H60" s="201"/>
      <c r="I60" s="201"/>
      <c r="J60" s="201"/>
      <c r="K60" s="201"/>
      <c r="L60" s="201"/>
      <c r="M60" s="201"/>
      <c r="N60" s="186"/>
      <c r="O60" s="201"/>
      <c r="P60" s="201"/>
      <c r="Q60" s="186">
        <f>O59</f>
        <v>18987.300550783577</v>
      </c>
      <c r="R60" s="184">
        <v>0</v>
      </c>
    </row>
    <row r="61" spans="1:23" s="210" customFormat="1" x14ac:dyDescent="0.2">
      <c r="A61" s="209" t="s">
        <v>192</v>
      </c>
      <c r="B61" s="193">
        <f>B52+B53+B54</f>
        <v>1307564</v>
      </c>
      <c r="N61" s="211">
        <f>SUM(N52:N60)</f>
        <v>2363549.0897647305</v>
      </c>
      <c r="O61" s="212"/>
      <c r="P61" s="212"/>
      <c r="Q61" s="211">
        <f>SUM(Q52:Q60)</f>
        <v>1182519.3021319017</v>
      </c>
      <c r="R61" s="184"/>
    </row>
    <row r="62" spans="1:23" s="210" customFormat="1" x14ac:dyDescent="0.2">
      <c r="B62" s="192"/>
      <c r="Q62" s="184"/>
      <c r="R62" s="184"/>
    </row>
    <row r="63" spans="1:23" s="210" customFormat="1" ht="20.25" x14ac:dyDescent="0.3">
      <c r="A63" s="209" t="s">
        <v>193</v>
      </c>
      <c r="D63" s="213">
        <f>(C52+C53+C54)/(B52+B53+B54)</f>
        <v>0.71738132894451057</v>
      </c>
      <c r="H63"/>
      <c r="I63"/>
      <c r="J63"/>
      <c r="Q63" s="184"/>
      <c r="R63" s="214">
        <f>N61/(N61+Q61)</f>
        <v>0.6665266510837301</v>
      </c>
    </row>
    <row r="64" spans="1:23" s="210" customFormat="1" ht="20.25" x14ac:dyDescent="0.3">
      <c r="A64" s="209"/>
      <c r="D64" s="213"/>
      <c r="H64"/>
      <c r="I64"/>
      <c r="J64"/>
      <c r="R64" s="213"/>
    </row>
    <row r="65" spans="1:4" x14ac:dyDescent="0.2">
      <c r="A65" s="37" t="s">
        <v>194</v>
      </c>
      <c r="B65" s="41"/>
      <c r="C65" s="35"/>
      <c r="D65" s="35"/>
    </row>
    <row r="66" spans="1:4" x14ac:dyDescent="0.2">
      <c r="A66" s="215" t="s">
        <v>195</v>
      </c>
      <c r="B66" s="35" t="s">
        <v>196</v>
      </c>
      <c r="C66" s="35" t="s">
        <v>197</v>
      </c>
      <c r="D66" s="35"/>
    </row>
    <row r="67" spans="1:4" x14ac:dyDescent="0.2">
      <c r="A67" s="35" t="s">
        <v>52</v>
      </c>
      <c r="B67" s="41">
        <f>N52/1000</f>
        <v>433.94552330627488</v>
      </c>
      <c r="C67" s="41">
        <f>Q52/1000</f>
        <v>622.13863754140175</v>
      </c>
      <c r="D67" s="35"/>
    </row>
    <row r="68" spans="1:4" x14ac:dyDescent="0.2">
      <c r="A68" s="35" t="s">
        <v>198</v>
      </c>
      <c r="B68" s="41">
        <f>N54/1000</f>
        <v>604.7950723619374</v>
      </c>
      <c r="C68" s="41">
        <f>Q54/1000</f>
        <v>336.76936409686112</v>
      </c>
      <c r="D68" s="35"/>
    </row>
    <row r="69" spans="1:4" x14ac:dyDescent="0.2">
      <c r="A69" s="35" t="s">
        <v>199</v>
      </c>
      <c r="B69" s="41">
        <f>N53/1000</f>
        <v>1324.8084940965184</v>
      </c>
      <c r="C69" s="41">
        <f>Q53/1000</f>
        <v>148.13162745610811</v>
      </c>
      <c r="D69" s="35"/>
    </row>
    <row r="70" spans="1:4" x14ac:dyDescent="0.2">
      <c r="A70" s="35" t="s">
        <v>200</v>
      </c>
      <c r="B70" s="35"/>
      <c r="C70" s="41">
        <f>O59/1000</f>
        <v>18.987300550783576</v>
      </c>
      <c r="D70" s="35"/>
    </row>
    <row r="71" spans="1:4" x14ac:dyDescent="0.2">
      <c r="A71" s="35" t="s">
        <v>201</v>
      </c>
      <c r="B71" s="35"/>
      <c r="C71" s="41">
        <f>Q57/1000</f>
        <v>56.492372486747129</v>
      </c>
      <c r="D71" s="35"/>
    </row>
    <row r="72" spans="1:4" x14ac:dyDescent="0.2">
      <c r="A72" s="35"/>
      <c r="B72" s="35"/>
      <c r="C72" s="35"/>
      <c r="D72" s="35"/>
    </row>
    <row r="73" spans="1:4" x14ac:dyDescent="0.2">
      <c r="A73" s="35" t="s">
        <v>202</v>
      </c>
      <c r="B73" s="41">
        <f>SUM(B67:B71)</f>
        <v>2363.5490897647305</v>
      </c>
      <c r="C73" s="41">
        <f>SUM(C67:C71)</f>
        <v>1182.5193021319019</v>
      </c>
      <c r="D73" s="216">
        <f>C73+B73-P59/1000</f>
        <v>0</v>
      </c>
    </row>
    <row r="74" spans="1:4" x14ac:dyDescent="0.2">
      <c r="A74" s="35"/>
      <c r="B74" s="35"/>
      <c r="C74" s="35"/>
      <c r="D74" s="35"/>
    </row>
    <row r="75" spans="1:4" x14ac:dyDescent="0.2">
      <c r="A75" s="35"/>
      <c r="B75" s="35"/>
      <c r="C75" s="35"/>
      <c r="D75" s="35"/>
    </row>
    <row r="76" spans="1:4" x14ac:dyDescent="0.2">
      <c r="A76" s="35"/>
      <c r="B76" s="217">
        <f>B67/(SUM(B67:C67))</f>
        <v>0.41090051285113877</v>
      </c>
      <c r="C76" s="35"/>
      <c r="D76" s="35"/>
    </row>
    <row r="77" spans="1:4" x14ac:dyDescent="0.2">
      <c r="A77" s="35"/>
      <c r="B77" s="217">
        <f>B68/(SUM(B68:C68))</f>
        <v>0.64232998713986822</v>
      </c>
      <c r="C77" s="35"/>
      <c r="D77" s="35"/>
    </row>
    <row r="78" spans="1:4" x14ac:dyDescent="0.2">
      <c r="A78" s="35"/>
      <c r="B78" s="218">
        <f>B69/(SUM(B69:C69))</f>
        <v>0.89943133105780115</v>
      </c>
      <c r="C78" s="35"/>
      <c r="D78" s="35"/>
    </row>
    <row r="79" spans="1:4" x14ac:dyDescent="0.2">
      <c r="A79" s="35"/>
      <c r="B79" s="217">
        <f>B70/(SUM(B70:C70))</f>
        <v>0</v>
      </c>
      <c r="C79" s="35"/>
      <c r="D79" s="35"/>
    </row>
    <row r="80" spans="1:4" x14ac:dyDescent="0.2">
      <c r="A80" s="219" t="s">
        <v>203</v>
      </c>
    </row>
    <row r="81" spans="1:4" x14ac:dyDescent="0.2">
      <c r="A81" s="220" t="s">
        <v>204</v>
      </c>
      <c r="B81" s="220"/>
      <c r="C81" s="220"/>
      <c r="D81" s="220"/>
    </row>
    <row r="82" spans="1:4" x14ac:dyDescent="0.2">
      <c r="A82" s="221" t="s">
        <v>205</v>
      </c>
      <c r="B82" s="222"/>
      <c r="C82" s="222"/>
      <c r="D82" s="222"/>
    </row>
    <row r="83" spans="1:4" x14ac:dyDescent="0.2">
      <c r="A83" s="223" t="s">
        <v>206</v>
      </c>
      <c r="B83" s="35"/>
      <c r="C83" s="35"/>
      <c r="D83" s="35"/>
    </row>
    <row r="84" spans="1:4" x14ac:dyDescent="0.2">
      <c r="A84" s="224" t="s">
        <v>207</v>
      </c>
      <c r="B84" s="225"/>
      <c r="C84" s="225"/>
      <c r="D84" s="225"/>
    </row>
    <row r="85" spans="1:4" x14ac:dyDescent="0.2">
      <c r="A85" s="226" t="s">
        <v>208</v>
      </c>
      <c r="B85" s="227"/>
      <c r="C85" s="222"/>
      <c r="D85" s="222"/>
    </row>
  </sheetData>
  <mergeCells count="17">
    <mergeCell ref="A38:H38"/>
    <mergeCell ref="A43:H43"/>
    <mergeCell ref="A46:H46"/>
    <mergeCell ref="A47:H47"/>
    <mergeCell ref="E49:J49"/>
    <mergeCell ref="B14:H14"/>
    <mergeCell ref="B23:D23"/>
    <mergeCell ref="E23:F23"/>
    <mergeCell ref="G23:H23"/>
    <mergeCell ref="C24:C25"/>
    <mergeCell ref="A35:H36"/>
    <mergeCell ref="B2:C2"/>
    <mergeCell ref="D2:F2"/>
    <mergeCell ref="G2:J2"/>
    <mergeCell ref="B3:C3"/>
    <mergeCell ref="E4:F4"/>
    <mergeCell ref="H4:J4"/>
  </mergeCells>
  <dataValidations count="1">
    <dataValidation allowBlank="1" showInputMessage="1" showErrorMessage="1" sqref="A47:H48 D1:J4 C1 B1:B4 A1:A10 C3:C4 B19:H37 A19:A46 B39:H42 B44:H45 A13:H17"/>
  </dataValidations>
  <pageMargins left="0.75" right="0.75" top="1" bottom="1" header="0.5" footer="0.5"/>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Fig 4</vt:lpstr>
      <vt:lpstr>Fig 4 CO2 imports</vt:lpstr>
    </vt:vector>
  </TitlesOfParts>
  <Company>European Environment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Louise Skov</dc:creator>
  <cp:lastModifiedBy>Anne Louise Skov</cp:lastModifiedBy>
  <dcterms:created xsi:type="dcterms:W3CDTF">2012-02-02T12:06:00Z</dcterms:created>
  <dcterms:modified xsi:type="dcterms:W3CDTF">2012-02-02T12:06:20Z</dcterms:modified>
</cp:coreProperties>
</file>