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3545"/>
  </bookViews>
  <sheets>
    <sheet name="Fig 5.7 Forest pot PJ GHG" sheetId="1" r:id="rId1"/>
    <sheet name="Fig 5.7 forest techn pathw GHG" sheetId="2" r:id="rId2"/>
  </sheets>
  <externalReferences>
    <externalReference r:id="rId3"/>
    <externalReference r:id="rId4"/>
  </externalReferences>
  <definedNames>
    <definedName name="_SHR1">#REF!</definedName>
    <definedName name="_SHR2">#REF!</definedName>
    <definedName name="_tax1">'[1]Metadata for Graph'!#REF!</definedName>
    <definedName name="_tax2">'[1]Metadata for Graph'!#REF!</definedName>
    <definedName name="_tax3">'[1]Metadata for Graph'!#REF!</definedName>
    <definedName name="_tax4">'[1]Metadata for Graph'!#REF!</definedName>
    <definedName name="AddToolbar">[0]!AddToolbar</definedName>
    <definedName name="boxes">'[1]Metadata for Graph'!#REF!</definedName>
    <definedName name="button_area_1">#REF!</definedName>
    <definedName name="CC">#REF!</definedName>
    <definedName name="CCT">'[1]Metadata for Graph'!#REF!</definedName>
    <definedName name="CDB">#REF!</definedName>
    <definedName name="celltips_area">#REF!</definedName>
    <definedName name="CS">#REF!</definedName>
    <definedName name="data1">'[1]Metadata for Graph'!#REF!</definedName>
    <definedName name="data10">'[1]Metadata for Graph'!#REF!</definedName>
    <definedName name="data11">'[1]Metadata for Graph'!#REF!</definedName>
    <definedName name="data12">'[1]Metadata for Graph'!#REF!</definedName>
    <definedName name="data13">'[1]Metadata for Graph'!#REF!</definedName>
    <definedName name="data14">'[1]Metadata for Graph'!#REF!</definedName>
    <definedName name="data15">'[1]Metadata for Graph'!#REF!</definedName>
    <definedName name="data16">'[1]Metadata for Graph'!#REF!</definedName>
    <definedName name="data17">'[1]Metadata for Graph'!#REF!</definedName>
    <definedName name="data18">'[1]Metadata for Graph'!#REF!</definedName>
    <definedName name="data19">'[1]Metadata for Graph'!#REF!</definedName>
    <definedName name="data2">'[1]Metadata for Graph'!#REF!</definedName>
    <definedName name="data20">'[1]Metadata for Graph'!#REF!</definedName>
    <definedName name="data21">'[1]Metadata for Graph'!#REF!</definedName>
    <definedName name="data22">'[1]Metadata for Graph'!#REF!</definedName>
    <definedName name="data23">'[1]Metadata for Graph'!#REF!</definedName>
    <definedName name="data24">'[1]Metadata for Graph'!#REF!</definedName>
    <definedName name="data25">'[1]Metadata for Graph'!#REF!</definedName>
    <definedName name="data26">'[1]Metadata for Graph'!#REF!</definedName>
    <definedName name="data27">'[1]Metadata for Graph'!#REF!</definedName>
    <definedName name="data28">'[1]Metadata for Graph'!#REF!</definedName>
    <definedName name="data29">'[1]Metadata for Graph'!#REF!</definedName>
    <definedName name="data3">'[1]Metadata for Graph'!#REF!</definedName>
    <definedName name="data30">'[1]Metadata for Graph'!#REF!</definedName>
    <definedName name="data31">'[1]Metadata for Graph'!#REF!</definedName>
    <definedName name="data32">'[1]Metadata for Graph'!#REF!</definedName>
    <definedName name="data33">'[1]Metadata for Graph'!#REF!</definedName>
    <definedName name="data34">'[1]Metadata for Graph'!#REF!</definedName>
    <definedName name="data35">'[1]Metadata for Graph'!#REF!</definedName>
    <definedName name="data36">'[1]Metadata for Graph'!#REF!</definedName>
    <definedName name="data37">'[1]Metadata for Graph'!#REF!</definedName>
    <definedName name="data38">'[1]Metadata for Graph'!#REF!</definedName>
    <definedName name="data39">'[1]Metadata for Graph'!#REF!</definedName>
    <definedName name="data4">'[1]Metadata for Graph'!#REF!</definedName>
    <definedName name="data40">'[1]Metadata for Graph'!#REF!</definedName>
    <definedName name="data41">'[1]Metadata for Graph'!#REF!</definedName>
    <definedName name="data42">'[1]Metadata for Graph'!#REF!</definedName>
    <definedName name="data43">'[1]Metadata for Graph'!#REF!</definedName>
    <definedName name="data44">'[1]Metadata for Graph'!#REF!</definedName>
    <definedName name="data45">'[1]Metadata for Graph'!#REF!</definedName>
    <definedName name="data46">'[1]Metadata for Graph'!#REF!</definedName>
    <definedName name="data47">'[1]Metadata for Graph'!#REF!</definedName>
    <definedName name="data48">'[1]Metadata for Graph'!#REF!</definedName>
    <definedName name="data49">'[1]Metadata for Graph'!#REF!</definedName>
    <definedName name="data5">'[1]Metadata for Graph'!#REF!</definedName>
    <definedName name="data50">'[1]Metadata for Graph'!#REF!</definedName>
    <definedName name="data51">'[1]Metadata for Graph'!#REF!</definedName>
    <definedName name="data52">'[1]Metadata for Graph'!#REF!</definedName>
    <definedName name="data53">'[1]Metadata for Graph'!#REF!</definedName>
    <definedName name="data54">'[1]Metadata for Graph'!#REF!</definedName>
    <definedName name="data55">'[1]Metadata for Graph'!#REF!</definedName>
    <definedName name="data56">'[1]Metadata for Graph'!#REF!</definedName>
    <definedName name="data57">'[1]Metadata for Graph'!#REF!</definedName>
    <definedName name="data58">'[1]Metadata for Graph'!#REF!</definedName>
    <definedName name="data59">'[1]Metadata for Graph'!#REF!</definedName>
    <definedName name="data6">'[1]Metadata for Graph'!#REF!</definedName>
    <definedName name="data60">'[1]Metadata for Graph'!#REF!</definedName>
    <definedName name="data61">'[1]Metadata for Graph'!#REF!</definedName>
    <definedName name="data69">'[1]Metadata for Graph'!#REF!</definedName>
    <definedName name="data7">'[1]Metadata for Graph'!#REF!</definedName>
    <definedName name="data70">'[1]Metadata for Graph'!#REF!</definedName>
    <definedName name="data8">'[1]Metadata for Graph'!#REF!</definedName>
    <definedName name="data9">'[1]Metadata for Graph'!#REF!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1">#REF!</definedName>
    <definedName name="display_area_2">'[1]Metadata for Graph'!#REF!</definedName>
    <definedName name="GoAssetChart">[0]!GoAssetChart</definedName>
    <definedName name="GoBack">[0]!GoBack</definedName>
    <definedName name="GoBalanceSheet">[0]!GoBalanceSheet</definedName>
    <definedName name="GoCashFlow">[0]!GoCashFlow</definedName>
    <definedName name="GoData">[0]!GoData</definedName>
    <definedName name="GoIncomeChart">[0]!GoIncomeChart</definedName>
    <definedName name="LOC">#REF!</definedName>
    <definedName name="LTR">#REF!</definedName>
    <definedName name="NO">'[1]Metadata for Graph'!#REF!</definedName>
    <definedName name="NS">#REF!</definedName>
    <definedName name="qzqzqz1">'[1]Metadata for Graph'!#REF!</definedName>
    <definedName name="qzqzqz10">'[1]Metadata for Graph'!#REF!</definedName>
    <definedName name="qzqzqz11">'[1]Metadata for Graph'!#REF!</definedName>
    <definedName name="qzqzqz12">'[1]Metadata for Graph'!#REF!</definedName>
    <definedName name="qzqzqz13">'[1]Metadata for Graph'!#REF!</definedName>
    <definedName name="qzqzqz14">'[1]Metadata for Graph'!#REF!</definedName>
    <definedName name="qzqzqz15">'[1]Metadata for Graph'!#REF!</definedName>
    <definedName name="qzqzqz16">'[1]Metadata for Graph'!#REF!</definedName>
    <definedName name="qzqzqz17">'[1]Metadata for Graph'!#REF!</definedName>
    <definedName name="qzqzqz18">'[1]Metadata for Graph'!#REF!</definedName>
    <definedName name="qzqzqz19">'[1]Metadata for Graph'!#REF!</definedName>
    <definedName name="qzqzqz2">'[1]Metadata for Graph'!#REF!</definedName>
    <definedName name="qzqzqz20">'[1]Metadata for Graph'!#REF!</definedName>
    <definedName name="qzqzqz21">'[1]Metadata for Graph'!#REF!</definedName>
    <definedName name="qzqzqz22">'[1]Metadata for Graph'!#REF!</definedName>
    <definedName name="qzqzqz23">'[1]Metadata for Graph'!#REF!</definedName>
    <definedName name="qzqzqz24">'[1]Metadata for Graph'!#REF!</definedName>
    <definedName name="qzqzqz25">'[1]Metadata for Graph'!#REF!</definedName>
    <definedName name="qzqzqz26">'[1]Metadata for Graph'!#REF!</definedName>
    <definedName name="qzqzqz27">'[1]Metadata for Graph'!#REF!</definedName>
    <definedName name="qzqzqz28">'[1]Metadata for Graph'!#REF!</definedName>
    <definedName name="qzqzqz29">'[1]Metadata for Graph'!#REF!</definedName>
    <definedName name="qzqzqz3">'[1]Metadata for Graph'!#REF!</definedName>
    <definedName name="qzqzqz30">'[1]Metadata for Graph'!#REF!</definedName>
    <definedName name="qzqzqz31">'[1]Metadata for Graph'!#REF!</definedName>
    <definedName name="qzqzqz32">'[1]Metadata for Graph'!#REF!</definedName>
    <definedName name="qzqzqz4">'[1]Metadata for Graph'!#REF!</definedName>
    <definedName name="qzqzqz6">'[1]Metadata for Graph'!#REF!</definedName>
    <definedName name="qzqzqz7">'[1]Metadata for Graph'!#REF!</definedName>
    <definedName name="qzqzqz8">'[1]Metadata for Graph'!#REF!</definedName>
    <definedName name="qzqzqz9">'[1]Metadata for Graph'!#REF!</definedName>
    <definedName name="SS">#REF!</definedName>
    <definedName name="TOT">'[1]Metadata for Graph'!#REF!</definedName>
    <definedName name="vital1">#REF!</definedName>
    <definedName name="vital2">#REF!</definedName>
    <definedName name="vital4">#REF!</definedName>
    <definedName name="vital5">#REF!</definedName>
    <definedName name="vital6">#REF!</definedName>
    <definedName name="vital8">#REF!</definedName>
    <definedName name="vital9">#REF!</definedName>
  </definedNames>
  <calcPr calcId="145621"/>
</workbook>
</file>

<file path=xl/calcChain.xml><?xml version="1.0" encoding="utf-8"?>
<calcChain xmlns="http://schemas.openxmlformats.org/spreadsheetml/2006/main">
  <c r="H43" i="2" l="1"/>
  <c r="H41" i="2"/>
  <c r="H38" i="2"/>
  <c r="H35" i="2"/>
  <c r="H32" i="2"/>
  <c r="F5" i="2"/>
  <c r="B5" i="2"/>
  <c r="J37" i="1"/>
  <c r="I37" i="1"/>
  <c r="H37" i="1"/>
  <c r="J36" i="1"/>
  <c r="I36" i="1"/>
  <c r="H36" i="1"/>
  <c r="J35" i="1"/>
  <c r="I35" i="1"/>
  <c r="H35" i="1"/>
  <c r="L29" i="1"/>
  <c r="L28" i="1"/>
  <c r="L27" i="1"/>
  <c r="N24" i="1"/>
  <c r="N23" i="1"/>
  <c r="N22" i="1"/>
  <c r="F14" i="1"/>
  <c r="H7" i="2" s="1"/>
  <c r="E14" i="1"/>
  <c r="H6" i="2" s="1"/>
  <c r="D14" i="1"/>
  <c r="H5" i="2" s="1"/>
  <c r="F13" i="1"/>
  <c r="G7" i="2" s="1"/>
  <c r="E13" i="1"/>
  <c r="G6" i="2" s="1"/>
  <c r="D13" i="1"/>
  <c r="G5" i="2" s="1"/>
  <c r="F12" i="1"/>
  <c r="F7" i="2" s="1"/>
  <c r="E12" i="1"/>
  <c r="H12" i="1" s="1"/>
  <c r="K12" i="1" s="1"/>
  <c r="F11" i="1"/>
  <c r="I11" i="1" s="1"/>
  <c r="L11" i="1" s="1"/>
  <c r="E11" i="1"/>
  <c r="E6" i="2" s="1"/>
  <c r="D11" i="1"/>
  <c r="G11" i="1" s="1"/>
  <c r="J11" i="1" s="1"/>
  <c r="F10" i="1"/>
  <c r="C7" i="2" s="1"/>
  <c r="E10" i="1"/>
  <c r="C6" i="2" s="1"/>
  <c r="D10" i="1"/>
  <c r="C5" i="2" s="1"/>
  <c r="F9" i="1"/>
  <c r="I9" i="1" s="1"/>
  <c r="L9" i="1" s="1"/>
  <c r="E9" i="1"/>
  <c r="D6" i="2" s="1"/>
  <c r="D9" i="1"/>
  <c r="D5" i="2" s="1"/>
  <c r="F8" i="1"/>
  <c r="I8" i="1" s="1"/>
  <c r="L8" i="1" s="1"/>
  <c r="E8" i="1"/>
  <c r="B6" i="2" s="1"/>
  <c r="F7" i="1"/>
  <c r="D7" i="2" s="1"/>
  <c r="I6" i="1"/>
  <c r="F6" i="1"/>
  <c r="B7" i="2" s="1"/>
  <c r="L6" i="1" l="1"/>
  <c r="I7" i="1"/>
  <c r="L7" i="1" s="1"/>
  <c r="H8" i="1"/>
  <c r="H9" i="1"/>
  <c r="K9" i="1" s="1"/>
  <c r="G10" i="1"/>
  <c r="J10" i="1" s="1"/>
  <c r="I10" i="1"/>
  <c r="L10" i="1" s="1"/>
  <c r="H11" i="1"/>
  <c r="K11" i="1" s="1"/>
  <c r="I12" i="1"/>
  <c r="L12" i="1" s="1"/>
  <c r="G13" i="1"/>
  <c r="J13" i="1" s="1"/>
  <c r="I13" i="1"/>
  <c r="L13" i="1" s="1"/>
  <c r="H14" i="1"/>
  <c r="K14" i="1" s="1"/>
  <c r="E15" i="1"/>
  <c r="B20" i="1" s="1"/>
  <c r="E20" i="1" s="1"/>
  <c r="E5" i="2"/>
  <c r="F6" i="2"/>
  <c r="E7" i="2"/>
  <c r="G9" i="1"/>
  <c r="H10" i="1"/>
  <c r="K10" i="1" s="1"/>
  <c r="H13" i="1"/>
  <c r="K13" i="1" s="1"/>
  <c r="G14" i="1"/>
  <c r="J14" i="1" s="1"/>
  <c r="I14" i="1"/>
  <c r="L14" i="1" s="1"/>
  <c r="D15" i="1"/>
  <c r="B19" i="1" s="1"/>
  <c r="E19" i="1" s="1"/>
  <c r="F15" i="1"/>
  <c r="B21" i="1" s="1"/>
  <c r="E21" i="1" s="1"/>
  <c r="H15" i="1" l="1"/>
  <c r="K8" i="1"/>
  <c r="G15" i="1"/>
  <c r="J9" i="1"/>
  <c r="I15" i="1"/>
  <c r="L15" i="1" l="1"/>
  <c r="F21" i="1"/>
  <c r="J15" i="1"/>
  <c r="F19" i="1"/>
  <c r="F20" i="1"/>
  <c r="K15" i="1"/>
  <c r="I19" i="1" l="1"/>
  <c r="M19" i="1" s="1"/>
  <c r="J19" i="1"/>
  <c r="I21" i="1"/>
  <c r="M21" i="1" s="1"/>
  <c r="J21" i="1"/>
  <c r="I20" i="1"/>
  <c r="M20" i="1" s="1"/>
  <c r="J20" i="1"/>
</calcChain>
</file>

<file path=xl/sharedStrings.xml><?xml version="1.0" encoding="utf-8"?>
<sst xmlns="http://schemas.openxmlformats.org/spreadsheetml/2006/main" count="319" uniqueCount="125">
  <si>
    <t>Forest potential (PJ) and technology mix per storyline in 2020</t>
  </si>
  <si>
    <t>Forestry heat</t>
  </si>
  <si>
    <t>Total PJ</t>
  </si>
  <si>
    <t>Total ton CO2 eq</t>
  </si>
  <si>
    <t>Average emissions (Kg CO2 eq/GJ)</t>
  </si>
  <si>
    <t>Market</t>
  </si>
  <si>
    <t>Climate</t>
  </si>
  <si>
    <t>Res. Eff./ Sustainability</t>
  </si>
  <si>
    <t>primary forest residues</t>
  </si>
  <si>
    <t>Pelletisation</t>
  </si>
  <si>
    <t>Residential pellet boilers(small)</t>
  </si>
  <si>
    <t>Other industrial wood residues</t>
  </si>
  <si>
    <t>Residential pellet boilers(medium)</t>
  </si>
  <si>
    <t>Residential pellet boilers(large))</t>
  </si>
  <si>
    <t>Primary forest residue</t>
  </si>
  <si>
    <t>chipping</t>
  </si>
  <si>
    <t>local heating plant-small scale (1MW)</t>
  </si>
  <si>
    <t>local heating plant-large scale (5MW)</t>
  </si>
  <si>
    <t>black liquor</t>
  </si>
  <si>
    <t>liquid combustion-heat</t>
  </si>
  <si>
    <t>Total</t>
  </si>
  <si>
    <t>Forest</t>
  </si>
  <si>
    <t>total(PJ)</t>
  </si>
  <si>
    <t>total emissions (ton CO2 eq.)</t>
  </si>
  <si>
    <t>average emissions (kg  CO2 eq./GJ)</t>
  </si>
  <si>
    <t>heat</t>
  </si>
  <si>
    <t xml:space="preserve">electricity </t>
  </si>
  <si>
    <t>biofuels</t>
  </si>
  <si>
    <t>total</t>
  </si>
  <si>
    <t xml:space="preserve">Climate </t>
  </si>
  <si>
    <t xml:space="preserve">Res eff. /Sustainability </t>
  </si>
  <si>
    <t>Storylines (old based on Hans' results)</t>
  </si>
  <si>
    <t>Total NREAP demand</t>
  </si>
  <si>
    <t>Domestic supply</t>
  </si>
  <si>
    <t>Required imports</t>
  </si>
  <si>
    <t>agriculture</t>
  </si>
  <si>
    <t>forestry</t>
  </si>
  <si>
    <t>waste</t>
  </si>
  <si>
    <t>electricity-biogas</t>
  </si>
  <si>
    <t>electricity-other</t>
  </si>
  <si>
    <t>electricity</t>
  </si>
  <si>
    <t>NREAP</t>
  </si>
  <si>
    <t>Storylines based on up-date shifting more waste to heat</t>
  </si>
  <si>
    <t>Co-gen heat and electricity</t>
  </si>
  <si>
    <t>Total wood residues (prim, secondary, tert) (KTOE) in 2020 (EU wood project)</t>
  </si>
  <si>
    <t>% additional harvestable stemwood</t>
  </si>
  <si>
    <t>% Prim forstry residues</t>
  </si>
  <si>
    <t>% Secondary forestry residues</t>
  </si>
  <si>
    <t>% industrial wood residues</t>
  </si>
  <si>
    <t>% black liquor</t>
  </si>
  <si>
    <t>Technologies, pathways for forest</t>
  </si>
  <si>
    <t>Summary technologies forest sector</t>
  </si>
  <si>
    <t xml:space="preserve">Primary forestry residues small-medium pellet boilers </t>
  </si>
  <si>
    <t xml:space="preserve">Primary forestry residues large pellet boilers </t>
  </si>
  <si>
    <t xml:space="preserve">Other industrial wood small-medium pellet boilers </t>
  </si>
  <si>
    <t xml:space="preserve">Other industrial wood large pellet boilers </t>
  </si>
  <si>
    <t xml:space="preserve">Primary forest residue chips local heating plant (1 MW) </t>
  </si>
  <si>
    <t xml:space="preserve">Primary forest residue chips local heating plant (5 MW) </t>
  </si>
  <si>
    <t>Black liquor liquid combustion-heat</t>
  </si>
  <si>
    <t>`Market first` storyline</t>
  </si>
  <si>
    <t>`Climate focus` storyline</t>
  </si>
  <si>
    <t>`Resource efficiency` storyline</t>
  </si>
  <si>
    <t>heat output:</t>
  </si>
  <si>
    <t>comment 1 by OEKO</t>
  </si>
  <si>
    <t>comment 2 by OEKO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</si>
  <si>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eq g/MJ</t>
    </r>
    <r>
      <rPr>
        <b/>
        <vertAlign val="subscript"/>
        <sz val="10"/>
        <rFont val="Arial"/>
        <family val="2"/>
      </rPr>
      <t>out</t>
    </r>
  </si>
  <si>
    <t>extra emission harvesting and pelletising</t>
  </si>
  <si>
    <t>total for real emsions</t>
  </si>
  <si>
    <t>no upstream according to RED</t>
  </si>
  <si>
    <t>10 kWth</t>
  </si>
  <si>
    <t>Woody Perennials</t>
  </si>
  <si>
    <t>assumed poplar SRC</t>
  </si>
  <si>
    <t>50 kWth</t>
  </si>
  <si>
    <t>0.5 MWth</t>
  </si>
  <si>
    <t>excludes heat distribution</t>
  </si>
  <si>
    <t>Perennials (woody)</t>
  </si>
  <si>
    <t>onsite combustion for process heat assumed, with FGD</t>
  </si>
  <si>
    <t>used fat/oil</t>
  </si>
  <si>
    <t>liquid combustion(heat only)</t>
  </si>
  <si>
    <t>boiler with 1 MWth assumed</t>
  </si>
  <si>
    <t>Waste ligno-cellulosic pellets heat part</t>
  </si>
  <si>
    <t>Co-gen small scale</t>
  </si>
  <si>
    <t>0.29 electricity per 1 unit heat</t>
  </si>
  <si>
    <t>1-5 MW</t>
  </si>
  <si>
    <t>electricity/CHP output, allocation to electricity only</t>
  </si>
  <si>
    <t>sawdust + sawmill by-products</t>
  </si>
  <si>
    <t>pelletisation</t>
  </si>
  <si>
    <t>direct co-firing (coal process</t>
  </si>
  <si>
    <t>coal PP 800 MWel, 15% cofiring, only biomass share shown</t>
  </si>
  <si>
    <t>sawdust</t>
  </si>
  <si>
    <t>co-firing in a coal fired CHP plant</t>
  </si>
  <si>
    <t>coal SE 100 MWel, 15% cofiring, only biomass share shown</t>
  </si>
  <si>
    <t>CHP plant</t>
  </si>
  <si>
    <t>20 MWel cogen steam-turbine backpressure plant</t>
  </si>
  <si>
    <t>straw</t>
  </si>
  <si>
    <t>TOP straw</t>
  </si>
  <si>
    <t>direct co-firing</t>
  </si>
  <si>
    <t>coal PP 800 MWel, 10% cofiring, only biomass share shown</t>
  </si>
  <si>
    <t>o-firin in a coal fired CHP</t>
  </si>
  <si>
    <t>coal SE 100 MWel, 10% cofiring, only biomass share shown</t>
  </si>
  <si>
    <t>direct co-firing coal process</t>
  </si>
  <si>
    <t>assumed willow SRC</t>
  </si>
  <si>
    <t>Rapeseed</t>
  </si>
  <si>
    <t>oil extraction</t>
  </si>
  <si>
    <t>liquid combustion(electricity only)</t>
  </si>
  <si>
    <t>SVO assumed</t>
  </si>
  <si>
    <t>ICE dieselmotor 0.5 MWel</t>
  </si>
  <si>
    <t>soya import from XX</t>
  </si>
  <si>
    <t>SVO from AR assumed</t>
  </si>
  <si>
    <t>Sunflower</t>
  </si>
  <si>
    <t>CHP-liquid</t>
  </si>
  <si>
    <t>ICE cogen with dieselmotor 0.5 MWel</t>
  </si>
  <si>
    <t>MSW (not landfill, composting)</t>
  </si>
  <si>
    <t>Combustion(electricity only)</t>
  </si>
  <si>
    <t>50% biogenic share</t>
  </si>
  <si>
    <t>incineration assumed</t>
  </si>
  <si>
    <t>CHP</t>
  </si>
  <si>
    <t>verge grass</t>
  </si>
  <si>
    <t>biogas</t>
  </si>
  <si>
    <t>grass cuttings assumed</t>
  </si>
  <si>
    <t>ICE 500 kWel lean enginge</t>
  </si>
  <si>
    <t>animal waste</t>
  </si>
  <si>
    <t>liquid manure assumed</t>
  </si>
  <si>
    <t>dry manure</t>
  </si>
  <si>
    <t>Waste ligno-cellulosic pellets, electricity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</si>
</sst>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name val="Verdana"/>
      <family val="2"/>
    </font>
    <font>
      <sz val="9"/>
      <color rgb="FF000000"/>
      <name val="Verdana"/>
      <family val="2"/>
    </font>
    <font>
      <i/>
      <sz val="9"/>
      <color rgb="FF000000"/>
      <name val="Verdana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2" borderId="0"/>
    <xf numFmtId="0" fontId="1" fillId="0" borderId="0"/>
    <xf numFmtId="0" fontId="4" fillId="0" borderId="0"/>
    <xf numFmtId="0" fontId="14" fillId="0" borderId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2" borderId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21">
    <xf numFmtId="0" fontId="0" fillId="2" borderId="0" xfId="0"/>
    <xf numFmtId="0" fontId="3" fillId="0" borderId="14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 wrapText="1"/>
    </xf>
    <xf numFmtId="0" fontId="12" fillId="0" borderId="4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top" wrapText="1"/>
    </xf>
    <xf numFmtId="1" fontId="11" fillId="0" borderId="5" xfId="1" applyNumberFormat="1" applyFont="1" applyFill="1" applyBorder="1" applyAlignment="1">
      <alignment vertical="top"/>
    </xf>
    <xf numFmtId="1" fontId="11" fillId="0" borderId="5" xfId="1" applyNumberFormat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top" wrapText="1"/>
    </xf>
    <xf numFmtId="0" fontId="11" fillId="0" borderId="8" xfId="1" applyFont="1" applyFill="1" applyBorder="1" applyAlignment="1">
      <alignment horizontal="center" vertical="top" wrapText="1"/>
    </xf>
    <xf numFmtId="0" fontId="11" fillId="0" borderId="9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center" vertical="top" wrapText="1"/>
    </xf>
    <xf numFmtId="1" fontId="11" fillId="0" borderId="6" xfId="1" applyNumberFormat="1" applyFont="1" applyFill="1" applyBorder="1" applyAlignment="1">
      <alignment vertical="top" wrapText="1"/>
    </xf>
    <xf numFmtId="164" fontId="13" fillId="0" borderId="5" xfId="1" applyNumberFormat="1" applyFont="1" applyFill="1" applyBorder="1"/>
    <xf numFmtId="164" fontId="13" fillId="0" borderId="0" xfId="1" applyNumberFormat="1" applyFont="1" applyFill="1" applyBorder="1"/>
    <xf numFmtId="0" fontId="17" fillId="0" borderId="29" xfId="3" applyFont="1" applyFill="1" applyBorder="1" applyAlignment="1">
      <alignment horizontal="center"/>
    </xf>
    <xf numFmtId="0" fontId="17" fillId="0" borderId="26" xfId="3" applyFont="1" applyFill="1" applyBorder="1" applyAlignment="1">
      <alignment horizontal="center"/>
    </xf>
    <xf numFmtId="0" fontId="17" fillId="0" borderId="30" xfId="3" applyFont="1" applyFill="1" applyBorder="1" applyAlignment="1">
      <alignment horizontal="center"/>
    </xf>
    <xf numFmtId="0" fontId="17" fillId="0" borderId="0" xfId="3" applyFont="1" applyFill="1" applyBorder="1" applyAlignment="1">
      <alignment horizontal="center" wrapText="1"/>
    </xf>
    <xf numFmtId="0" fontId="6" fillId="0" borderId="2" xfId="1" applyFont="1" applyFill="1" applyBorder="1"/>
    <xf numFmtId="0" fontId="6" fillId="0" borderId="31" xfId="1" applyFont="1" applyFill="1" applyBorder="1"/>
    <xf numFmtId="164" fontId="6" fillId="0" borderId="32" xfId="1" applyNumberFormat="1" applyFont="1" applyFill="1" applyBorder="1"/>
    <xf numFmtId="0" fontId="6" fillId="0" borderId="5" xfId="1" applyFont="1" applyFill="1" applyBorder="1"/>
    <xf numFmtId="0" fontId="6" fillId="0" borderId="20" xfId="1" applyFont="1" applyFill="1" applyBorder="1"/>
    <xf numFmtId="164" fontId="6" fillId="0" borderId="33" xfId="1" applyNumberFormat="1" applyFont="1" applyFill="1" applyBorder="1"/>
    <xf numFmtId="0" fontId="6" fillId="0" borderId="8" xfId="1" applyFont="1" applyFill="1" applyBorder="1"/>
    <xf numFmtId="0" fontId="6" fillId="0" borderId="23" xfId="1" applyFont="1" applyFill="1" applyBorder="1"/>
    <xf numFmtId="164" fontId="6" fillId="0" borderId="34" xfId="1" applyNumberFormat="1" applyFont="1" applyFill="1" applyBorder="1"/>
    <xf numFmtId="0" fontId="1" fillId="0" borderId="27" xfId="1" applyFill="1" applyBorder="1"/>
    <xf numFmtId="0" fontId="1" fillId="0" borderId="2" xfId="1" applyFill="1" applyBorder="1"/>
    <xf numFmtId="0" fontId="1" fillId="0" borderId="31" xfId="1" applyFill="1" applyBorder="1"/>
    <xf numFmtId="0" fontId="1" fillId="0" borderId="5" xfId="1" applyFill="1" applyBorder="1"/>
    <xf numFmtId="0" fontId="1" fillId="0" borderId="20" xfId="1" applyFill="1" applyBorder="1"/>
    <xf numFmtId="0" fontId="1" fillId="0" borderId="8" xfId="1" applyFill="1" applyBorder="1"/>
    <xf numFmtId="0" fontId="1" fillId="0" borderId="23" xfId="1" applyFill="1" applyBorder="1"/>
    <xf numFmtId="0" fontId="1" fillId="0" borderId="0" xfId="1" applyFill="1"/>
    <xf numFmtId="0" fontId="1" fillId="0" borderId="3" xfId="1" applyFill="1" applyBorder="1"/>
    <xf numFmtId="0" fontId="2" fillId="0" borderId="5" xfId="1" applyFont="1" applyFill="1" applyBorder="1"/>
    <xf numFmtId="0" fontId="5" fillId="0" borderId="4" xfId="2" applyFont="1" applyFill="1" applyBorder="1" applyAlignment="1">
      <alignment vertical="center" wrapText="1"/>
    </xf>
    <xf numFmtId="0" fontId="6" fillId="0" borderId="5" xfId="1" applyFont="1" applyFill="1" applyBorder="1" applyAlignment="1">
      <alignment wrapText="1"/>
    </xf>
    <xf numFmtId="164" fontId="6" fillId="0" borderId="5" xfId="1" applyNumberFormat="1" applyFont="1" applyFill="1" applyBorder="1"/>
    <xf numFmtId="1" fontId="1" fillId="0" borderId="5" xfId="1" applyNumberFormat="1" applyFill="1" applyBorder="1"/>
    <xf numFmtId="164" fontId="1" fillId="0" borderId="5" xfId="1" applyNumberFormat="1" applyFill="1" applyBorder="1"/>
    <xf numFmtId="164" fontId="1" fillId="0" borderId="6" xfId="1" applyNumberFormat="1" applyFill="1" applyBorder="1"/>
    <xf numFmtId="0" fontId="5" fillId="0" borderId="4" xfId="1" applyFont="1" applyFill="1" applyBorder="1" applyAlignment="1">
      <alignment vertical="center" wrapText="1"/>
    </xf>
    <xf numFmtId="0" fontId="7" fillId="0" borderId="7" xfId="2" applyFont="1" applyFill="1" applyBorder="1" applyAlignment="1">
      <alignment vertical="center" wrapText="1"/>
    </xf>
    <xf numFmtId="0" fontId="2" fillId="0" borderId="8" xfId="1" applyFont="1" applyFill="1" applyBorder="1"/>
    <xf numFmtId="1" fontId="2" fillId="0" borderId="8" xfId="1" applyNumberFormat="1" applyFont="1" applyFill="1" applyBorder="1"/>
    <xf numFmtId="164" fontId="2" fillId="0" borderId="8" xfId="1" applyNumberFormat="1" applyFont="1" applyFill="1" applyBorder="1"/>
    <xf numFmtId="164" fontId="2" fillId="0" borderId="9" xfId="1" applyNumberFormat="1" applyFont="1" applyFill="1" applyBorder="1"/>
    <xf numFmtId="0" fontId="2" fillId="0" borderId="0" xfId="1" applyFont="1" applyFill="1"/>
    <xf numFmtId="0" fontId="7" fillId="0" borderId="10" xfId="2" applyFont="1" applyFill="1" applyBorder="1" applyAlignment="1">
      <alignment vertical="center" wrapText="1"/>
    </xf>
    <xf numFmtId="0" fontId="2" fillId="0" borderId="11" xfId="1" applyFont="1" applyFill="1" applyBorder="1"/>
    <xf numFmtId="1" fontId="2" fillId="0" borderId="11" xfId="1" applyNumberFormat="1" applyFont="1" applyFill="1" applyBorder="1"/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0" fontId="9" fillId="0" borderId="5" xfId="1" applyFont="1" applyFill="1" applyBorder="1"/>
    <xf numFmtId="0" fontId="9" fillId="0" borderId="6" xfId="1" applyFont="1" applyFill="1" applyBorder="1"/>
    <xf numFmtId="0" fontId="10" fillId="0" borderId="4" xfId="1" applyFont="1" applyFill="1" applyBorder="1" applyAlignment="1">
      <alignment vertical="center" wrapText="1"/>
    </xf>
    <xf numFmtId="1" fontId="9" fillId="0" borderId="5" xfId="1" applyNumberFormat="1" applyFont="1" applyFill="1" applyBorder="1"/>
    <xf numFmtId="164" fontId="9" fillId="0" borderId="5" xfId="1" applyNumberFormat="1" applyFont="1" applyFill="1" applyBorder="1"/>
    <xf numFmtId="164" fontId="9" fillId="0" borderId="6" xfId="1" applyNumberFormat="1" applyFont="1" applyFill="1" applyBorder="1"/>
    <xf numFmtId="0" fontId="10" fillId="0" borderId="7" xfId="1" applyFont="1" applyFill="1" applyBorder="1" applyAlignment="1">
      <alignment vertical="center" wrapText="1"/>
    </xf>
    <xf numFmtId="1" fontId="9" fillId="0" borderId="8" xfId="1" applyNumberFormat="1" applyFont="1" applyFill="1" applyBorder="1"/>
    <xf numFmtId="164" fontId="9" fillId="0" borderId="8" xfId="1" applyNumberFormat="1" applyFont="1" applyFill="1" applyBorder="1"/>
    <xf numFmtId="0" fontId="9" fillId="0" borderId="8" xfId="1" applyFont="1" applyFill="1" applyBorder="1"/>
    <xf numFmtId="164" fontId="9" fillId="0" borderId="9" xfId="1" applyNumberFormat="1" applyFont="1" applyFill="1" applyBorder="1"/>
    <xf numFmtId="0" fontId="5" fillId="0" borderId="0" xfId="2" applyFont="1" applyFill="1" applyBorder="1" applyAlignment="1">
      <alignment vertical="center" wrapText="1"/>
    </xf>
    <xf numFmtId="1" fontId="1" fillId="0" borderId="0" xfId="1" applyNumberFormat="1" applyFill="1"/>
    <xf numFmtId="164" fontId="1" fillId="0" borderId="0" xfId="1" applyNumberFormat="1" applyFill="1" applyBorder="1"/>
    <xf numFmtId="0" fontId="1" fillId="0" borderId="14" xfId="1" applyFill="1" applyBorder="1"/>
    <xf numFmtId="0" fontId="7" fillId="0" borderId="5" xfId="2" applyFont="1" applyFill="1" applyBorder="1" applyAlignment="1">
      <alignment vertical="center" wrapText="1"/>
    </xf>
    <xf numFmtId="0" fontId="13" fillId="0" borderId="5" xfId="1" applyFont="1" applyFill="1" applyBorder="1"/>
    <xf numFmtId="164" fontId="2" fillId="0" borderId="0" xfId="1" applyNumberFormat="1" applyFont="1" applyFill="1" applyBorder="1"/>
    <xf numFmtId="2" fontId="1" fillId="0" borderId="5" xfId="1" applyNumberFormat="1" applyFill="1" applyBorder="1"/>
    <xf numFmtId="0" fontId="1" fillId="0" borderId="5" xfId="1" applyFill="1" applyBorder="1" applyAlignment="1">
      <alignment wrapText="1"/>
    </xf>
    <xf numFmtId="0" fontId="0" fillId="0" borderId="5" xfId="0" applyFill="1" applyBorder="1"/>
    <xf numFmtId="0" fontId="15" fillId="0" borderId="26" xfId="1" applyFont="1" applyFill="1" applyBorder="1"/>
    <xf numFmtId="0" fontId="16" fillId="0" borderId="27" xfId="1" applyFont="1" applyFill="1" applyBorder="1"/>
    <xf numFmtId="0" fontId="16" fillId="0" borderId="28" xfId="1" applyFont="1" applyFill="1" applyBorder="1"/>
    <xf numFmtId="0" fontId="5" fillId="0" borderId="1" xfId="2" applyFont="1" applyFill="1" applyBorder="1" applyAlignment="1">
      <alignment vertical="center" wrapText="1"/>
    </xf>
    <xf numFmtId="164" fontId="1" fillId="0" borderId="0" xfId="1" applyNumberFormat="1" applyFill="1"/>
    <xf numFmtId="0" fontId="5" fillId="0" borderId="7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vertical="center" wrapText="1"/>
    </xf>
    <xf numFmtId="0" fontId="19" fillId="0" borderId="19" xfId="2" applyFont="1" applyFill="1" applyBorder="1" applyAlignment="1">
      <alignment vertical="center" wrapText="1"/>
    </xf>
    <xf numFmtId="0" fontId="1" fillId="0" borderId="35" xfId="1" applyFill="1" applyBorder="1"/>
    <xf numFmtId="0" fontId="1" fillId="0" borderId="36" xfId="1" applyFill="1" applyBorder="1"/>
    <xf numFmtId="0" fontId="20" fillId="0" borderId="26" xfId="2" applyFont="1" applyFill="1" applyBorder="1" applyAlignment="1">
      <alignment vertical="center"/>
    </xf>
    <xf numFmtId="0" fontId="1" fillId="0" borderId="28" xfId="1" applyFill="1" applyBorder="1"/>
    <xf numFmtId="0" fontId="1" fillId="0" borderId="30" xfId="1" applyFill="1" applyBorder="1"/>
    <xf numFmtId="0" fontId="19" fillId="0" borderId="1" xfId="2" applyFont="1" applyFill="1" applyBorder="1" applyAlignment="1">
      <alignment vertical="center" wrapText="1"/>
    </xf>
    <xf numFmtId="164" fontId="1" fillId="0" borderId="32" xfId="1" applyNumberFormat="1" applyFill="1" applyBorder="1"/>
    <xf numFmtId="0" fontId="19" fillId="0" borderId="4" xfId="2" applyFont="1" applyFill="1" applyBorder="1" applyAlignment="1">
      <alignment vertical="center" wrapText="1"/>
    </xf>
    <xf numFmtId="164" fontId="1" fillId="0" borderId="33" xfId="1" applyNumberFormat="1" applyFill="1" applyBorder="1"/>
    <xf numFmtId="0" fontId="19" fillId="0" borderId="7" xfId="2" applyFont="1" applyFill="1" applyBorder="1" applyAlignment="1">
      <alignment vertical="center" wrapText="1"/>
    </xf>
    <xf numFmtId="164" fontId="1" fillId="0" borderId="34" xfId="1" applyNumberFormat="1" applyFill="1" applyBorder="1"/>
    <xf numFmtId="0" fontId="11" fillId="0" borderId="23" xfId="1" applyFont="1" applyFill="1" applyBorder="1" applyAlignment="1">
      <alignment horizontal="center" vertical="top" wrapText="1"/>
    </xf>
    <xf numFmtId="0" fontId="11" fillId="0" borderId="24" xfId="1" applyFont="1" applyFill="1" applyBorder="1" applyAlignment="1">
      <alignment horizontal="center" vertical="top" wrapText="1"/>
    </xf>
    <xf numFmtId="0" fontId="11" fillId="0" borderId="25" xfId="1" applyFont="1" applyFill="1" applyBorder="1" applyAlignment="1">
      <alignment horizontal="center" vertical="top" wrapText="1"/>
    </xf>
    <xf numFmtId="0" fontId="11" fillId="0" borderId="15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8" fillId="0" borderId="13" xfId="1" applyFont="1" applyFill="1" applyBorder="1" applyAlignment="1">
      <alignment wrapText="1"/>
    </xf>
    <xf numFmtId="0" fontId="8" fillId="0" borderId="4" xfId="1" applyFont="1" applyFill="1" applyBorder="1" applyAlignment="1">
      <alignment wrapText="1"/>
    </xf>
    <xf numFmtId="0" fontId="9" fillId="0" borderId="14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</cellXfs>
  <cellStyles count="9">
    <cellStyle name="Dezimal [0]_Budget" xfId="4"/>
    <cellStyle name="Dezimal_Budget" xfId="5"/>
    <cellStyle name="Normal" xfId="0" builtinId="0"/>
    <cellStyle name="Normal 2" xfId="1"/>
    <cellStyle name="Normal_Sheet1" xfId="2"/>
    <cellStyle name="Standard_Anpassen der Amortisation" xfId="6"/>
    <cellStyle name="Standard_OEKO (2011) GEMIS bioenergy process data 2020_ave_min_max" xfId="3"/>
    <cellStyle name="Währung [0]_Budget" xfId="7"/>
    <cellStyle name="Währung_Budget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5.7 forest techn pathw GHG'!$B$4</c:f>
              <c:strCache>
                <c:ptCount val="1"/>
                <c:pt idx="0">
                  <c:v>Primary forestry residues small-medium pellet boilers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GHG'!$B$5:$B$7</c:f>
              <c:numCache>
                <c:formatCode>0</c:formatCode>
                <c:ptCount val="3"/>
                <c:pt idx="0">
                  <c:v>0</c:v>
                </c:pt>
                <c:pt idx="1">
                  <c:v>155.87903157758782</c:v>
                </c:pt>
                <c:pt idx="2">
                  <c:v>219.06758249960663</c:v>
                </c:pt>
              </c:numCache>
            </c:numRef>
          </c:val>
        </c:ser>
        <c:ser>
          <c:idx val="1"/>
          <c:order val="1"/>
          <c:tx>
            <c:strRef>
              <c:f>'Fig 5.7 forest techn pathw GHG'!$C$4</c:f>
              <c:strCache>
                <c:ptCount val="1"/>
                <c:pt idx="0">
                  <c:v>Primary forestry residues large pellet boilers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GHG'!$C$5:$C$7</c:f>
              <c:numCache>
                <c:formatCode>0</c:formatCode>
                <c:ptCount val="3"/>
                <c:pt idx="0">
                  <c:v>172.63736841063957</c:v>
                </c:pt>
                <c:pt idx="1">
                  <c:v>155.87903157758782</c:v>
                </c:pt>
                <c:pt idx="2">
                  <c:v>109.53379124980331</c:v>
                </c:pt>
              </c:numCache>
            </c:numRef>
          </c:val>
        </c:ser>
        <c:ser>
          <c:idx val="2"/>
          <c:order val="2"/>
          <c:tx>
            <c:strRef>
              <c:f>'Fig 5.7 forest techn pathw GHG'!$D$4</c:f>
              <c:strCache>
                <c:ptCount val="1"/>
                <c:pt idx="0">
                  <c:v>Other industrial wood small-medium pellet boilers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GHG'!$D$5:$D$7</c:f>
              <c:numCache>
                <c:formatCode>0</c:formatCode>
                <c:ptCount val="3"/>
                <c:pt idx="0">
                  <c:v>67.299313109232386</c:v>
                </c:pt>
                <c:pt idx="1">
                  <c:v>121.53280428083119</c:v>
                </c:pt>
                <c:pt idx="2">
                  <c:v>142.33204512686305</c:v>
                </c:pt>
              </c:numCache>
            </c:numRef>
          </c:val>
        </c:ser>
        <c:ser>
          <c:idx val="3"/>
          <c:order val="3"/>
          <c:tx>
            <c:strRef>
              <c:f>'Fig 5.7 forest techn pathw GHG'!$E$4</c:f>
              <c:strCache>
                <c:ptCount val="1"/>
                <c:pt idx="0">
                  <c:v>Other industrial wood large pellet boilers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GHG'!$E$5:$E$7</c:f>
              <c:numCache>
                <c:formatCode>0</c:formatCode>
                <c:ptCount val="3"/>
                <c:pt idx="0">
                  <c:v>67.299313109232386</c:v>
                </c:pt>
                <c:pt idx="1">
                  <c:v>121.53280428083119</c:v>
                </c:pt>
                <c:pt idx="2">
                  <c:v>71.166022563431525</c:v>
                </c:pt>
              </c:numCache>
            </c:numRef>
          </c:val>
        </c:ser>
        <c:ser>
          <c:idx val="4"/>
          <c:order val="4"/>
          <c:tx>
            <c:strRef>
              <c:f>'Fig 5.7 forest techn pathw GHG'!$F$4</c:f>
              <c:strCache>
                <c:ptCount val="1"/>
                <c:pt idx="0">
                  <c:v>Primary forest residue chips local heating plant (1 MW)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GHG'!$F$5:$F$7</c:f>
              <c:numCache>
                <c:formatCode>0</c:formatCode>
                <c:ptCount val="3"/>
                <c:pt idx="0">
                  <c:v>0</c:v>
                </c:pt>
                <c:pt idx="1">
                  <c:v>155.87903157758782</c:v>
                </c:pt>
                <c:pt idx="2">
                  <c:v>109.53379124980331</c:v>
                </c:pt>
              </c:numCache>
            </c:numRef>
          </c:val>
        </c:ser>
        <c:ser>
          <c:idx val="5"/>
          <c:order val="5"/>
          <c:tx>
            <c:strRef>
              <c:f>'Fig 5.7 forest techn pathw GHG'!$G$4</c:f>
              <c:strCache>
                <c:ptCount val="1"/>
                <c:pt idx="0">
                  <c:v>Primary forest residue chips local heating plant (5 MW) 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GHG'!$G$5:$G$7</c:f>
              <c:numCache>
                <c:formatCode>0</c:formatCode>
                <c:ptCount val="3"/>
                <c:pt idx="0">
                  <c:v>172.63736841063957</c:v>
                </c:pt>
                <c:pt idx="1">
                  <c:v>155.87903157758782</c:v>
                </c:pt>
                <c:pt idx="2">
                  <c:v>109.53379124980331</c:v>
                </c:pt>
              </c:numCache>
            </c:numRef>
          </c:val>
        </c:ser>
        <c:ser>
          <c:idx val="6"/>
          <c:order val="6"/>
          <c:tx>
            <c:strRef>
              <c:f>'Fig 5.7 forest techn pathw GHG'!$H$4</c:f>
              <c:strCache>
                <c:ptCount val="1"/>
                <c:pt idx="0">
                  <c:v>Black liquor liquid combustion-heat</c:v>
                </c:pt>
              </c:strCache>
            </c:strRef>
          </c:tx>
          <c:invertIfNegative val="0"/>
          <c:cat>
            <c:strRef>
              <c:f>'Fig 5.7 forest techn pathw GHG'!$A$5:$A$7</c:f>
              <c:strCache>
                <c:ptCount val="3"/>
                <c:pt idx="0">
                  <c:v>`Market first` storyline</c:v>
                </c:pt>
                <c:pt idx="1">
                  <c:v>`Climate focus` storyline</c:v>
                </c:pt>
                <c:pt idx="2">
                  <c:v>`Resource efficiency` storyline</c:v>
                </c:pt>
              </c:strCache>
            </c:strRef>
          </c:cat>
          <c:val>
            <c:numRef>
              <c:f>'Fig 5.7 forest techn pathw GHG'!$H$5:$H$7</c:f>
              <c:numCache>
                <c:formatCode>0</c:formatCode>
                <c:ptCount val="3"/>
                <c:pt idx="0">
                  <c:v>105.33805530140719</c:v>
                </c:pt>
                <c:pt idx="1">
                  <c:v>190.22525887434446</c:v>
                </c:pt>
                <c:pt idx="2">
                  <c:v>167.08544427936098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93728"/>
        <c:axId val="113595520"/>
      </c:barChart>
      <c:catAx>
        <c:axId val="11359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595520"/>
        <c:crosses val="autoZero"/>
        <c:auto val="1"/>
        <c:lblAlgn val="ctr"/>
        <c:lblOffset val="100"/>
        <c:noMultiLvlLbl val="0"/>
      </c:catAx>
      <c:valAx>
        <c:axId val="1135955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135937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1476375</xdr:colOff>
      <xdr:row>8</xdr:row>
      <xdr:rowOff>52387</xdr:rowOff>
    </xdr:from>
    <xdr:to>
      <xdr:col>2</xdr:col>
      <xdr:colOff>2057400</xdr:colOff>
      <xdr:row>27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3/Reports/ID%202107%20Estimating%20the%20bioenergy%20potential%20in%20the%20EU-27%20-%20Jan%20Erik%20Petersen/Graphs/final%20to%20Mona/GraphMetadata_EEA_bioenergy_0702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3/Reports/ID%202107%20Estimating%20the%20bioenergy%20potential%20in%20the%20EU-27%20-%20Jan%20Erik%20Petersen/Graphs/Graph_metadata_sheets_EEA_bioE_Fig%2057_forest_%20Fig58_waste_0705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Metadata for Graph"/>
      <sheetName val="Macros"/>
      <sheetName val="ATW"/>
      <sheetName val="Lock"/>
      <sheetName val="TemplateInformation"/>
      <sheetName val="Metadata Table 3.1"/>
      <sheetName val="Data Table 3.1"/>
      <sheetName val="Metadata Table 4.1"/>
      <sheetName val="Data Table 4.1"/>
      <sheetName val="Metadata Fig 5.1"/>
      <sheetName val="Metadata Fig. 5.2"/>
      <sheetName val="Metadata Fig 5.3"/>
      <sheetName val="Metadata Fig 5.4"/>
      <sheetName val="Metadata Fig 5.5"/>
      <sheetName val="Metadata Table 5.1"/>
      <sheetName val="Metadata Table 5.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 Fig 5.7"/>
      <sheetName val="Fig 5.7 Forest pot PJ GHG"/>
      <sheetName val="Fig 5.7 forest techn pathw GHG"/>
      <sheetName val="Metadata Fig 5.8"/>
      <sheetName val="Fig 5.8 Waste PJ GHG "/>
      <sheetName val="Fig 5.8 waste techn pathw GHG"/>
    </sheetNames>
    <sheetDataSet>
      <sheetData sheetId="0"/>
      <sheetData sheetId="1"/>
      <sheetData sheetId="2"/>
      <sheetData sheetId="3"/>
      <sheetData sheetId="4"/>
      <sheetData sheetId="5">
        <row r="35">
          <cell r="H35">
            <v>29.583829798099998</v>
          </cell>
        </row>
        <row r="36">
          <cell r="F36">
            <v>6.9191014148000001</v>
          </cell>
        </row>
        <row r="38">
          <cell r="H38">
            <v>29.188036696200001</v>
          </cell>
        </row>
        <row r="39">
          <cell r="F39">
            <v>6.5832849797000002</v>
          </cell>
        </row>
        <row r="41">
          <cell r="H41">
            <v>28.649122024500002</v>
          </cell>
        </row>
        <row r="42">
          <cell r="F42">
            <v>6.0735370626999998</v>
          </cell>
        </row>
        <row r="44">
          <cell r="H44">
            <v>24.5440299391</v>
          </cell>
        </row>
        <row r="46">
          <cell r="H46">
            <v>24.2928829327</v>
          </cell>
        </row>
        <row r="48">
          <cell r="F48">
            <v>0.74768444000000001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/>
  </sheetViews>
  <sheetFormatPr defaultRowHeight="15" x14ac:dyDescent="0.25"/>
  <cols>
    <col min="1" max="1" width="21.42578125" style="40" customWidth="1"/>
    <col min="2" max="2" width="16.140625" style="40" customWidth="1"/>
    <col min="3" max="3" width="18.28515625" style="40" bestFit="1" customWidth="1"/>
    <col min="4" max="4" width="8.28515625" style="40" customWidth="1"/>
    <col min="5" max="5" width="8.140625" style="40" customWidth="1"/>
    <col min="6" max="6" width="9.28515625" style="40" customWidth="1"/>
    <col min="7" max="7" width="10.42578125" style="40" customWidth="1"/>
    <col min="8" max="8" width="10.28515625" style="40" customWidth="1"/>
    <col min="9" max="9" width="10.85546875" style="40" customWidth="1"/>
    <col min="10" max="10" width="8.5703125" style="40" customWidth="1"/>
    <col min="11" max="11" width="9.5703125" style="40" customWidth="1"/>
    <col min="12" max="12" width="9.140625" style="40" customWidth="1"/>
    <col min="13" max="13" width="7" style="40" customWidth="1"/>
    <col min="14" max="23" width="9.140625" style="40"/>
    <col min="24" max="24" width="10" style="40" customWidth="1"/>
    <col min="25" max="16384" width="9.140625" style="40"/>
  </cols>
  <sheetData>
    <row r="1" spans="1:12" x14ac:dyDescent="0.25">
      <c r="A1" s="40" t="s">
        <v>0</v>
      </c>
    </row>
    <row r="2" spans="1:12" ht="15.75" thickBot="1" x14ac:dyDescent="0.3"/>
    <row r="3" spans="1:12" x14ac:dyDescent="0.25">
      <c r="A3" s="11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41"/>
    </row>
    <row r="4" spans="1:12" x14ac:dyDescent="0.25">
      <c r="A4" s="114"/>
      <c r="B4" s="36"/>
      <c r="C4" s="36"/>
      <c r="D4" s="115" t="s">
        <v>2</v>
      </c>
      <c r="E4" s="115"/>
      <c r="F4" s="115"/>
      <c r="G4" s="115" t="s">
        <v>3</v>
      </c>
      <c r="H4" s="115"/>
      <c r="I4" s="115"/>
      <c r="J4" s="115" t="s">
        <v>4</v>
      </c>
      <c r="K4" s="115"/>
      <c r="L4" s="116"/>
    </row>
    <row r="5" spans="1:12" x14ac:dyDescent="0.25">
      <c r="A5" s="114"/>
      <c r="B5" s="36"/>
      <c r="C5" s="36"/>
      <c r="D5" s="42" t="s">
        <v>5</v>
      </c>
      <c r="E5" s="42" t="s">
        <v>6</v>
      </c>
      <c r="F5" s="42" t="s">
        <v>7</v>
      </c>
      <c r="G5" s="42" t="s">
        <v>5</v>
      </c>
      <c r="H5" s="42" t="s">
        <v>6</v>
      </c>
      <c r="I5" s="42" t="s">
        <v>7</v>
      </c>
      <c r="J5" s="42" t="s">
        <v>5</v>
      </c>
      <c r="K5" s="42" t="s">
        <v>6</v>
      </c>
      <c r="L5" s="42" t="s">
        <v>7</v>
      </c>
    </row>
    <row r="6" spans="1:12" ht="30" x14ac:dyDescent="0.25">
      <c r="A6" s="43" t="s">
        <v>8</v>
      </c>
      <c r="B6" s="44" t="s">
        <v>9</v>
      </c>
      <c r="C6" s="44" t="s">
        <v>10</v>
      </c>
      <c r="D6" s="36"/>
      <c r="E6" s="36"/>
      <c r="F6" s="45">
        <f>(1/5*($D$42+$D$43))*$G$29</f>
        <v>109.53379124980331</v>
      </c>
      <c r="G6" s="36"/>
      <c r="H6" s="36"/>
      <c r="I6" s="46">
        <f>(F6*1000)*'[2]Fig 5.8 waste techn pathw GHG'!H35</f>
        <v>3240429.0374747962</v>
      </c>
      <c r="J6" s="47"/>
      <c r="K6" s="47"/>
      <c r="L6" s="48">
        <f t="shared" ref="L6:L15" si="0">I6/(F6*1000)</f>
        <v>29.583829798099998</v>
      </c>
    </row>
    <row r="7" spans="1:12" ht="30" x14ac:dyDescent="0.25">
      <c r="A7" s="49" t="s">
        <v>11</v>
      </c>
      <c r="B7" s="44" t="s">
        <v>9</v>
      </c>
      <c r="C7" s="44" t="s">
        <v>10</v>
      </c>
      <c r="D7" s="36"/>
      <c r="E7" s="36"/>
      <c r="F7" s="45">
        <f>(1/3*($D$44+$D$45))*$G29</f>
        <v>71.166022563431525</v>
      </c>
      <c r="G7" s="36"/>
      <c r="H7" s="36"/>
      <c r="I7" s="46">
        <f>(F7*1000)*'[2]Fig 5.8 waste techn pathw GHG'!F36</f>
        <v>492404.92740432784</v>
      </c>
      <c r="J7" s="47"/>
      <c r="K7" s="47"/>
      <c r="L7" s="48">
        <f t="shared" si="0"/>
        <v>6.9191014148000001</v>
      </c>
    </row>
    <row r="8" spans="1:12" ht="30" x14ac:dyDescent="0.25">
      <c r="A8" s="43" t="s">
        <v>8</v>
      </c>
      <c r="B8" s="44" t="s">
        <v>9</v>
      </c>
      <c r="C8" s="44" t="s">
        <v>12</v>
      </c>
      <c r="D8" s="27"/>
      <c r="E8" s="45">
        <f>(0.25*($D$42+$D$43))*$G$28</f>
        <v>155.87903157758782</v>
      </c>
      <c r="F8" s="45">
        <f>(1/5*($D$42+$D$43))*$G$29</f>
        <v>109.53379124980331</v>
      </c>
      <c r="G8" s="36"/>
      <c r="H8" s="46">
        <f>(E8*1000)*'[2]Fig 5.8 waste techn pathw GHG'!$H$38</f>
        <v>4549802.8938547522</v>
      </c>
      <c r="I8" s="46">
        <f>(F8*1000)*'[2]Fig 5.8 waste techn pathw GHG'!$H$38</f>
        <v>3197076.3184731696</v>
      </c>
      <c r="J8" s="47"/>
      <c r="K8" s="47">
        <f t="shared" ref="K8:K15" si="1">H8/(E8*1000)</f>
        <v>29.188036696200001</v>
      </c>
      <c r="L8" s="48">
        <f t="shared" si="0"/>
        <v>29.188036696200001</v>
      </c>
    </row>
    <row r="9" spans="1:12" ht="30" x14ac:dyDescent="0.25">
      <c r="A9" s="49" t="s">
        <v>11</v>
      </c>
      <c r="B9" s="44" t="s">
        <v>9</v>
      </c>
      <c r="C9" s="44" t="s">
        <v>12</v>
      </c>
      <c r="D9" s="45">
        <f>(0.5*($D$44+$D$45))*$G$27</f>
        <v>67.299313109232386</v>
      </c>
      <c r="E9" s="45">
        <f>(0.5*($D$44+$D$45))*$G$28</f>
        <v>121.53280428083119</v>
      </c>
      <c r="F9" s="45">
        <f>(1/3*($D$44+$D$45))*$G$29</f>
        <v>71.166022563431525</v>
      </c>
      <c r="G9" s="46">
        <f>(D9*1000)*'[2]Fig 5.8 waste techn pathw GHG'!$F$39</f>
        <v>443050.55713613692</v>
      </c>
      <c r="H9" s="46">
        <f>(E9*1000)*'[2]Fig 5.8 waste techn pathw GHG'!$F$39</f>
        <v>800085.08496281586</v>
      </c>
      <c r="I9" s="46">
        <f>(F9*1000)*'[2]Fig 5.8 waste techn pathw GHG'!$F$39</f>
        <v>468506.2074068301</v>
      </c>
      <c r="J9" s="47">
        <f>G9/(D9*1000)</f>
        <v>6.5832849797000002</v>
      </c>
      <c r="K9" s="47">
        <f t="shared" si="1"/>
        <v>6.5832849797000002</v>
      </c>
      <c r="L9" s="48">
        <f t="shared" si="0"/>
        <v>6.5832849797000002</v>
      </c>
    </row>
    <row r="10" spans="1:12" ht="30" x14ac:dyDescent="0.25">
      <c r="A10" s="43" t="s">
        <v>8</v>
      </c>
      <c r="B10" s="44" t="s">
        <v>9</v>
      </c>
      <c r="C10" s="44" t="s">
        <v>13</v>
      </c>
      <c r="D10" s="45">
        <f>(0.5*($D$42+$D$43))*$G$27</f>
        <v>172.63736841063957</v>
      </c>
      <c r="E10" s="45">
        <f>(0.25*($D$42+$D$43))*$G28</f>
        <v>155.87903157758782</v>
      </c>
      <c r="F10" s="45">
        <f>(1/5*($D$42+$D$43))*$G29</f>
        <v>109.53379124980331</v>
      </c>
      <c r="G10" s="46">
        <f>(D10*1000)*'[2]Fig 5.8 waste techn pathw GHG'!$H$41</f>
        <v>4945909.0335849756</v>
      </c>
      <c r="H10" s="46">
        <f>(E10*1000)*'[2]Fig 5.8 waste techn pathw GHG'!$H$41</f>
        <v>4465797.3967272025</v>
      </c>
      <c r="I10" s="46">
        <f>(F10*1000)*'[2]Fig 5.8 waste techn pathw GHG'!$H$41</f>
        <v>3138046.9513217257</v>
      </c>
      <c r="J10" s="47">
        <f>G10/(D10*1000)</f>
        <v>28.649122024500002</v>
      </c>
      <c r="K10" s="47">
        <f t="shared" si="1"/>
        <v>28.649122024500002</v>
      </c>
      <c r="L10" s="48">
        <f t="shared" si="0"/>
        <v>28.649122024500002</v>
      </c>
    </row>
    <row r="11" spans="1:12" ht="30" x14ac:dyDescent="0.25">
      <c r="A11" s="49" t="s">
        <v>11</v>
      </c>
      <c r="B11" s="44" t="s">
        <v>9</v>
      </c>
      <c r="C11" s="44" t="s">
        <v>13</v>
      </c>
      <c r="D11" s="45">
        <f>(0.5*($D$44+$D$45))*$G$27</f>
        <v>67.299313109232386</v>
      </c>
      <c r="E11" s="45">
        <f>(0.5*($D$44+$D$45))*$G28</f>
        <v>121.53280428083119</v>
      </c>
      <c r="F11" s="45">
        <f>(1/3*($D$44+$D$45))*$G29</f>
        <v>71.166022563431525</v>
      </c>
      <c r="G11" s="46">
        <f>(D11*1000)*'[2]Fig 5.8 waste techn pathw GHG'!$F$42</f>
        <v>408744.87246317486</v>
      </c>
      <c r="H11" s="46">
        <f>(E11*1000)*'[2]Fig 5.8 waste techn pathw GHG'!$F$42</f>
        <v>738133.99113349337</v>
      </c>
      <c r="I11" s="46">
        <f>(F11*1000)*'[2]Fig 5.8 waste techn pathw GHG'!$F$42</f>
        <v>432229.47564394586</v>
      </c>
      <c r="J11" s="47">
        <f>G11/(D11*1000)</f>
        <v>6.0735370626999998</v>
      </c>
      <c r="K11" s="47">
        <f t="shared" si="1"/>
        <v>6.0735370626999998</v>
      </c>
      <c r="L11" s="48">
        <f t="shared" si="0"/>
        <v>6.0735370626999998</v>
      </c>
    </row>
    <row r="12" spans="1:12" ht="30" x14ac:dyDescent="0.25">
      <c r="A12" s="43" t="s">
        <v>14</v>
      </c>
      <c r="B12" s="44" t="s">
        <v>15</v>
      </c>
      <c r="C12" s="44" t="s">
        <v>16</v>
      </c>
      <c r="D12" s="27"/>
      <c r="E12" s="45">
        <f>(0.25*($D$42+$D$43))*$G$28</f>
        <v>155.87903157758782</v>
      </c>
      <c r="F12" s="45">
        <f>(1/5*($D$42+$D$43))*$G$29</f>
        <v>109.53379124980331</v>
      </c>
      <c r="G12" s="46"/>
      <c r="H12" s="46">
        <f>(E12*1000)*'[2]Fig 5.8 waste techn pathw GHG'!$H$44</f>
        <v>3825899.6179182297</v>
      </c>
      <c r="I12" s="46">
        <f>(F12*1000)*'[2]Fig 5.8 waste techn pathw GHG'!$H$44</f>
        <v>2688400.6517783022</v>
      </c>
      <c r="J12" s="47"/>
      <c r="K12" s="47">
        <f t="shared" si="1"/>
        <v>24.5440299391</v>
      </c>
      <c r="L12" s="48">
        <f t="shared" si="0"/>
        <v>24.5440299391</v>
      </c>
    </row>
    <row r="13" spans="1:12" ht="30" x14ac:dyDescent="0.25">
      <c r="A13" s="43" t="s">
        <v>14</v>
      </c>
      <c r="B13" s="44" t="s">
        <v>15</v>
      </c>
      <c r="C13" s="44" t="s">
        <v>17</v>
      </c>
      <c r="D13" s="45">
        <f>(0.5*($D$42+$D$43))*$G$27</f>
        <v>172.63736841063957</v>
      </c>
      <c r="E13" s="45">
        <f>(0.25*($D$42+$D$43))*$G28</f>
        <v>155.87903157758782</v>
      </c>
      <c r="F13" s="45">
        <f>(1/5*($D$42+$D$43))*$G$29</f>
        <v>109.53379124980331</v>
      </c>
      <c r="G13" s="46">
        <f>(D13*1000)*'[2]Fig 5.8 waste techn pathw GHG'!$H$46</f>
        <v>4193859.3806090686</v>
      </c>
      <c r="H13" s="46">
        <f>(E13*1000)*'[2]Fig 5.8 waste techn pathw GHG'!$H$46</f>
        <v>3786751.0657769875</v>
      </c>
      <c r="I13" s="46">
        <f>(F13*1000)*'[2]Fig 5.8 waste techn pathw GHG'!$H$46</f>
        <v>2660891.5680062715</v>
      </c>
      <c r="J13" s="47">
        <f>G13/(D13*1000)</f>
        <v>24.2928829327</v>
      </c>
      <c r="K13" s="47">
        <f t="shared" si="1"/>
        <v>24.2928829327</v>
      </c>
      <c r="L13" s="48">
        <f t="shared" si="0"/>
        <v>24.2928829327</v>
      </c>
    </row>
    <row r="14" spans="1:12" ht="30" x14ac:dyDescent="0.25">
      <c r="A14" s="43" t="s">
        <v>18</v>
      </c>
      <c r="B14" s="44"/>
      <c r="C14" s="44" t="s">
        <v>19</v>
      </c>
      <c r="D14" s="45">
        <f>$D$46*G27</f>
        <v>105.33805530140719</v>
      </c>
      <c r="E14" s="45">
        <f>$D$46*$G$28</f>
        <v>190.22525887434446</v>
      </c>
      <c r="F14" s="45">
        <f>$D$46*G29</f>
        <v>167.08544427936098</v>
      </c>
      <c r="G14" s="46">
        <f>(D14*1000)*'[2]Fig 5.8 waste techn pathw GHG'!$F$48</f>
        <v>78759.624888721664</v>
      </c>
      <c r="H14" s="46">
        <f>(E14*1000)*'[2]Fig 5.8 waste techn pathw GHG'!$F$48</f>
        <v>142228.46615531927</v>
      </c>
      <c r="I14" s="46">
        <f>(F14*1000)*'[2]Fig 5.8 waste techn pathw GHG'!$F$48</f>
        <v>124927.18683816523</v>
      </c>
      <c r="J14" s="47">
        <f>G14/(D14*1000)</f>
        <v>0.74768444000000001</v>
      </c>
      <c r="K14" s="47">
        <f t="shared" si="1"/>
        <v>0.74768444000000001</v>
      </c>
      <c r="L14" s="48">
        <f t="shared" si="0"/>
        <v>0.74768444000000001</v>
      </c>
    </row>
    <row r="15" spans="1:12" s="55" customFormat="1" ht="15.75" thickBot="1" x14ac:dyDescent="0.3">
      <c r="A15" s="50" t="s">
        <v>20</v>
      </c>
      <c r="B15" s="51"/>
      <c r="C15" s="51"/>
      <c r="D15" s="52">
        <f t="shared" ref="D15:I15" si="2">SUM(D6:D14)</f>
        <v>585.2114183411511</v>
      </c>
      <c r="E15" s="52">
        <f t="shared" si="2"/>
        <v>1056.8069937463581</v>
      </c>
      <c r="F15" s="52">
        <f t="shared" si="2"/>
        <v>928.25246821867222</v>
      </c>
      <c r="G15" s="52">
        <f t="shared" si="2"/>
        <v>10070323.468682079</v>
      </c>
      <c r="H15" s="52">
        <f t="shared" si="2"/>
        <v>18308698.516528804</v>
      </c>
      <c r="I15" s="52">
        <f t="shared" si="2"/>
        <v>16442912.324347531</v>
      </c>
      <c r="J15" s="53">
        <f>G15/(D15*1000)</f>
        <v>17.208009196450003</v>
      </c>
      <c r="K15" s="53">
        <f t="shared" si="1"/>
        <v>17.324543293969754</v>
      </c>
      <c r="L15" s="54">
        <f t="shared" si="0"/>
        <v>17.71383636167613</v>
      </c>
    </row>
    <row r="16" spans="1:12" s="55" customFormat="1" ht="15.75" thickBot="1" x14ac:dyDescent="0.3">
      <c r="A16" s="56"/>
      <c r="B16" s="57"/>
      <c r="C16" s="57"/>
      <c r="D16" s="58"/>
      <c r="E16" s="58"/>
      <c r="F16" s="58"/>
      <c r="G16" s="58"/>
      <c r="H16" s="58"/>
      <c r="I16" s="58"/>
      <c r="J16" s="59"/>
      <c r="K16" s="59"/>
      <c r="L16" s="60"/>
    </row>
    <row r="17" spans="1:14" x14ac:dyDescent="0.25">
      <c r="A17" s="117" t="s">
        <v>21</v>
      </c>
      <c r="B17" s="119" t="s">
        <v>22</v>
      </c>
      <c r="C17" s="119"/>
      <c r="D17" s="119"/>
      <c r="E17" s="119"/>
      <c r="F17" s="119" t="s">
        <v>23</v>
      </c>
      <c r="G17" s="119"/>
      <c r="H17" s="119"/>
      <c r="I17" s="119"/>
      <c r="J17" s="119" t="s">
        <v>24</v>
      </c>
      <c r="K17" s="119"/>
      <c r="L17" s="119"/>
      <c r="M17" s="120"/>
    </row>
    <row r="18" spans="1:14" x14ac:dyDescent="0.25">
      <c r="A18" s="118"/>
      <c r="B18" s="61" t="s">
        <v>25</v>
      </c>
      <c r="C18" s="61" t="s">
        <v>26</v>
      </c>
      <c r="D18" s="61" t="s">
        <v>27</v>
      </c>
      <c r="E18" s="61" t="s">
        <v>28</v>
      </c>
      <c r="F18" s="61" t="s">
        <v>25</v>
      </c>
      <c r="G18" s="61" t="s">
        <v>26</v>
      </c>
      <c r="H18" s="61" t="s">
        <v>27</v>
      </c>
      <c r="I18" s="61" t="s">
        <v>28</v>
      </c>
      <c r="J18" s="61" t="s">
        <v>25</v>
      </c>
      <c r="K18" s="61" t="s">
        <v>26</v>
      </c>
      <c r="L18" s="61" t="s">
        <v>27</v>
      </c>
      <c r="M18" s="62" t="s">
        <v>28</v>
      </c>
    </row>
    <row r="19" spans="1:14" x14ac:dyDescent="0.25">
      <c r="A19" s="63" t="s">
        <v>5</v>
      </c>
      <c r="B19" s="64">
        <f>D15</f>
        <v>585.2114183411511</v>
      </c>
      <c r="C19" s="65"/>
      <c r="D19" s="65"/>
      <c r="E19" s="65">
        <f>B19</f>
        <v>585.2114183411511</v>
      </c>
      <c r="F19" s="64">
        <f>$G15</f>
        <v>10070323.468682079</v>
      </c>
      <c r="G19" s="61"/>
      <c r="H19" s="61"/>
      <c r="I19" s="64">
        <f>F19</f>
        <v>10070323.468682079</v>
      </c>
      <c r="J19" s="65">
        <f>F19/(B19*1000)</f>
        <v>17.208009196450003</v>
      </c>
      <c r="K19" s="65"/>
      <c r="L19" s="65"/>
      <c r="M19" s="66">
        <f>I19/(E19*1000)</f>
        <v>17.208009196450003</v>
      </c>
    </row>
    <row r="20" spans="1:14" ht="15" customHeight="1" x14ac:dyDescent="0.25">
      <c r="A20" s="63" t="s">
        <v>29</v>
      </c>
      <c r="B20" s="64">
        <f>E15</f>
        <v>1056.8069937463581</v>
      </c>
      <c r="C20" s="65"/>
      <c r="D20" s="65"/>
      <c r="E20" s="65">
        <f>B20</f>
        <v>1056.8069937463581</v>
      </c>
      <c r="F20" s="64">
        <f>$H15</f>
        <v>18308698.516528804</v>
      </c>
      <c r="G20" s="61"/>
      <c r="H20" s="61"/>
      <c r="I20" s="64">
        <f>F20</f>
        <v>18308698.516528804</v>
      </c>
      <c r="J20" s="65">
        <f>F20/(B20*1000)</f>
        <v>17.324543293969754</v>
      </c>
      <c r="K20" s="65"/>
      <c r="L20" s="65"/>
      <c r="M20" s="66">
        <f>I20/(E20*1000)</f>
        <v>17.324543293969754</v>
      </c>
    </row>
    <row r="21" spans="1:14" ht="15.75" thickBot="1" x14ac:dyDescent="0.3">
      <c r="A21" s="67" t="s">
        <v>30</v>
      </c>
      <c r="B21" s="68">
        <f>F15</f>
        <v>928.25246821867222</v>
      </c>
      <c r="C21" s="69"/>
      <c r="D21" s="69"/>
      <c r="E21" s="69">
        <f>B21</f>
        <v>928.25246821867222</v>
      </c>
      <c r="F21" s="68">
        <f>$I15</f>
        <v>16442912.324347531</v>
      </c>
      <c r="G21" s="70"/>
      <c r="H21" s="70"/>
      <c r="I21" s="68">
        <f>F21</f>
        <v>16442912.324347531</v>
      </c>
      <c r="J21" s="69">
        <f>F21/(B21*1000)</f>
        <v>17.71383636167613</v>
      </c>
      <c r="K21" s="69"/>
      <c r="L21" s="69"/>
      <c r="M21" s="71">
        <f>I21/(E21*1000)</f>
        <v>17.71383636167613</v>
      </c>
    </row>
    <row r="22" spans="1:14" x14ac:dyDescent="0.25">
      <c r="A22" s="72"/>
      <c r="D22" s="73"/>
      <c r="E22" s="73"/>
      <c r="F22" s="73"/>
      <c r="G22" s="73"/>
      <c r="H22" s="73"/>
      <c r="I22" s="73"/>
      <c r="J22" s="74"/>
      <c r="K22" s="74"/>
      <c r="L22" s="74"/>
      <c r="N22" s="73">
        <f>24000-L27</f>
        <v>22347.14471672591</v>
      </c>
    </row>
    <row r="23" spans="1:14" ht="15.75" thickBot="1" x14ac:dyDescent="0.3">
      <c r="A23" s="72"/>
      <c r="D23" s="73"/>
      <c r="E23" s="73"/>
      <c r="F23" s="73"/>
      <c r="G23" s="73"/>
      <c r="H23" s="73"/>
      <c r="I23" s="73"/>
      <c r="J23" s="74"/>
      <c r="K23" s="74"/>
      <c r="L23" s="74"/>
      <c r="N23" s="73">
        <f>16000-L28</f>
        <v>13875.12861806721</v>
      </c>
    </row>
    <row r="24" spans="1:14" ht="33.75" x14ac:dyDescent="0.25">
      <c r="A24" s="104" t="s">
        <v>31</v>
      </c>
      <c r="B24" s="1" t="s">
        <v>32</v>
      </c>
      <c r="C24" s="107" t="s">
        <v>33</v>
      </c>
      <c r="D24" s="108"/>
      <c r="E24" s="108"/>
      <c r="F24" s="108"/>
      <c r="G24" s="108"/>
      <c r="H24" s="108"/>
      <c r="I24" s="109"/>
      <c r="J24" s="2" t="s">
        <v>34</v>
      </c>
      <c r="N24" s="73">
        <f>12000-L29</f>
        <v>10315.005741841102</v>
      </c>
    </row>
    <row r="25" spans="1:14" x14ac:dyDescent="0.25">
      <c r="A25" s="105"/>
      <c r="B25" s="3"/>
      <c r="C25" s="110" t="s">
        <v>35</v>
      </c>
      <c r="D25" s="111"/>
      <c r="E25" s="111"/>
      <c r="F25" s="112"/>
      <c r="G25" s="4" t="s">
        <v>36</v>
      </c>
      <c r="H25" s="110" t="s">
        <v>37</v>
      </c>
      <c r="I25" s="112"/>
      <c r="J25" s="5"/>
    </row>
    <row r="26" spans="1:14" ht="33.75" x14ac:dyDescent="0.25">
      <c r="A26" s="106"/>
      <c r="B26" s="3"/>
      <c r="C26" s="3" t="s">
        <v>38</v>
      </c>
      <c r="D26" s="3" t="s">
        <v>39</v>
      </c>
      <c r="E26" s="3" t="s">
        <v>25</v>
      </c>
      <c r="F26" s="3" t="s">
        <v>27</v>
      </c>
      <c r="G26" s="3" t="s">
        <v>25</v>
      </c>
      <c r="H26" s="3" t="s">
        <v>40</v>
      </c>
      <c r="I26" s="3" t="s">
        <v>25</v>
      </c>
      <c r="J26" s="5"/>
    </row>
    <row r="27" spans="1:14" x14ac:dyDescent="0.25">
      <c r="A27" s="6" t="s">
        <v>5</v>
      </c>
      <c r="B27" s="7">
        <v>5800</v>
      </c>
      <c r="C27" s="8"/>
      <c r="D27" s="8"/>
      <c r="E27" s="8"/>
      <c r="F27" s="8"/>
      <c r="G27" s="9">
        <v>585.2114183411511</v>
      </c>
      <c r="H27" s="9">
        <v>564.98682305334216</v>
      </c>
      <c r="I27" s="9">
        <v>502.65704187959648</v>
      </c>
      <c r="J27" s="9">
        <v>1971.8961636035801</v>
      </c>
      <c r="L27" s="73">
        <f>SUM(C27:I27)</f>
        <v>1652.8552832740897</v>
      </c>
    </row>
    <row r="28" spans="1:14" ht="15" customHeight="1" x14ac:dyDescent="0.25">
      <c r="A28" s="6" t="s">
        <v>29</v>
      </c>
      <c r="B28" s="7">
        <v>5800</v>
      </c>
      <c r="C28" s="8"/>
      <c r="D28" s="8"/>
      <c r="E28" s="8"/>
      <c r="F28" s="8"/>
      <c r="G28" s="9">
        <v>1056.8069937463581</v>
      </c>
      <c r="H28" s="9">
        <v>564.83663617709453</v>
      </c>
      <c r="I28" s="9">
        <v>503.22775200933756</v>
      </c>
      <c r="J28" s="9">
        <v>948.92306118721717</v>
      </c>
      <c r="L28" s="73">
        <f>SUM(C28:I28)</f>
        <v>2124.8713819327904</v>
      </c>
    </row>
    <row r="29" spans="1:14" x14ac:dyDescent="0.25">
      <c r="A29" s="6" t="s">
        <v>30</v>
      </c>
      <c r="B29" s="7">
        <v>5800</v>
      </c>
      <c r="C29" s="8"/>
      <c r="D29" s="8"/>
      <c r="E29" s="8"/>
      <c r="F29" s="8"/>
      <c r="G29" s="9">
        <v>928.25246821867222</v>
      </c>
      <c r="H29" s="9">
        <v>525.27812034307067</v>
      </c>
      <c r="I29" s="9">
        <v>231.4636695971553</v>
      </c>
      <c r="J29" s="9">
        <v>1670.2927908490419</v>
      </c>
      <c r="L29" s="73">
        <f>SUM(C29:I29)</f>
        <v>1684.9942581588982</v>
      </c>
    </row>
    <row r="30" spans="1:14" ht="15.75" thickBot="1" x14ac:dyDescent="0.3">
      <c r="A30" s="10" t="s">
        <v>41</v>
      </c>
      <c r="B30" s="11">
        <v>5800</v>
      </c>
      <c r="C30" s="101">
        <v>4800</v>
      </c>
      <c r="D30" s="102"/>
      <c r="E30" s="102"/>
      <c r="F30" s="102"/>
      <c r="G30" s="102"/>
      <c r="H30" s="103"/>
      <c r="I30" s="12"/>
      <c r="J30" s="13">
        <v>1000</v>
      </c>
    </row>
    <row r="31" spans="1:14" ht="15.75" thickBot="1" x14ac:dyDescent="0.3">
      <c r="A31" s="14"/>
      <c r="B31" s="15"/>
      <c r="C31" s="16"/>
      <c r="D31" s="16"/>
      <c r="E31" s="16"/>
      <c r="F31" s="16"/>
      <c r="G31" s="16"/>
      <c r="H31" s="16"/>
      <c r="I31" s="16"/>
      <c r="J31" s="15"/>
    </row>
    <row r="32" spans="1:14" ht="33.75" x14ac:dyDescent="0.25">
      <c r="A32" s="104" t="s">
        <v>42</v>
      </c>
      <c r="B32" s="1" t="s">
        <v>32</v>
      </c>
      <c r="C32" s="107" t="s">
        <v>33</v>
      </c>
      <c r="D32" s="108"/>
      <c r="E32" s="108"/>
      <c r="F32" s="108"/>
      <c r="G32" s="108"/>
      <c r="H32" s="108"/>
      <c r="I32" s="109"/>
      <c r="J32" s="75"/>
      <c r="K32" s="2" t="s">
        <v>34</v>
      </c>
    </row>
    <row r="33" spans="1:12" x14ac:dyDescent="0.25">
      <c r="A33" s="105"/>
      <c r="B33" s="3"/>
      <c r="C33" s="110" t="s">
        <v>35</v>
      </c>
      <c r="D33" s="111"/>
      <c r="E33" s="111"/>
      <c r="F33" s="112"/>
      <c r="G33" s="4" t="s">
        <v>36</v>
      </c>
      <c r="H33" s="110" t="s">
        <v>37</v>
      </c>
      <c r="I33" s="111"/>
      <c r="J33" s="112"/>
      <c r="K33" s="5"/>
    </row>
    <row r="34" spans="1:12" ht="56.25" x14ac:dyDescent="0.25">
      <c r="A34" s="106"/>
      <c r="B34" s="3"/>
      <c r="C34" s="3" t="s">
        <v>38</v>
      </c>
      <c r="D34" s="3" t="s">
        <v>39</v>
      </c>
      <c r="E34" s="3" t="s">
        <v>25</v>
      </c>
      <c r="F34" s="3" t="s">
        <v>27</v>
      </c>
      <c r="G34" s="3" t="s">
        <v>25</v>
      </c>
      <c r="H34" s="3" t="s">
        <v>40</v>
      </c>
      <c r="I34" s="3" t="s">
        <v>25</v>
      </c>
      <c r="J34" s="3" t="s">
        <v>43</v>
      </c>
      <c r="K34" s="5"/>
    </row>
    <row r="35" spans="1:12" ht="12" customHeight="1" x14ac:dyDescent="0.25">
      <c r="A35" s="6" t="s">
        <v>5</v>
      </c>
      <c r="B35" s="7">
        <v>5800</v>
      </c>
      <c r="C35" s="8"/>
      <c r="D35" s="8"/>
      <c r="E35" s="8"/>
      <c r="F35" s="8"/>
      <c r="G35" s="9">
        <v>585.2114183411511</v>
      </c>
      <c r="H35" s="9">
        <f>H27-(H27*1/4)</f>
        <v>423.74011729000665</v>
      </c>
      <c r="I35" s="9">
        <f>I27</f>
        <v>502.65704187959648</v>
      </c>
      <c r="J35" s="46">
        <f>1/4*H27</f>
        <v>141.24670576333554</v>
      </c>
      <c r="K35" s="17">
        <v>1971.8961636035801</v>
      </c>
    </row>
    <row r="36" spans="1:12" ht="12" customHeight="1" x14ac:dyDescent="0.25">
      <c r="A36" s="6" t="s">
        <v>29</v>
      </c>
      <c r="B36" s="7">
        <v>5800</v>
      </c>
      <c r="C36" s="8"/>
      <c r="D36" s="8"/>
      <c r="E36" s="8"/>
      <c r="F36" s="8"/>
      <c r="G36" s="9">
        <v>1056.8069937463581</v>
      </c>
      <c r="H36" s="9">
        <f>H28-(H28*1/3)</f>
        <v>376.55775745139636</v>
      </c>
      <c r="I36" s="9">
        <f>I28</f>
        <v>503.22775200933756</v>
      </c>
      <c r="J36" s="46">
        <f>1/3*H28</f>
        <v>188.27887872569818</v>
      </c>
      <c r="K36" s="17">
        <v>948.92306118721717</v>
      </c>
    </row>
    <row r="37" spans="1:12" ht="12" customHeight="1" x14ac:dyDescent="0.25">
      <c r="A37" s="6" t="s">
        <v>30</v>
      </c>
      <c r="B37" s="7">
        <v>5800</v>
      </c>
      <c r="C37" s="8"/>
      <c r="D37" s="8"/>
      <c r="E37" s="8"/>
      <c r="F37" s="8"/>
      <c r="G37" s="9">
        <v>928.25246821867222</v>
      </c>
      <c r="H37" s="9">
        <f>H29-(H29*1/3)</f>
        <v>350.18541356204707</v>
      </c>
      <c r="I37" s="9">
        <f>I29</f>
        <v>231.4636695971553</v>
      </c>
      <c r="J37" s="46">
        <f>1/3*H29</f>
        <v>175.09270678102354</v>
      </c>
      <c r="K37" s="17">
        <v>1670.2927908490419</v>
      </c>
    </row>
    <row r="38" spans="1:12" ht="12" customHeight="1" thickBot="1" x14ac:dyDescent="0.3">
      <c r="A38" s="10" t="s">
        <v>41</v>
      </c>
      <c r="B38" s="11">
        <v>5800</v>
      </c>
      <c r="C38" s="101">
        <v>4800</v>
      </c>
      <c r="D38" s="102"/>
      <c r="E38" s="102"/>
      <c r="F38" s="102"/>
      <c r="G38" s="102"/>
      <c r="H38" s="103"/>
      <c r="I38" s="12"/>
      <c r="J38" s="38"/>
      <c r="K38" s="13">
        <v>1000</v>
      </c>
    </row>
    <row r="39" spans="1:12" ht="12" customHeight="1" x14ac:dyDescent="0.25"/>
    <row r="40" spans="1:12" ht="12" customHeight="1" x14ac:dyDescent="0.25">
      <c r="A40" s="76"/>
      <c r="B40" s="77"/>
      <c r="C40" s="77"/>
      <c r="D40" s="18"/>
      <c r="E40" s="19"/>
      <c r="F40" s="19"/>
      <c r="G40" s="19"/>
      <c r="H40" s="19"/>
      <c r="I40" s="19"/>
      <c r="J40" s="78"/>
      <c r="K40" s="78"/>
      <c r="L40" s="78"/>
    </row>
    <row r="41" spans="1:12" ht="12" customHeight="1" x14ac:dyDescent="0.25">
      <c r="A41" s="42" t="s">
        <v>44</v>
      </c>
      <c r="B41" s="36"/>
      <c r="C41" s="36"/>
      <c r="D41" s="36">
        <v>91000</v>
      </c>
    </row>
    <row r="42" spans="1:12" ht="12" customHeight="1" x14ac:dyDescent="0.25">
      <c r="A42" s="36" t="s">
        <v>45</v>
      </c>
      <c r="B42" s="36"/>
      <c r="C42" s="36"/>
      <c r="D42" s="79">
        <v>0.38</v>
      </c>
    </row>
    <row r="43" spans="1:12" ht="12" customHeight="1" x14ac:dyDescent="0.25">
      <c r="A43" s="36" t="s">
        <v>46</v>
      </c>
      <c r="B43" s="36"/>
      <c r="C43" s="36"/>
      <c r="D43" s="79">
        <v>0.21</v>
      </c>
    </row>
    <row r="44" spans="1:12" ht="12" customHeight="1" x14ac:dyDescent="0.25">
      <c r="A44" s="36" t="s">
        <v>47</v>
      </c>
      <c r="B44" s="36"/>
      <c r="C44" s="36"/>
      <c r="D44" s="79">
        <v>0.17</v>
      </c>
    </row>
    <row r="45" spans="1:12" ht="12" customHeight="1" x14ac:dyDescent="0.25">
      <c r="A45" s="36" t="s">
        <v>48</v>
      </c>
      <c r="B45" s="36"/>
      <c r="C45" s="36"/>
      <c r="D45" s="79">
        <v>0.06</v>
      </c>
    </row>
    <row r="46" spans="1:12" ht="12" customHeight="1" x14ac:dyDescent="0.25">
      <c r="A46" s="36" t="s">
        <v>49</v>
      </c>
      <c r="B46" s="36"/>
      <c r="C46" s="36"/>
      <c r="D46" s="79">
        <v>0.18</v>
      </c>
    </row>
    <row r="47" spans="1:12" ht="12" customHeight="1" x14ac:dyDescent="0.25">
      <c r="A47" s="36"/>
      <c r="B47" s="36"/>
      <c r="C47" s="36"/>
      <c r="D47" s="79">
        <v>1</v>
      </c>
    </row>
    <row r="48" spans="1:12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90.75" customHeight="1" x14ac:dyDescent="0.25"/>
    <row r="66" ht="63.75" customHeight="1" x14ac:dyDescent="0.25"/>
  </sheetData>
  <mergeCells count="18">
    <mergeCell ref="A3:A5"/>
    <mergeCell ref="D4:F4"/>
    <mergeCell ref="G4:I4"/>
    <mergeCell ref="J4:L4"/>
    <mergeCell ref="A17:A18"/>
    <mergeCell ref="B17:E17"/>
    <mergeCell ref="F17:I17"/>
    <mergeCell ref="J17:M17"/>
    <mergeCell ref="C38:H38"/>
    <mergeCell ref="A24:A26"/>
    <mergeCell ref="C24:I24"/>
    <mergeCell ref="C25:F25"/>
    <mergeCell ref="H25:I25"/>
    <mergeCell ref="C30:H30"/>
    <mergeCell ref="A32:A34"/>
    <mergeCell ref="C32:I32"/>
    <mergeCell ref="C33:F33"/>
    <mergeCell ref="H33:J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workbookViewId="0">
      <selection activeCell="I15" sqref="I15"/>
    </sheetView>
  </sheetViews>
  <sheetFormatPr defaultRowHeight="15" x14ac:dyDescent="0.25"/>
  <cols>
    <col min="1" max="1" width="35.28515625" style="40" customWidth="1"/>
    <col min="2" max="2" width="13.42578125" style="40" customWidth="1"/>
    <col min="3" max="3" width="34.7109375" style="40" customWidth="1"/>
    <col min="4" max="4" width="32.85546875" style="40" customWidth="1"/>
    <col min="5" max="5" width="52.7109375" style="40" customWidth="1"/>
    <col min="6" max="6" width="12.28515625" style="40" customWidth="1"/>
    <col min="7" max="7" width="14.140625" style="40" customWidth="1"/>
    <col min="8" max="16384" width="9.140625" style="40"/>
  </cols>
  <sheetData>
    <row r="1" spans="1:23" x14ac:dyDescent="0.25">
      <c r="A1" s="55" t="s">
        <v>50</v>
      </c>
    </row>
    <row r="3" spans="1:23" x14ac:dyDescent="0.25">
      <c r="P3" s="36"/>
      <c r="Q3" s="47"/>
      <c r="R3" s="47"/>
      <c r="S3" s="47"/>
      <c r="T3" s="47"/>
      <c r="U3" s="47"/>
      <c r="V3" s="47"/>
      <c r="W3" s="47"/>
    </row>
    <row r="4" spans="1:23" ht="105" x14ac:dyDescent="0.25">
      <c r="A4" s="36" t="s">
        <v>51</v>
      </c>
      <c r="B4" s="80" t="s">
        <v>52</v>
      </c>
      <c r="C4" s="80" t="s">
        <v>53</v>
      </c>
      <c r="D4" s="80" t="s">
        <v>54</v>
      </c>
      <c r="E4" s="80" t="s">
        <v>55</v>
      </c>
      <c r="F4" s="80" t="s">
        <v>56</v>
      </c>
      <c r="G4" s="80" t="s">
        <v>57</v>
      </c>
      <c r="H4" s="44" t="s">
        <v>58</v>
      </c>
      <c r="P4" s="36"/>
      <c r="Q4" s="47"/>
      <c r="R4" s="47"/>
      <c r="S4" s="47"/>
      <c r="T4" s="47"/>
      <c r="U4" s="47"/>
      <c r="V4" s="47"/>
      <c r="W4" s="47"/>
    </row>
    <row r="5" spans="1:23" x14ac:dyDescent="0.25">
      <c r="A5" s="81" t="s">
        <v>59</v>
      </c>
      <c r="B5" s="46">
        <f>'Fig 5.7 Forest pot PJ GHG'!D$6+'Fig 5.7 Forest pot PJ GHG'!D$8</f>
        <v>0</v>
      </c>
      <c r="C5" s="46">
        <f>'Fig 5.7 Forest pot PJ GHG'!D10</f>
        <v>172.63736841063957</v>
      </c>
      <c r="D5" s="46">
        <f>'Fig 5.7 Forest pot PJ GHG'!$D$7+'Fig 5.7 Forest pot PJ GHG'!$D$9</f>
        <v>67.299313109232386</v>
      </c>
      <c r="E5" s="46">
        <f>'Fig 5.7 Forest pot PJ GHG'!D11</f>
        <v>67.299313109232386</v>
      </c>
      <c r="F5" s="46">
        <f>'Fig 5.7 Forest pot PJ GHG'!D12</f>
        <v>0</v>
      </c>
      <c r="G5" s="46">
        <f>'Fig 5.7 Forest pot PJ GHG'!D13</f>
        <v>172.63736841063957</v>
      </c>
      <c r="H5" s="46">
        <f>'Fig 5.7 Forest pot PJ GHG'!D14</f>
        <v>105.33805530140719</v>
      </c>
      <c r="P5" s="36"/>
      <c r="Q5" s="47"/>
      <c r="R5" s="47"/>
      <c r="S5" s="47"/>
      <c r="T5" s="47"/>
      <c r="U5" s="47"/>
      <c r="V5" s="47"/>
      <c r="W5" s="47"/>
    </row>
    <row r="6" spans="1:23" x14ac:dyDescent="0.25">
      <c r="A6" s="81" t="s">
        <v>60</v>
      </c>
      <c r="B6" s="46">
        <f>'Fig 5.7 Forest pot PJ GHG'!E$6+'Fig 5.7 Forest pot PJ GHG'!E$8</f>
        <v>155.87903157758782</v>
      </c>
      <c r="C6" s="46">
        <f>'Fig 5.7 Forest pot PJ GHG'!E10</f>
        <v>155.87903157758782</v>
      </c>
      <c r="D6" s="46">
        <f>'Fig 5.7 Forest pot PJ GHG'!$E$7+'Fig 5.7 Forest pot PJ GHG'!$E$9</f>
        <v>121.53280428083119</v>
      </c>
      <c r="E6" s="46">
        <f>'Fig 5.7 Forest pot PJ GHG'!E11</f>
        <v>121.53280428083119</v>
      </c>
      <c r="F6" s="46">
        <f>'Fig 5.7 Forest pot PJ GHG'!E12</f>
        <v>155.87903157758782</v>
      </c>
      <c r="G6" s="46">
        <f>'Fig 5.7 Forest pot PJ GHG'!E13</f>
        <v>155.87903157758782</v>
      </c>
      <c r="H6" s="46">
        <f>'Fig 5.7 Forest pot PJ GHG'!E14</f>
        <v>190.22525887434446</v>
      </c>
    </row>
    <row r="7" spans="1:23" x14ac:dyDescent="0.25">
      <c r="A7" s="81" t="s">
        <v>61</v>
      </c>
      <c r="B7" s="46">
        <f>'Fig 5.7 Forest pot PJ GHG'!F$6+'Fig 5.7 Forest pot PJ GHG'!F$8</f>
        <v>219.06758249960663</v>
      </c>
      <c r="C7" s="46">
        <f>'Fig 5.7 Forest pot PJ GHG'!F10</f>
        <v>109.53379124980331</v>
      </c>
      <c r="D7" s="46">
        <f>'Fig 5.7 Forest pot PJ GHG'!$F$7+'Fig 5.7 Forest pot PJ GHG'!$F$9</f>
        <v>142.33204512686305</v>
      </c>
      <c r="E7" s="46">
        <f>'Fig 5.7 Forest pot PJ GHG'!F11</f>
        <v>71.166022563431525</v>
      </c>
      <c r="F7" s="46">
        <f>'Fig 5.7 Forest pot PJ GHG'!F12</f>
        <v>109.53379124980331</v>
      </c>
      <c r="G7" s="46">
        <f>'Fig 5.7 Forest pot PJ GHG'!F13</f>
        <v>109.53379124980331</v>
      </c>
      <c r="H7" s="46">
        <f>'Fig 5.7 Forest pot PJ GHG'!F14</f>
        <v>167.08544427936098</v>
      </c>
    </row>
    <row r="30" spans="1:8" ht="15.75" thickBot="1" x14ac:dyDescent="0.3"/>
    <row r="31" spans="1:8" ht="65.25" thickBot="1" x14ac:dyDescent="0.3">
      <c r="A31" s="82" t="s">
        <v>62</v>
      </c>
      <c r="B31" s="83"/>
      <c r="C31" s="84"/>
      <c r="D31" s="20" t="s">
        <v>63</v>
      </c>
      <c r="E31" s="21" t="s">
        <v>64</v>
      </c>
      <c r="F31" s="22" t="s">
        <v>65</v>
      </c>
      <c r="G31" s="23" t="s">
        <v>66</v>
      </c>
      <c r="H31" s="23" t="s">
        <v>67</v>
      </c>
    </row>
    <row r="32" spans="1:8" x14ac:dyDescent="0.25">
      <c r="A32" s="85" t="s">
        <v>8</v>
      </c>
      <c r="B32" s="24" t="s">
        <v>9</v>
      </c>
      <c r="C32" s="24" t="s">
        <v>10</v>
      </c>
      <c r="D32" s="24" t="s">
        <v>68</v>
      </c>
      <c r="E32" s="25" t="s">
        <v>69</v>
      </c>
      <c r="F32" s="26">
        <v>9.5838297981</v>
      </c>
      <c r="G32" s="40">
        <v>20</v>
      </c>
      <c r="H32" s="86">
        <f>F32+G32</f>
        <v>29.583829798099998</v>
      </c>
    </row>
    <row r="33" spans="1:8" x14ac:dyDescent="0.25">
      <c r="A33" s="49" t="s">
        <v>11</v>
      </c>
      <c r="B33" s="27" t="s">
        <v>9</v>
      </c>
      <c r="C33" s="27" t="s">
        <v>10</v>
      </c>
      <c r="D33" s="27" t="s">
        <v>68</v>
      </c>
      <c r="E33" s="28" t="s">
        <v>69</v>
      </c>
      <c r="F33" s="29">
        <v>6.9191014148000001</v>
      </c>
    </row>
    <row r="34" spans="1:8" x14ac:dyDescent="0.25">
      <c r="A34" s="49" t="s">
        <v>70</v>
      </c>
      <c r="B34" s="27" t="s">
        <v>9</v>
      </c>
      <c r="C34" s="27" t="s">
        <v>10</v>
      </c>
      <c r="D34" s="27" t="s">
        <v>71</v>
      </c>
      <c r="E34" s="28" t="s">
        <v>69</v>
      </c>
      <c r="F34" s="29">
        <v>38.281979391999997</v>
      </c>
    </row>
    <row r="35" spans="1:8" x14ac:dyDescent="0.25">
      <c r="A35" s="43" t="s">
        <v>8</v>
      </c>
      <c r="B35" s="27" t="s">
        <v>9</v>
      </c>
      <c r="C35" s="27" t="s">
        <v>12</v>
      </c>
      <c r="D35" s="27" t="s">
        <v>68</v>
      </c>
      <c r="E35" s="28" t="s">
        <v>72</v>
      </c>
      <c r="F35" s="29">
        <v>9.1880366961999993</v>
      </c>
      <c r="G35" s="40">
        <v>20</v>
      </c>
      <c r="H35" s="86">
        <f>F35+G35</f>
        <v>29.188036696200001</v>
      </c>
    </row>
    <row r="36" spans="1:8" x14ac:dyDescent="0.25">
      <c r="A36" s="49" t="s">
        <v>11</v>
      </c>
      <c r="B36" s="27" t="s">
        <v>9</v>
      </c>
      <c r="C36" s="27" t="s">
        <v>12</v>
      </c>
      <c r="D36" s="27" t="s">
        <v>68</v>
      </c>
      <c r="E36" s="28" t="s">
        <v>72</v>
      </c>
      <c r="F36" s="29">
        <v>6.5832849797000002</v>
      </c>
    </row>
    <row r="37" spans="1:8" x14ac:dyDescent="0.25">
      <c r="A37" s="49" t="s">
        <v>70</v>
      </c>
      <c r="B37" s="27" t="s">
        <v>9</v>
      </c>
      <c r="C37" s="27" t="s">
        <v>12</v>
      </c>
      <c r="D37" s="27" t="s">
        <v>71</v>
      </c>
      <c r="E37" s="28" t="s">
        <v>72</v>
      </c>
      <c r="F37" s="29">
        <v>37.267227562000002</v>
      </c>
    </row>
    <row r="38" spans="1:8" x14ac:dyDescent="0.25">
      <c r="A38" s="43" t="s">
        <v>8</v>
      </c>
      <c r="B38" s="27" t="s">
        <v>9</v>
      </c>
      <c r="C38" s="27" t="s">
        <v>13</v>
      </c>
      <c r="D38" s="27" t="s">
        <v>68</v>
      </c>
      <c r="E38" s="28" t="s">
        <v>73</v>
      </c>
      <c r="F38" s="29">
        <v>8.6491220245000004</v>
      </c>
      <c r="G38" s="40">
        <v>20</v>
      </c>
      <c r="H38" s="86">
        <f>F38+G38</f>
        <v>28.649122024500002</v>
      </c>
    </row>
    <row r="39" spans="1:8" x14ac:dyDescent="0.25">
      <c r="A39" s="49" t="s">
        <v>11</v>
      </c>
      <c r="B39" s="27" t="s">
        <v>9</v>
      </c>
      <c r="C39" s="27" t="s">
        <v>13</v>
      </c>
      <c r="D39" s="27" t="s">
        <v>68</v>
      </c>
      <c r="E39" s="28" t="s">
        <v>73</v>
      </c>
      <c r="F39" s="29">
        <v>6.0735370626999998</v>
      </c>
    </row>
    <row r="40" spans="1:8" x14ac:dyDescent="0.25">
      <c r="A40" s="49" t="s">
        <v>70</v>
      </c>
      <c r="B40" s="27" t="s">
        <v>9</v>
      </c>
      <c r="C40" s="27" t="s">
        <v>13</v>
      </c>
      <c r="D40" s="27" t="s">
        <v>71</v>
      </c>
      <c r="E40" s="28" t="s">
        <v>73</v>
      </c>
      <c r="F40" s="29">
        <v>36.390157221999999</v>
      </c>
    </row>
    <row r="41" spans="1:8" x14ac:dyDescent="0.25">
      <c r="A41" s="43" t="s">
        <v>14</v>
      </c>
      <c r="B41" s="27" t="s">
        <v>15</v>
      </c>
      <c r="C41" s="27" t="s">
        <v>16</v>
      </c>
      <c r="D41" s="27" t="s">
        <v>68</v>
      </c>
      <c r="E41" s="28" t="s">
        <v>74</v>
      </c>
      <c r="F41" s="29">
        <v>4.5440299390999996</v>
      </c>
      <c r="G41" s="40">
        <v>20</v>
      </c>
      <c r="H41" s="86">
        <f>F41+G41</f>
        <v>24.5440299391</v>
      </c>
    </row>
    <row r="42" spans="1:8" x14ac:dyDescent="0.25">
      <c r="A42" s="43" t="s">
        <v>75</v>
      </c>
      <c r="B42" s="27" t="s">
        <v>15</v>
      </c>
      <c r="C42" s="27" t="s">
        <v>16</v>
      </c>
      <c r="D42" s="27" t="s">
        <v>71</v>
      </c>
      <c r="E42" s="28" t="s">
        <v>74</v>
      </c>
      <c r="F42" s="29">
        <v>33.299945389000001</v>
      </c>
    </row>
    <row r="43" spans="1:8" x14ac:dyDescent="0.25">
      <c r="A43" s="43" t="s">
        <v>14</v>
      </c>
      <c r="B43" s="27" t="s">
        <v>15</v>
      </c>
      <c r="C43" s="27" t="s">
        <v>17</v>
      </c>
      <c r="D43" s="27" t="s">
        <v>68</v>
      </c>
      <c r="E43" s="28" t="s">
        <v>74</v>
      </c>
      <c r="F43" s="29">
        <v>4.2928829327000004</v>
      </c>
      <c r="G43" s="40">
        <v>20</v>
      </c>
      <c r="H43" s="86">
        <f>F43+G43</f>
        <v>24.2928829327</v>
      </c>
    </row>
    <row r="44" spans="1:8" x14ac:dyDescent="0.25">
      <c r="A44" s="43" t="s">
        <v>75</v>
      </c>
      <c r="B44" s="27" t="s">
        <v>15</v>
      </c>
      <c r="C44" s="27" t="s">
        <v>17</v>
      </c>
      <c r="D44" s="27" t="s">
        <v>71</v>
      </c>
      <c r="E44" s="28" t="s">
        <v>74</v>
      </c>
      <c r="F44" s="29">
        <v>32.401652126999998</v>
      </c>
    </row>
    <row r="45" spans="1:8" x14ac:dyDescent="0.25">
      <c r="A45" s="43" t="s">
        <v>18</v>
      </c>
      <c r="B45" s="27"/>
      <c r="C45" s="27" t="s">
        <v>19</v>
      </c>
      <c r="D45" s="27" t="s">
        <v>68</v>
      </c>
      <c r="E45" s="28" t="s">
        <v>76</v>
      </c>
      <c r="F45" s="29">
        <v>0.74768444000000001</v>
      </c>
    </row>
    <row r="46" spans="1:8" ht="15.75" thickBot="1" x14ac:dyDescent="0.3">
      <c r="A46" s="87" t="s">
        <v>77</v>
      </c>
      <c r="B46" s="88" t="s">
        <v>77</v>
      </c>
      <c r="C46" s="30" t="s">
        <v>78</v>
      </c>
      <c r="D46" s="30" t="s">
        <v>68</v>
      </c>
      <c r="E46" s="31" t="s">
        <v>79</v>
      </c>
      <c r="F46" s="32">
        <v>0.91807024999999998</v>
      </c>
    </row>
    <row r="47" spans="1:8" ht="15.75" thickBot="1" x14ac:dyDescent="0.3">
      <c r="A47" s="89" t="s">
        <v>80</v>
      </c>
      <c r="B47" s="90" t="s">
        <v>81</v>
      </c>
      <c r="C47" s="90" t="s">
        <v>82</v>
      </c>
      <c r="D47" s="90" t="s">
        <v>68</v>
      </c>
      <c r="E47" s="91" t="s">
        <v>83</v>
      </c>
      <c r="F47" s="40">
        <v>8</v>
      </c>
      <c r="G47" s="40">
        <v>20</v>
      </c>
      <c r="H47" s="40">
        <v>28</v>
      </c>
    </row>
    <row r="48" spans="1:8" ht="16.5" thickBot="1" x14ac:dyDescent="0.3">
      <c r="A48" s="92" t="s">
        <v>84</v>
      </c>
      <c r="B48" s="33"/>
      <c r="C48" s="93"/>
      <c r="D48" s="33"/>
      <c r="E48" s="33"/>
      <c r="F48" s="94"/>
    </row>
    <row r="49" spans="1:6" x14ac:dyDescent="0.25">
      <c r="A49" s="95" t="s">
        <v>85</v>
      </c>
      <c r="B49" s="34" t="s">
        <v>86</v>
      </c>
      <c r="C49" s="34" t="s">
        <v>87</v>
      </c>
      <c r="D49" s="34" t="s">
        <v>68</v>
      </c>
      <c r="E49" s="35" t="s">
        <v>88</v>
      </c>
      <c r="F49" s="96">
        <v>12.936868078</v>
      </c>
    </row>
    <row r="50" spans="1:6" x14ac:dyDescent="0.25">
      <c r="A50" s="97" t="s">
        <v>89</v>
      </c>
      <c r="B50" s="36" t="s">
        <v>86</v>
      </c>
      <c r="C50" s="36" t="s">
        <v>90</v>
      </c>
      <c r="D50" s="36" t="s">
        <v>68</v>
      </c>
      <c r="E50" s="37" t="s">
        <v>91</v>
      </c>
      <c r="F50" s="98">
        <v>36.925548184</v>
      </c>
    </row>
    <row r="51" spans="1:6" x14ac:dyDescent="0.25">
      <c r="A51" s="97" t="s">
        <v>89</v>
      </c>
      <c r="B51" s="36" t="s">
        <v>86</v>
      </c>
      <c r="C51" s="36" t="s">
        <v>92</v>
      </c>
      <c r="D51" s="36" t="s">
        <v>68</v>
      </c>
      <c r="E51" s="37" t="s">
        <v>93</v>
      </c>
      <c r="F51" s="98">
        <v>12.160602690999999</v>
      </c>
    </row>
    <row r="52" spans="1:6" x14ac:dyDescent="0.25">
      <c r="A52" s="97" t="s">
        <v>94</v>
      </c>
      <c r="B52" s="36" t="s">
        <v>95</v>
      </c>
      <c r="C52" s="36" t="s">
        <v>96</v>
      </c>
      <c r="D52" s="36" t="s">
        <v>68</v>
      </c>
      <c r="E52" s="37" t="s">
        <v>97</v>
      </c>
      <c r="F52" s="98">
        <v>36.919348003000003</v>
      </c>
    </row>
    <row r="53" spans="1:6" x14ac:dyDescent="0.25">
      <c r="A53" s="97" t="s">
        <v>94</v>
      </c>
      <c r="B53" s="36" t="s">
        <v>95</v>
      </c>
      <c r="C53" s="36" t="s">
        <v>98</v>
      </c>
      <c r="D53" s="36" t="s">
        <v>68</v>
      </c>
      <c r="E53" s="37" t="s">
        <v>99</v>
      </c>
      <c r="F53" s="98">
        <v>51.734121242999997</v>
      </c>
    </row>
    <row r="54" spans="1:6" x14ac:dyDescent="0.25">
      <c r="A54" s="97" t="s">
        <v>94</v>
      </c>
      <c r="B54" s="36" t="s">
        <v>95</v>
      </c>
      <c r="C54" s="36" t="s">
        <v>92</v>
      </c>
      <c r="D54" s="36" t="s">
        <v>68</v>
      </c>
      <c r="E54" s="37" t="s">
        <v>93</v>
      </c>
      <c r="F54" s="98">
        <v>31.547953396</v>
      </c>
    </row>
    <row r="55" spans="1:6" x14ac:dyDescent="0.25">
      <c r="A55" s="97" t="s">
        <v>14</v>
      </c>
      <c r="B55" s="36" t="s">
        <v>15</v>
      </c>
      <c r="C55" s="36" t="s">
        <v>100</v>
      </c>
      <c r="D55" s="36" t="s">
        <v>68</v>
      </c>
      <c r="E55" s="37" t="s">
        <v>88</v>
      </c>
      <c r="F55" s="98">
        <v>9.0066180336000006</v>
      </c>
    </row>
    <row r="56" spans="1:6" x14ac:dyDescent="0.25">
      <c r="A56" s="97" t="s">
        <v>75</v>
      </c>
      <c r="B56" s="36" t="s">
        <v>15</v>
      </c>
      <c r="C56" s="36" t="s">
        <v>100</v>
      </c>
      <c r="D56" s="36" t="s">
        <v>101</v>
      </c>
      <c r="E56" s="37" t="s">
        <v>88</v>
      </c>
      <c r="F56" s="98">
        <v>62.145285727999998</v>
      </c>
    </row>
    <row r="57" spans="1:6" x14ac:dyDescent="0.25">
      <c r="A57" s="97" t="s">
        <v>14</v>
      </c>
      <c r="B57" s="36" t="s">
        <v>15</v>
      </c>
      <c r="C57" s="36" t="s">
        <v>90</v>
      </c>
      <c r="D57" s="36" t="s">
        <v>68</v>
      </c>
      <c r="E57" s="37" t="s">
        <v>99</v>
      </c>
      <c r="F57" s="98">
        <v>33.973394444999997</v>
      </c>
    </row>
    <row r="58" spans="1:6" x14ac:dyDescent="0.25">
      <c r="A58" s="97" t="s">
        <v>75</v>
      </c>
      <c r="B58" s="36" t="s">
        <v>15</v>
      </c>
      <c r="C58" s="36" t="s">
        <v>90</v>
      </c>
      <c r="D58" s="36" t="s">
        <v>101</v>
      </c>
      <c r="E58" s="37" t="s">
        <v>99</v>
      </c>
      <c r="F58" s="98">
        <v>83.308087577999999</v>
      </c>
    </row>
    <row r="59" spans="1:6" x14ac:dyDescent="0.25">
      <c r="A59" s="97" t="s">
        <v>14</v>
      </c>
      <c r="B59" s="36" t="s">
        <v>15</v>
      </c>
      <c r="C59" s="36" t="s">
        <v>92</v>
      </c>
      <c r="D59" s="36" t="s">
        <v>68</v>
      </c>
      <c r="E59" s="37" t="s">
        <v>93</v>
      </c>
      <c r="F59" s="98">
        <v>8.2543069871999997</v>
      </c>
    </row>
    <row r="60" spans="1:6" x14ac:dyDescent="0.25">
      <c r="A60" s="97" t="s">
        <v>75</v>
      </c>
      <c r="B60" s="36" t="s">
        <v>15</v>
      </c>
      <c r="C60" s="36" t="s">
        <v>92</v>
      </c>
      <c r="D60" s="36" t="s">
        <v>101</v>
      </c>
      <c r="E60" s="37" t="s">
        <v>93</v>
      </c>
      <c r="F60" s="98">
        <v>60.086243623999998</v>
      </c>
    </row>
    <row r="61" spans="1:6" x14ac:dyDescent="0.25">
      <c r="A61" s="97" t="s">
        <v>102</v>
      </c>
      <c r="B61" s="36" t="s">
        <v>103</v>
      </c>
      <c r="C61" s="36" t="s">
        <v>104</v>
      </c>
      <c r="D61" s="36" t="s">
        <v>105</v>
      </c>
      <c r="E61" s="37" t="s">
        <v>106</v>
      </c>
      <c r="F61" s="98">
        <v>85.909437259000001</v>
      </c>
    </row>
    <row r="62" spans="1:6" x14ac:dyDescent="0.25">
      <c r="A62" s="97" t="s">
        <v>107</v>
      </c>
      <c r="B62" s="36" t="s">
        <v>103</v>
      </c>
      <c r="C62" s="36" t="s">
        <v>104</v>
      </c>
      <c r="D62" s="36" t="s">
        <v>108</v>
      </c>
      <c r="E62" s="37" t="s">
        <v>106</v>
      </c>
      <c r="F62" s="98">
        <v>35.307456481000003</v>
      </c>
    </row>
    <row r="63" spans="1:6" x14ac:dyDescent="0.25">
      <c r="A63" s="97" t="s">
        <v>109</v>
      </c>
      <c r="B63" s="36" t="s">
        <v>103</v>
      </c>
      <c r="C63" s="36" t="s">
        <v>104</v>
      </c>
      <c r="D63" s="36" t="s">
        <v>105</v>
      </c>
      <c r="E63" s="37" t="s">
        <v>106</v>
      </c>
      <c r="F63" s="98">
        <v>94.486392472000006</v>
      </c>
    </row>
    <row r="64" spans="1:6" x14ac:dyDescent="0.25">
      <c r="A64" s="97" t="s">
        <v>102</v>
      </c>
      <c r="B64" s="36" t="s">
        <v>103</v>
      </c>
      <c r="C64" s="36" t="s">
        <v>110</v>
      </c>
      <c r="D64" s="36" t="s">
        <v>105</v>
      </c>
      <c r="E64" s="37" t="s">
        <v>111</v>
      </c>
      <c r="F64" s="98">
        <v>47.725681627</v>
      </c>
    </row>
    <row r="65" spans="1:8" x14ac:dyDescent="0.25">
      <c r="A65" s="97" t="s">
        <v>107</v>
      </c>
      <c r="B65" s="36" t="s">
        <v>103</v>
      </c>
      <c r="C65" s="36" t="s">
        <v>110</v>
      </c>
      <c r="D65" s="36" t="s">
        <v>108</v>
      </c>
      <c r="E65" s="37" t="s">
        <v>111</v>
      </c>
      <c r="F65" s="98">
        <v>19.609947975000001</v>
      </c>
    </row>
    <row r="66" spans="1:8" x14ac:dyDescent="0.25">
      <c r="A66" s="97" t="s">
        <v>109</v>
      </c>
      <c r="B66" s="36" t="s">
        <v>103</v>
      </c>
      <c r="C66" s="36" t="s">
        <v>110</v>
      </c>
      <c r="D66" s="36" t="s">
        <v>105</v>
      </c>
      <c r="E66" s="37" t="s">
        <v>111</v>
      </c>
      <c r="F66" s="98">
        <v>52.484986194000001</v>
      </c>
    </row>
    <row r="67" spans="1:8" x14ac:dyDescent="0.25">
      <c r="A67" s="97" t="s">
        <v>112</v>
      </c>
      <c r="B67" s="36"/>
      <c r="C67" s="36" t="s">
        <v>113</v>
      </c>
      <c r="D67" s="36" t="s">
        <v>114</v>
      </c>
      <c r="E67" s="37" t="s">
        <v>115</v>
      </c>
      <c r="F67" s="98">
        <v>276.82164832000001</v>
      </c>
    </row>
    <row r="68" spans="1:8" x14ac:dyDescent="0.25">
      <c r="A68" s="97" t="s">
        <v>112</v>
      </c>
      <c r="B68" s="36"/>
      <c r="C68" s="36" t="s">
        <v>116</v>
      </c>
      <c r="D68" s="36" t="s">
        <v>114</v>
      </c>
      <c r="E68" s="37" t="s">
        <v>115</v>
      </c>
      <c r="F68" s="98">
        <v>153.78961192</v>
      </c>
    </row>
    <row r="69" spans="1:8" x14ac:dyDescent="0.25">
      <c r="A69" s="97" t="s">
        <v>117</v>
      </c>
      <c r="B69" s="36" t="s">
        <v>118</v>
      </c>
      <c r="C69" s="36" t="s">
        <v>116</v>
      </c>
      <c r="D69" s="36" t="s">
        <v>119</v>
      </c>
      <c r="E69" s="37" t="s">
        <v>120</v>
      </c>
      <c r="F69" s="98">
        <v>15.927687374</v>
      </c>
    </row>
    <row r="70" spans="1:8" x14ac:dyDescent="0.25">
      <c r="A70" s="97" t="s">
        <v>121</v>
      </c>
      <c r="B70" s="36" t="s">
        <v>118</v>
      </c>
      <c r="C70" s="36" t="s">
        <v>116</v>
      </c>
      <c r="D70" s="36" t="s">
        <v>122</v>
      </c>
      <c r="E70" s="37" t="s">
        <v>120</v>
      </c>
      <c r="F70" s="98">
        <v>5.6162664547999999</v>
      </c>
    </row>
    <row r="71" spans="1:8" ht="15.75" thickBot="1" x14ac:dyDescent="0.3">
      <c r="A71" s="99" t="s">
        <v>123</v>
      </c>
      <c r="B71" s="38" t="s">
        <v>118</v>
      </c>
      <c r="C71" s="38" t="s">
        <v>116</v>
      </c>
      <c r="D71" s="38" t="s">
        <v>68</v>
      </c>
      <c r="E71" s="39" t="s">
        <v>120</v>
      </c>
      <c r="F71" s="100">
        <v>5.7794927017999997</v>
      </c>
    </row>
    <row r="72" spans="1:8" ht="24" x14ac:dyDescent="0.25">
      <c r="A72" s="89" t="s">
        <v>124</v>
      </c>
      <c r="B72" s="90" t="s">
        <v>81</v>
      </c>
      <c r="C72" s="90" t="s">
        <v>82</v>
      </c>
      <c r="D72" s="90" t="s">
        <v>68</v>
      </c>
      <c r="E72" s="91" t="s">
        <v>83</v>
      </c>
      <c r="F72" s="40">
        <v>8</v>
      </c>
      <c r="G72" s="40">
        <v>20</v>
      </c>
      <c r="H72" s="40">
        <v>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5.7 Forest pot PJ GHG</vt:lpstr>
      <vt:lpstr>Fig 5.7 forest techn pathw GHG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David Simoens</cp:lastModifiedBy>
  <dcterms:created xsi:type="dcterms:W3CDTF">2013-08-16T08:55:18Z</dcterms:created>
  <dcterms:modified xsi:type="dcterms:W3CDTF">2013-08-16T08:57:01Z</dcterms:modified>
</cp:coreProperties>
</file>