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80" yWindow="65521" windowWidth="7440" windowHeight="8985" activeTab="2"/>
  </bookViews>
  <sheets>
    <sheet name="raw" sheetId="1" r:id="rId1"/>
    <sheet name="aggregate" sheetId="2" r:id="rId2"/>
    <sheet name="Chart-DRI" sheetId="3" r:id="rId3"/>
    <sheet name="Chart-AI" sheetId="4" r:id="rId4"/>
  </sheets>
  <definedNames/>
  <calcPr fullCalcOnLoad="1"/>
</workbook>
</file>

<file path=xl/sharedStrings.xml><?xml version="1.0" encoding="utf-8"?>
<sst xmlns="http://schemas.openxmlformats.org/spreadsheetml/2006/main" count="323" uniqueCount="44">
  <si>
    <t>Cadmium</t>
  </si>
  <si>
    <t xml:space="preserve">Data on country input contributions </t>
  </si>
  <si>
    <t>Belgium</t>
  </si>
  <si>
    <t>Denmark</t>
  </si>
  <si>
    <t>France</t>
  </si>
  <si>
    <t>Germany</t>
  </si>
  <si>
    <t>Ireland</t>
  </si>
  <si>
    <t>Netherlands</t>
  </si>
  <si>
    <t>Norway</t>
  </si>
  <si>
    <t>Portugal</t>
  </si>
  <si>
    <t>Spain</t>
  </si>
  <si>
    <t>Sweden</t>
  </si>
  <si>
    <t>UK</t>
  </si>
  <si>
    <t>%</t>
  </si>
  <si>
    <t>PCB7</t>
  </si>
  <si>
    <t>country contributions to sum of direct and riverine inputs in tonnes a year</t>
  </si>
  <si>
    <t>sum</t>
  </si>
  <si>
    <t>Mercury</t>
  </si>
  <si>
    <t>Lead</t>
  </si>
  <si>
    <t>Sum</t>
  </si>
  <si>
    <t>Lindane</t>
  </si>
  <si>
    <t>numbers are average of lower and upper estimates</t>
  </si>
  <si>
    <t>Numbers 1990-1999 from document "fact_sheet_input_1990_1999_RYG.doc" in folder "K:\Prosjekter\Sjovann\EEA\Harmful substances\indicators"</t>
  </si>
  <si>
    <t>Numbers 2001 added from sheet 2001, which is an edited version of the Overview OSPAR report.</t>
  </si>
  <si>
    <t>Group averages</t>
  </si>
  <si>
    <t>1985-1989</t>
  </si>
  <si>
    <t>1990-1992</t>
  </si>
  <si>
    <t>1993-1997</t>
  </si>
  <si>
    <t>1998-2002</t>
  </si>
  <si>
    <t>Relative to 1990-1992</t>
  </si>
  <si>
    <t>Notes:</t>
  </si>
  <si>
    <t>Direct and riverine inputs in NE Atlantic</t>
  </si>
  <si>
    <t>no data before 1990</t>
  </si>
  <si>
    <t>n.a.</t>
  </si>
  <si>
    <t>Atmospheric inputs to North Sea</t>
  </si>
  <si>
    <t>Relative to 1990</t>
  </si>
  <si>
    <t>SPAIN</t>
  </si>
  <si>
    <t xml:space="preserve">1999,2001 average </t>
  </si>
  <si>
    <t>2000 total</t>
  </si>
  <si>
    <t>original</t>
  </si>
  <si>
    <t>new</t>
  </si>
  <si>
    <t>differenc to be substracted from total</t>
  </si>
  <si>
    <t>Notes: Numbers are averages of upper and lower estimates. DDT = ppDDE+ppDDD. Lindane = gamma hexachlorocyclohexane (HCH). PCB = sum of polychlorinated biphenyl (PCB) congeners 28, 52, 101, 118, 138, 153 and 180. n.a. indicates not available. The 2000 Ospar results for each country are not readily available. The results for 2000 submitted by Spain need further explaining and were not representative for Spain in general, and the average of 1999 and 2001 results was used instead.</t>
  </si>
  <si>
    <t>Source: Data from Ospar.</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</si>
</sst>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
    <numFmt numFmtId="165" formatCode="0.000"/>
    <numFmt numFmtId="166" formatCode="0.0000"/>
  </numFmts>
  <fonts count="11">
    <font>
      <sz val="10"/>
      <name val="Arial"/>
      <family val="0"/>
    </font>
    <font>
      <sz val="10"/>
      <name val="Helv"/>
      <family val="0"/>
    </font>
    <font>
      <sz val="9"/>
      <color indexed="8"/>
      <name val="Arial"/>
      <family val="0"/>
    </font>
    <font>
      <sz val="9"/>
      <color indexed="8"/>
      <name val="Arial Narrow"/>
      <family val="0"/>
    </font>
    <font>
      <sz val="8"/>
      <name val="Arial"/>
      <family val="2"/>
    </font>
    <font>
      <b/>
      <sz val="8"/>
      <name val="Arial"/>
      <family val="2"/>
    </font>
    <font>
      <b/>
      <sz val="18"/>
      <name val="Arial"/>
      <family val="2"/>
    </font>
    <font>
      <b/>
      <sz val="16"/>
      <name val="Arial"/>
      <family val="2"/>
    </font>
    <font>
      <sz val="16"/>
      <name val="Arial"/>
      <family val="2"/>
    </font>
    <font>
      <b/>
      <sz val="20"/>
      <name val="Arial"/>
      <family val="2"/>
    </font>
    <font>
      <b/>
      <sz val="26"/>
      <name val="Arial"/>
      <family val="2"/>
    </font>
  </fonts>
  <fills count="2">
    <fill>
      <patternFill/>
    </fill>
    <fill>
      <patternFill patternType="gray125"/>
    </fill>
  </fills>
  <borders count="2">
    <border>
      <left/>
      <right/>
      <top/>
      <bottom/>
      <diagonal/>
    </border>
    <border>
      <left style="thin"/>
      <right>
        <color indexed="63"/>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15">
    <xf numFmtId="0" fontId="0" fillId="0" borderId="0" xfId="0" applyAlignment="1">
      <alignment/>
    </xf>
    <xf numFmtId="0" fontId="2" fillId="0" borderId="1" xfId="0" applyFont="1" applyBorder="1" applyAlignment="1">
      <alignment vertical="center"/>
    </xf>
    <xf numFmtId="0" fontId="0" fillId="0" borderId="0" xfId="0" applyBorder="1" applyAlignment="1">
      <alignment/>
    </xf>
    <xf numFmtId="2" fontId="0" fillId="0" borderId="0" xfId="0" applyNumberForma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Font="1" applyAlignment="1">
      <alignment/>
    </xf>
    <xf numFmtId="0" fontId="3" fillId="0" borderId="0" xfId="0" applyFont="1" applyAlignment="1">
      <alignment horizontal="right" vertical="center"/>
    </xf>
    <xf numFmtId="0" fontId="4" fillId="0" borderId="0" xfId="0" applyFont="1" applyAlignment="1">
      <alignment/>
    </xf>
    <xf numFmtId="2" fontId="4" fillId="0" borderId="0" xfId="0" applyNumberFormat="1" applyFont="1" applyAlignment="1">
      <alignment/>
    </xf>
    <xf numFmtId="2" fontId="4" fillId="0" borderId="0" xfId="0" applyNumberFormat="1" applyFont="1" applyAlignment="1">
      <alignment horizontal="right"/>
    </xf>
    <xf numFmtId="164" fontId="4" fillId="0" borderId="0" xfId="0" applyNumberFormat="1" applyFont="1" applyAlignment="1">
      <alignment/>
    </xf>
    <xf numFmtId="2" fontId="5" fillId="0" borderId="0" xfId="0" applyNumberFormat="1" applyFont="1" applyAlignment="1">
      <alignment/>
    </xf>
    <xf numFmtId="0" fontId="5" fillId="0" borderId="0" xfId="0" applyFont="1" applyAlignment="1">
      <alignment/>
    </xf>
    <xf numFmtId="1" fontId="5" fillId="0" borderId="0" xfId="0" applyNumberFormat="1" applyFont="1" applyAlignment="1">
      <alignment/>
    </xf>
  </cellXfs>
  <cellStyles count="7">
    <cellStyle name="Normal" xfId="0"/>
    <cellStyle name="Comma" xfId="15"/>
    <cellStyle name="Comma [0]" xfId="16"/>
    <cellStyle name="Currency" xfId="17"/>
    <cellStyle name="Currency [0]" xfId="18"/>
    <cellStyle name="Normal_Tab6abc-xx"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latin typeface="Arial"/>
                <a:ea typeface="Arial"/>
                <a:cs typeface="Arial"/>
              </a:rPr>
              <a:t>Direct and riverine inputs to NE Atlantic</a:t>
            </a:r>
          </a:p>
        </c:rich>
      </c:tx>
      <c:layout>
        <c:manualLayout>
          <c:xMode val="factor"/>
          <c:yMode val="factor"/>
          <c:x val="-0.037"/>
          <c:y val="0.0465"/>
        </c:manualLayout>
      </c:layout>
      <c:spPr>
        <a:noFill/>
        <a:ln>
          <a:noFill/>
        </a:ln>
      </c:spPr>
    </c:title>
    <c:plotArea>
      <c:layout>
        <c:manualLayout>
          <c:xMode val="edge"/>
          <c:yMode val="edge"/>
          <c:x val="0.04975"/>
          <c:y val="0.1635"/>
          <c:w val="0.88375"/>
          <c:h val="0.744"/>
        </c:manualLayout>
      </c:layout>
      <c:barChart>
        <c:barDir val="col"/>
        <c:grouping val="clustered"/>
        <c:varyColors val="0"/>
        <c:ser>
          <c:idx val="1"/>
          <c:order val="0"/>
          <c:tx>
            <c:v>1990-1992</c:v>
          </c:tx>
          <c:invertIfNegative val="0"/>
          <c:extLst>
            <c:ext xmlns:c14="http://schemas.microsoft.com/office/drawing/2007/8/2/chart" uri="{6F2FDCE9-48DA-4B69-8628-5D25D57E5C99}">
              <c14:invertSolidFillFmt>
                <c14:spPr>
                  <a:solidFill>
                    <a:srgbClr val="000000"/>
                  </a:solidFill>
                </c14:spPr>
              </c14:invertSolidFillFmt>
            </c:ext>
          </c:extLst>
          <c:cat>
            <c:strRef>
              <c:f>aggregate!$B$5:$F$5</c:f>
              <c:strCache>
                <c:ptCount val="5"/>
                <c:pt idx="0">
                  <c:v>Cadmium</c:v>
                </c:pt>
                <c:pt idx="1">
                  <c:v>Mercury</c:v>
                </c:pt>
                <c:pt idx="2">
                  <c:v>Lead</c:v>
                </c:pt>
                <c:pt idx="3">
                  <c:v>Lindane</c:v>
                </c:pt>
                <c:pt idx="4">
                  <c:v>PCB7</c:v>
                </c:pt>
              </c:strCache>
            </c:strRef>
          </c:cat>
          <c:val>
            <c:numRef>
              <c:f>aggregate!$B$14:$F$14</c:f>
              <c:numCache>
                <c:ptCount val="5"/>
                <c:pt idx="0">
                  <c:v>100</c:v>
                </c:pt>
                <c:pt idx="1">
                  <c:v>100</c:v>
                </c:pt>
                <c:pt idx="2">
                  <c:v>100</c:v>
                </c:pt>
                <c:pt idx="3">
                  <c:v>100</c:v>
                </c:pt>
                <c:pt idx="4">
                  <c:v>100</c:v>
                </c:pt>
              </c:numCache>
            </c:numRef>
          </c:val>
        </c:ser>
        <c:ser>
          <c:idx val="2"/>
          <c:order val="1"/>
          <c:tx>
            <c:v>1993-1997</c:v>
          </c:tx>
          <c:invertIfNegative val="0"/>
          <c:extLst>
            <c:ext xmlns:c14="http://schemas.microsoft.com/office/drawing/2007/8/2/chart" uri="{6F2FDCE9-48DA-4B69-8628-5D25D57E5C99}">
              <c14:invertSolidFillFmt>
                <c14:spPr>
                  <a:solidFill>
                    <a:srgbClr val="000000"/>
                  </a:solidFill>
                </c14:spPr>
              </c14:invertSolidFillFmt>
            </c:ext>
          </c:extLst>
          <c:cat>
            <c:strRef>
              <c:f>aggregate!$B$5:$F$5</c:f>
              <c:strCache>
                <c:ptCount val="5"/>
                <c:pt idx="0">
                  <c:v>Cadmium</c:v>
                </c:pt>
                <c:pt idx="1">
                  <c:v>Mercury</c:v>
                </c:pt>
                <c:pt idx="2">
                  <c:v>Lead</c:v>
                </c:pt>
                <c:pt idx="3">
                  <c:v>Lindane</c:v>
                </c:pt>
                <c:pt idx="4">
                  <c:v>PCB7</c:v>
                </c:pt>
              </c:strCache>
            </c:strRef>
          </c:cat>
          <c:val>
            <c:numRef>
              <c:f>aggregate!$B$15:$F$15</c:f>
              <c:numCache>
                <c:ptCount val="5"/>
                <c:pt idx="0">
                  <c:v>60.125704162742764</c:v>
                </c:pt>
                <c:pt idx="1">
                  <c:v>56.478904628304534</c:v>
                </c:pt>
                <c:pt idx="2">
                  <c:v>84.31611842105265</c:v>
                </c:pt>
                <c:pt idx="3">
                  <c:v>91.69760729913418</c:v>
                </c:pt>
                <c:pt idx="4">
                  <c:v>78.98995408064565</c:v>
                </c:pt>
              </c:numCache>
            </c:numRef>
          </c:val>
        </c:ser>
        <c:ser>
          <c:idx val="3"/>
          <c:order val="2"/>
          <c:tx>
            <c:v>1998-2001</c:v>
          </c:tx>
          <c:invertIfNegative val="0"/>
          <c:extLst>
            <c:ext xmlns:c14="http://schemas.microsoft.com/office/drawing/2007/8/2/chart" uri="{6F2FDCE9-48DA-4B69-8628-5D25D57E5C99}">
              <c14:invertSolidFillFmt>
                <c14:spPr>
                  <a:solidFill>
                    <a:srgbClr val="000000"/>
                  </a:solidFill>
                </c14:spPr>
              </c14:invertSolidFillFmt>
            </c:ext>
          </c:extLst>
          <c:cat>
            <c:strRef>
              <c:f>aggregate!$B$5:$F$5</c:f>
              <c:strCache>
                <c:ptCount val="5"/>
                <c:pt idx="0">
                  <c:v>Cadmium</c:v>
                </c:pt>
                <c:pt idx="1">
                  <c:v>Mercury</c:v>
                </c:pt>
                <c:pt idx="2">
                  <c:v>Lead</c:v>
                </c:pt>
                <c:pt idx="3">
                  <c:v>Lindane</c:v>
                </c:pt>
                <c:pt idx="4">
                  <c:v>PCB7</c:v>
                </c:pt>
              </c:strCache>
            </c:strRef>
          </c:cat>
          <c:val>
            <c:numRef>
              <c:f>aggregate!$B$16:$F$16</c:f>
              <c:numCache>
                <c:ptCount val="5"/>
                <c:pt idx="0">
                  <c:v>56.457322172976745</c:v>
                </c:pt>
                <c:pt idx="1">
                  <c:v>57.75398662582561</c:v>
                </c:pt>
                <c:pt idx="2">
                  <c:v>82.70553459698198</c:v>
                </c:pt>
                <c:pt idx="3">
                  <c:v>57.04776091611583</c:v>
                </c:pt>
                <c:pt idx="4">
                  <c:v>64.56900121161934</c:v>
                </c:pt>
              </c:numCache>
            </c:numRef>
          </c:val>
        </c:ser>
        <c:axId val="46445550"/>
        <c:axId val="15356767"/>
      </c:barChart>
      <c:catAx>
        <c:axId val="46445550"/>
        <c:scaling>
          <c:orientation val="minMax"/>
        </c:scaling>
        <c:axPos val="b"/>
        <c:delete val="0"/>
        <c:numFmt formatCode="General" sourceLinked="1"/>
        <c:majorTickMark val="out"/>
        <c:minorTickMark val="none"/>
        <c:tickLblPos val="nextTo"/>
        <c:crossAx val="15356767"/>
        <c:crosses val="autoZero"/>
        <c:auto val="1"/>
        <c:lblOffset val="100"/>
        <c:noMultiLvlLbl val="0"/>
      </c:catAx>
      <c:valAx>
        <c:axId val="15356767"/>
        <c:scaling>
          <c:orientation val="minMax"/>
          <c:max val="100"/>
          <c:min val="0"/>
        </c:scaling>
        <c:axPos val="l"/>
        <c:title>
          <c:tx>
            <c:rich>
              <a:bodyPr vert="horz" rot="-5400000" anchor="ctr"/>
              <a:lstStyle/>
              <a:p>
                <a:pPr algn="ctr">
                  <a:defRPr/>
                </a:pPr>
                <a:r>
                  <a:rPr lang="en-US"/>
                  <a:t>Inputs relative to 1990-1992</a:t>
                </a:r>
              </a:p>
            </c:rich>
          </c:tx>
          <c:layout/>
          <c:overlay val="0"/>
          <c:spPr>
            <a:noFill/>
            <a:ln>
              <a:noFill/>
            </a:ln>
          </c:spPr>
        </c:title>
        <c:majorGridlines/>
        <c:delete val="0"/>
        <c:numFmt formatCode="0" sourceLinked="0"/>
        <c:majorTickMark val="out"/>
        <c:minorTickMark val="none"/>
        <c:tickLblPos val="nextTo"/>
        <c:crossAx val="46445550"/>
        <c:crossesAt val="1"/>
        <c:crossBetween val="between"/>
        <c:dispUnits/>
        <c:majorUnit val="20"/>
      </c:valAx>
      <c:spPr>
        <a:noFill/>
        <a:ln w="12700">
          <a:solidFill>
            <a:srgbClr val="808080"/>
          </a:solidFill>
        </a:ln>
      </c:spPr>
    </c:plotArea>
    <c:legend>
      <c:legendPos val="b"/>
      <c:layout/>
      <c:overlay val="0"/>
      <c:spPr>
        <a:ln w="3175">
          <a:noFill/>
        </a:ln>
      </c:spPr>
    </c:legend>
    <c:plotVisOnly val="1"/>
    <c:dispBlanksAs val="gap"/>
    <c:showDLblsOverMax val="0"/>
  </c:chart>
  <c:spPr>
    <a:noFill/>
    <a:ln>
      <a:noFill/>
    </a:ln>
  </c:spPr>
  <c:txPr>
    <a:bodyPr vert="horz" rot="0"/>
    <a:lstStyle/>
    <a:p>
      <a:pPr>
        <a:defRPr lang="en-US" cap="none" sz="2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Atmospheric inputs to North Sea</a:t>
            </a:r>
          </a:p>
        </c:rich>
      </c:tx>
      <c:layout>
        <c:manualLayout>
          <c:xMode val="factor"/>
          <c:yMode val="factor"/>
          <c:x val="-0.211"/>
          <c:y val="0.0375"/>
        </c:manualLayout>
      </c:layout>
      <c:spPr>
        <a:noFill/>
        <a:ln>
          <a:noFill/>
        </a:ln>
      </c:spPr>
    </c:title>
    <c:plotArea>
      <c:layout>
        <c:manualLayout>
          <c:xMode val="edge"/>
          <c:yMode val="edge"/>
          <c:x val="0.04975"/>
          <c:y val="0.13"/>
          <c:w val="0.88375"/>
          <c:h val="0.79175"/>
        </c:manualLayout>
      </c:layout>
      <c:scatterChart>
        <c:scatterStyle val="lineMarker"/>
        <c:varyColors val="0"/>
        <c:ser>
          <c:idx val="1"/>
          <c:order val="0"/>
          <c:tx>
            <c:strRef>
              <c:f>aggregate!$B$22</c:f>
              <c:strCache>
                <c:ptCount val="1"/>
                <c:pt idx="0">
                  <c:v>Cadmium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xVal>
            <c:numRef>
              <c:f>aggregate!$A$23:$A$31</c:f>
              <c:numCache>
                <c:ptCount val="9"/>
                <c:pt idx="0">
                  <c:v>1987</c:v>
                </c:pt>
                <c:pt idx="1">
                  <c:v>1988</c:v>
                </c:pt>
                <c:pt idx="2">
                  <c:v>1989</c:v>
                </c:pt>
                <c:pt idx="3">
                  <c:v>1990</c:v>
                </c:pt>
                <c:pt idx="4">
                  <c:v>1991</c:v>
                </c:pt>
                <c:pt idx="5">
                  <c:v>1992</c:v>
                </c:pt>
                <c:pt idx="6">
                  <c:v>1993</c:v>
                </c:pt>
                <c:pt idx="7">
                  <c:v>1994</c:v>
                </c:pt>
                <c:pt idx="8">
                  <c:v>1995</c:v>
                </c:pt>
              </c:numCache>
            </c:numRef>
          </c:xVal>
          <c:yVal>
            <c:numRef>
              <c:f>aggregate!$B$23:$B$31</c:f>
              <c:numCache>
                <c:ptCount val="9"/>
                <c:pt idx="0">
                  <c:v>129</c:v>
                </c:pt>
                <c:pt idx="1">
                  <c:v>138</c:v>
                </c:pt>
                <c:pt idx="2">
                  <c:v>97</c:v>
                </c:pt>
                <c:pt idx="3">
                  <c:v>100</c:v>
                </c:pt>
                <c:pt idx="4">
                  <c:v>85</c:v>
                </c:pt>
                <c:pt idx="5">
                  <c:v>68</c:v>
                </c:pt>
                <c:pt idx="6">
                  <c:v>97</c:v>
                </c:pt>
                <c:pt idx="7">
                  <c:v>65</c:v>
                </c:pt>
                <c:pt idx="8">
                  <c:v>65</c:v>
                </c:pt>
              </c:numCache>
            </c:numRef>
          </c:yVal>
          <c:smooth val="0"/>
        </c:ser>
        <c:ser>
          <c:idx val="2"/>
          <c:order val="1"/>
          <c:tx>
            <c:strRef>
              <c:f>aggregate!$C$22</c:f>
              <c:strCache>
                <c:ptCount val="1"/>
                <c:pt idx="0">
                  <c:v>Mercury</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66FF"/>
              </a:solidFill>
              <a:ln>
                <a:solidFill>
                  <a:srgbClr val="3366FF"/>
                </a:solidFill>
              </a:ln>
            </c:spPr>
          </c:marker>
          <c:xVal>
            <c:numRef>
              <c:f>aggregate!$A$23:$A$31</c:f>
              <c:numCache>
                <c:ptCount val="9"/>
                <c:pt idx="0">
                  <c:v>1987</c:v>
                </c:pt>
                <c:pt idx="1">
                  <c:v>1988</c:v>
                </c:pt>
                <c:pt idx="2">
                  <c:v>1989</c:v>
                </c:pt>
                <c:pt idx="3">
                  <c:v>1990</c:v>
                </c:pt>
                <c:pt idx="4">
                  <c:v>1991</c:v>
                </c:pt>
                <c:pt idx="5">
                  <c:v>1992</c:v>
                </c:pt>
                <c:pt idx="6">
                  <c:v>1993</c:v>
                </c:pt>
                <c:pt idx="7">
                  <c:v>1994</c:v>
                </c:pt>
                <c:pt idx="8">
                  <c:v>1995</c:v>
                </c:pt>
              </c:numCache>
            </c:numRef>
          </c:xVal>
          <c:yVal>
            <c:numRef>
              <c:f>aggregate!$C$23:$C$31</c:f>
              <c:numCache>
                <c:ptCount val="9"/>
                <c:pt idx="0">
                  <c:v>180</c:v>
                </c:pt>
                <c:pt idx="1">
                  <c:v>180</c:v>
                </c:pt>
                <c:pt idx="2">
                  <c:v>140</c:v>
                </c:pt>
                <c:pt idx="3">
                  <c:v>100</c:v>
                </c:pt>
                <c:pt idx="4">
                  <c:v>120</c:v>
                </c:pt>
                <c:pt idx="5">
                  <c:v>120</c:v>
                </c:pt>
                <c:pt idx="6">
                  <c:v>60</c:v>
                </c:pt>
                <c:pt idx="7">
                  <c:v>60</c:v>
                </c:pt>
                <c:pt idx="8">
                  <c:v>80</c:v>
                </c:pt>
              </c:numCache>
            </c:numRef>
          </c:yVal>
          <c:smooth val="0"/>
        </c:ser>
        <c:ser>
          <c:idx val="3"/>
          <c:order val="2"/>
          <c:tx>
            <c:strRef>
              <c:f>aggregate!$D$22</c:f>
              <c:strCache>
                <c:ptCount val="1"/>
                <c:pt idx="0">
                  <c:v>Lead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aggregate!$A$23:$A$31</c:f>
              <c:numCache>
                <c:ptCount val="9"/>
                <c:pt idx="0">
                  <c:v>1987</c:v>
                </c:pt>
                <c:pt idx="1">
                  <c:v>1988</c:v>
                </c:pt>
                <c:pt idx="2">
                  <c:v>1989</c:v>
                </c:pt>
                <c:pt idx="3">
                  <c:v>1990</c:v>
                </c:pt>
                <c:pt idx="4">
                  <c:v>1991</c:v>
                </c:pt>
                <c:pt idx="5">
                  <c:v>1992</c:v>
                </c:pt>
                <c:pt idx="6">
                  <c:v>1993</c:v>
                </c:pt>
                <c:pt idx="7">
                  <c:v>1994</c:v>
                </c:pt>
                <c:pt idx="8">
                  <c:v>1995</c:v>
                </c:pt>
              </c:numCache>
            </c:numRef>
          </c:xVal>
          <c:yVal>
            <c:numRef>
              <c:f>aggregate!$D$23:$D$31</c:f>
              <c:numCache>
                <c:ptCount val="9"/>
                <c:pt idx="0">
                  <c:v>185</c:v>
                </c:pt>
                <c:pt idx="1">
                  <c:v>218</c:v>
                </c:pt>
                <c:pt idx="2">
                  <c:v>136</c:v>
                </c:pt>
                <c:pt idx="3">
                  <c:v>100</c:v>
                </c:pt>
                <c:pt idx="4">
                  <c:v>143</c:v>
                </c:pt>
                <c:pt idx="5">
                  <c:v>102</c:v>
                </c:pt>
                <c:pt idx="6">
                  <c:v>121</c:v>
                </c:pt>
                <c:pt idx="7">
                  <c:v>90</c:v>
                </c:pt>
                <c:pt idx="8">
                  <c:v>71</c:v>
                </c:pt>
              </c:numCache>
            </c:numRef>
          </c:yVal>
          <c:smooth val="0"/>
        </c:ser>
        <c:axId val="3993176"/>
        <c:axId val="35938585"/>
      </c:scatterChart>
      <c:valAx>
        <c:axId val="3993176"/>
        <c:scaling>
          <c:orientation val="minMax"/>
          <c:max val="2002"/>
        </c:scaling>
        <c:axPos val="b"/>
        <c:delete val="0"/>
        <c:numFmt formatCode="General" sourceLinked="1"/>
        <c:majorTickMark val="out"/>
        <c:minorTickMark val="none"/>
        <c:tickLblPos val="nextTo"/>
        <c:txPr>
          <a:bodyPr/>
          <a:lstStyle/>
          <a:p>
            <a:pPr>
              <a:defRPr lang="en-US" cap="none" sz="1600" b="0" i="0" u="none" baseline="0">
                <a:latin typeface="Arial"/>
                <a:ea typeface="Arial"/>
                <a:cs typeface="Arial"/>
              </a:defRPr>
            </a:pPr>
          </a:p>
        </c:txPr>
        <c:crossAx val="35938585"/>
        <c:crosses val="autoZero"/>
        <c:crossBetween val="midCat"/>
        <c:dispUnits/>
      </c:valAx>
      <c:valAx>
        <c:axId val="35938585"/>
        <c:scaling>
          <c:orientation val="minMax"/>
          <c:max val="250"/>
          <c:min val="0"/>
        </c:scaling>
        <c:axPos val="l"/>
        <c:title>
          <c:tx>
            <c:rich>
              <a:bodyPr vert="horz" rot="-5400000" anchor="ctr"/>
              <a:lstStyle/>
              <a:p>
                <a:pPr algn="ctr">
                  <a:defRPr/>
                </a:pPr>
                <a:r>
                  <a:rPr lang="en-US" cap="none" sz="1600" b="1" i="0" u="none" baseline="0">
                    <a:latin typeface="Arial"/>
                    <a:ea typeface="Arial"/>
                    <a:cs typeface="Arial"/>
                  </a:rPr>
                  <a:t>Inputs relative to 1990</a:t>
                </a:r>
              </a:p>
            </c:rich>
          </c:tx>
          <c:layout/>
          <c:overlay val="0"/>
          <c:spPr>
            <a:noFill/>
            <a:ln>
              <a:noFill/>
            </a:ln>
          </c:spPr>
        </c:title>
        <c:majorGridlines/>
        <c:delete val="0"/>
        <c:numFmt formatCode="0" sourceLinked="0"/>
        <c:majorTickMark val="out"/>
        <c:minorTickMark val="none"/>
        <c:tickLblPos val="nextTo"/>
        <c:crossAx val="3993176"/>
        <c:crosses val="autoZero"/>
        <c:crossBetween val="midCat"/>
        <c:dispUnits/>
        <c:majorUnit val="50"/>
      </c:valAx>
      <c:spPr>
        <a:noFill/>
        <a:ln w="12700">
          <a:solidFill>
            <a:srgbClr val="808080"/>
          </a:solidFill>
        </a:ln>
      </c:spPr>
    </c:plotArea>
    <c:legend>
      <c:legendPos val="b"/>
      <c:layout/>
      <c:overlay val="0"/>
      <c:spPr>
        <a:ln w="3175">
          <a:noFill/>
        </a:ln>
      </c:spPr>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0"/>
  <sheetViews>
    <sheetView workbookViewId="0" topLeftCell="A1">
      <pane xSplit="1" topLeftCell="B1" activePane="topRight" state="frozen"/>
      <selection pane="topLeft" activeCell="A1" sqref="A1"/>
      <selection pane="topRight" activeCell="B1" sqref="B1"/>
    </sheetView>
  </sheetViews>
  <sheetFormatPr defaultColWidth="9.140625" defaultRowHeight="12.75"/>
  <cols>
    <col min="1" max="1" width="9.140625" style="13" customWidth="1"/>
    <col min="2" max="13" width="9.140625" style="8" customWidth="1"/>
    <col min="14" max="14" width="9.140625" style="12" customWidth="1"/>
    <col min="15" max="16384" width="9.140625" style="8" customWidth="1"/>
  </cols>
  <sheetData>
    <row r="1" ht="11.25">
      <c r="A1" s="13" t="s">
        <v>22</v>
      </c>
    </row>
    <row r="2" ht="11.25">
      <c r="A2" s="13" t="s">
        <v>23</v>
      </c>
    </row>
    <row r="3" ht="11.25">
      <c r="A3" s="13" t="s">
        <v>1</v>
      </c>
    </row>
    <row r="4" ht="11.25">
      <c r="A4" s="13" t="s">
        <v>15</v>
      </c>
    </row>
    <row r="5" ht="11.25">
      <c r="A5" s="13" t="s">
        <v>21</v>
      </c>
    </row>
    <row r="6" spans="1:14" s="13" customFormat="1" ht="11.25">
      <c r="A6" s="13" t="s">
        <v>0</v>
      </c>
      <c r="B6" s="13" t="s">
        <v>2</v>
      </c>
      <c r="C6" s="13" t="s">
        <v>3</v>
      </c>
      <c r="D6" s="13" t="s">
        <v>4</v>
      </c>
      <c r="E6" s="13" t="s">
        <v>5</v>
      </c>
      <c r="F6" s="13" t="s">
        <v>6</v>
      </c>
      <c r="G6" s="13" t="s">
        <v>7</v>
      </c>
      <c r="H6" s="13" t="s">
        <v>8</v>
      </c>
      <c r="I6" s="13" t="s">
        <v>9</v>
      </c>
      <c r="J6" s="13" t="s">
        <v>10</v>
      </c>
      <c r="K6" s="13" t="s">
        <v>11</v>
      </c>
      <c r="L6" s="13" t="s">
        <v>12</v>
      </c>
      <c r="M6" s="13" t="s">
        <v>16</v>
      </c>
      <c r="N6" s="12" t="s">
        <v>13</v>
      </c>
    </row>
    <row r="7" spans="1:14" ht="11.25">
      <c r="A7" s="14">
        <v>1990</v>
      </c>
      <c r="B7" s="9">
        <v>4.3</v>
      </c>
      <c r="C7" s="9">
        <v>0.565</v>
      </c>
      <c r="D7" s="9">
        <v>4.7</v>
      </c>
      <c r="E7" s="9">
        <v>8.54</v>
      </c>
      <c r="F7" s="9">
        <v>3.387</v>
      </c>
      <c r="G7" s="9">
        <v>10.3</v>
      </c>
      <c r="H7" s="9">
        <v>16.21</v>
      </c>
      <c r="I7" s="9">
        <v>9</v>
      </c>
      <c r="J7" s="10" t="s">
        <v>33</v>
      </c>
      <c r="K7" s="9">
        <v>0.67</v>
      </c>
      <c r="L7" s="9">
        <v>51.3</v>
      </c>
      <c r="M7" s="9">
        <f>SUM(B7:L7)</f>
        <v>108.97200000000001</v>
      </c>
      <c r="N7" s="12">
        <f>M7/M$7*100</f>
        <v>100</v>
      </c>
    </row>
    <row r="8" spans="1:14" ht="11.25">
      <c r="A8" s="14">
        <v>1991</v>
      </c>
      <c r="B8" s="9">
        <v>3.9</v>
      </c>
      <c r="C8" s="10" t="s">
        <v>33</v>
      </c>
      <c r="D8" s="9">
        <v>3.3</v>
      </c>
      <c r="E8" s="9">
        <v>7.24</v>
      </c>
      <c r="F8" s="9">
        <v>3.387</v>
      </c>
      <c r="G8" s="9">
        <v>7</v>
      </c>
      <c r="H8" s="9">
        <v>8.31</v>
      </c>
      <c r="I8" s="9">
        <v>15</v>
      </c>
      <c r="J8" s="10" t="s">
        <v>33</v>
      </c>
      <c r="K8" s="9">
        <v>0.343</v>
      </c>
      <c r="L8" s="9">
        <v>49.35</v>
      </c>
      <c r="M8" s="9">
        <f aca="true" t="shared" si="0" ref="M8:M18">SUM(B8:L8)</f>
        <v>97.83000000000001</v>
      </c>
      <c r="N8" s="12">
        <f aca="true" t="shared" si="1" ref="N8:N18">M8/M$7*100</f>
        <v>89.77535513709944</v>
      </c>
    </row>
    <row r="9" spans="1:14" ht="11.25">
      <c r="A9" s="14">
        <v>1992</v>
      </c>
      <c r="B9" s="9">
        <v>6.7</v>
      </c>
      <c r="C9" s="10" t="s">
        <v>33</v>
      </c>
      <c r="D9" s="9">
        <v>4.5</v>
      </c>
      <c r="E9" s="9">
        <v>10.55</v>
      </c>
      <c r="F9" s="9">
        <v>2.307</v>
      </c>
      <c r="G9" s="9">
        <v>5.7</v>
      </c>
      <c r="H9" s="9">
        <v>7.902</v>
      </c>
      <c r="I9" s="9">
        <v>24</v>
      </c>
      <c r="J9" s="10" t="s">
        <v>33</v>
      </c>
      <c r="K9" s="9">
        <v>0.543</v>
      </c>
      <c r="L9" s="9">
        <v>34.69</v>
      </c>
      <c r="M9" s="9">
        <f t="shared" si="0"/>
        <v>96.892</v>
      </c>
      <c r="N9" s="12">
        <f t="shared" si="1"/>
        <v>88.91458356275005</v>
      </c>
    </row>
    <row r="10" spans="1:14" ht="11.25">
      <c r="A10" s="14">
        <v>1993</v>
      </c>
      <c r="B10" s="9">
        <v>3.42</v>
      </c>
      <c r="C10" s="10" t="s">
        <v>33</v>
      </c>
      <c r="D10" s="9">
        <v>3.2</v>
      </c>
      <c r="E10" s="9">
        <v>9.2</v>
      </c>
      <c r="F10" s="9">
        <v>1.757</v>
      </c>
      <c r="G10" s="9">
        <v>4.7</v>
      </c>
      <c r="H10" s="9">
        <v>7.182</v>
      </c>
      <c r="I10" s="9">
        <v>1.7</v>
      </c>
      <c r="J10" s="9">
        <v>0.06</v>
      </c>
      <c r="K10" s="9">
        <v>0.1059</v>
      </c>
      <c r="L10" s="9">
        <v>29.29971</v>
      </c>
      <c r="M10" s="9">
        <f t="shared" si="0"/>
        <v>60.624610000000004</v>
      </c>
      <c r="N10" s="12">
        <f t="shared" si="1"/>
        <v>55.63319935396248</v>
      </c>
    </row>
    <row r="11" spans="1:14" ht="11.25">
      <c r="A11" s="14">
        <v>1994</v>
      </c>
      <c r="B11" s="9">
        <v>3.44</v>
      </c>
      <c r="C11" s="10" t="s">
        <v>33</v>
      </c>
      <c r="D11" s="9">
        <v>3.2</v>
      </c>
      <c r="E11" s="9">
        <v>8.14</v>
      </c>
      <c r="F11" s="9">
        <v>2.437</v>
      </c>
      <c r="G11" s="9">
        <v>12.76</v>
      </c>
      <c r="H11" s="9">
        <v>9.22631</v>
      </c>
      <c r="I11" s="9">
        <v>3.925</v>
      </c>
      <c r="J11" s="9">
        <v>0.1</v>
      </c>
      <c r="K11" s="9">
        <v>0.4239</v>
      </c>
      <c r="L11" s="9">
        <v>25.87044</v>
      </c>
      <c r="M11" s="9">
        <f t="shared" si="0"/>
        <v>69.52265</v>
      </c>
      <c r="N11" s="12">
        <f t="shared" si="1"/>
        <v>63.79863634695151</v>
      </c>
    </row>
    <row r="12" spans="1:14" ht="11.25">
      <c r="A12" s="14">
        <v>1995</v>
      </c>
      <c r="B12" s="9">
        <v>3.81</v>
      </c>
      <c r="C12" s="10" t="s">
        <v>33</v>
      </c>
      <c r="D12" s="9">
        <v>2.7</v>
      </c>
      <c r="E12" s="9">
        <v>7.54</v>
      </c>
      <c r="F12" s="9">
        <v>2.172</v>
      </c>
      <c r="G12" s="9">
        <v>26.6</v>
      </c>
      <c r="H12" s="9">
        <v>8.992</v>
      </c>
      <c r="I12" s="9">
        <v>0.2</v>
      </c>
      <c r="J12" s="9">
        <v>0.1</v>
      </c>
      <c r="K12" s="9">
        <v>0.244</v>
      </c>
      <c r="L12" s="9">
        <v>21.31</v>
      </c>
      <c r="M12" s="9">
        <f t="shared" si="0"/>
        <v>73.668</v>
      </c>
      <c r="N12" s="12">
        <f t="shared" si="1"/>
        <v>67.60268692875235</v>
      </c>
    </row>
    <row r="13" spans="1:14" ht="11.25">
      <c r="A13" s="14">
        <v>1996</v>
      </c>
      <c r="B13" s="9">
        <v>2.9</v>
      </c>
      <c r="C13" s="10" t="s">
        <v>33</v>
      </c>
      <c r="D13" s="9">
        <v>2.2</v>
      </c>
      <c r="E13" s="9">
        <v>5.645</v>
      </c>
      <c r="F13" s="9">
        <v>3.94</v>
      </c>
      <c r="G13" s="9">
        <v>8.4</v>
      </c>
      <c r="H13" s="9">
        <v>5.85</v>
      </c>
      <c r="I13" s="10" t="s">
        <v>33</v>
      </c>
      <c r="J13" s="10" t="s">
        <v>33</v>
      </c>
      <c r="K13" s="10" t="s">
        <v>33</v>
      </c>
      <c r="L13" s="9">
        <v>19.11</v>
      </c>
      <c r="M13" s="9">
        <f t="shared" si="0"/>
        <v>48.045</v>
      </c>
      <c r="N13" s="12">
        <f t="shared" si="1"/>
        <v>44.089307345006056</v>
      </c>
    </row>
    <row r="14" spans="1:14" ht="11.25">
      <c r="A14" s="14">
        <v>1997</v>
      </c>
      <c r="B14" s="9">
        <v>2.65</v>
      </c>
      <c r="C14" s="10" t="s">
        <v>33</v>
      </c>
      <c r="D14" s="10" t="s">
        <v>33</v>
      </c>
      <c r="E14" s="9">
        <v>6.35</v>
      </c>
      <c r="F14" s="9">
        <v>2.55</v>
      </c>
      <c r="G14" s="9">
        <v>4.05</v>
      </c>
      <c r="H14" s="9">
        <v>5.2</v>
      </c>
      <c r="I14" s="9">
        <v>1.35</v>
      </c>
      <c r="J14" s="9">
        <v>14.5</v>
      </c>
      <c r="K14" s="9">
        <v>0.47</v>
      </c>
      <c r="L14" s="9">
        <v>15.35</v>
      </c>
      <c r="M14" s="9">
        <f t="shared" si="0"/>
        <v>52.470000000000006</v>
      </c>
      <c r="N14" s="12">
        <f t="shared" si="1"/>
        <v>48.14998348199538</v>
      </c>
    </row>
    <row r="15" spans="1:14" ht="11.25">
      <c r="A15" s="14">
        <v>1998</v>
      </c>
      <c r="B15" s="9">
        <v>2.45</v>
      </c>
      <c r="C15" s="10" t="s">
        <v>33</v>
      </c>
      <c r="D15" s="10" t="s">
        <v>33</v>
      </c>
      <c r="E15" s="9">
        <v>6.25</v>
      </c>
      <c r="F15" s="9">
        <v>3.45</v>
      </c>
      <c r="G15" s="9">
        <v>9.7</v>
      </c>
      <c r="H15" s="9">
        <v>7.75</v>
      </c>
      <c r="I15" s="9">
        <v>0.6</v>
      </c>
      <c r="J15" s="9">
        <v>6.8</v>
      </c>
      <c r="K15" s="9">
        <v>0.56</v>
      </c>
      <c r="L15" s="9">
        <v>19.75</v>
      </c>
      <c r="M15" s="9">
        <f t="shared" si="0"/>
        <v>57.31</v>
      </c>
      <c r="N15" s="12">
        <f t="shared" si="1"/>
        <v>52.591491392284254</v>
      </c>
    </row>
    <row r="16" spans="1:14" ht="11.25">
      <c r="A16" s="14">
        <v>1999</v>
      </c>
      <c r="B16" s="9">
        <v>2.3</v>
      </c>
      <c r="C16" s="10" t="s">
        <v>33</v>
      </c>
      <c r="D16" s="10" t="s">
        <v>33</v>
      </c>
      <c r="E16" s="9">
        <v>4.99</v>
      </c>
      <c r="F16" s="9">
        <v>2.91</v>
      </c>
      <c r="G16" s="9">
        <v>11.9</v>
      </c>
      <c r="H16" s="9">
        <v>4.6</v>
      </c>
      <c r="I16" s="9">
        <v>0.4</v>
      </c>
      <c r="J16" s="9">
        <v>12.8</v>
      </c>
      <c r="K16" s="9">
        <v>0.9</v>
      </c>
      <c r="L16" s="9">
        <v>18</v>
      </c>
      <c r="M16" s="9">
        <f t="shared" si="0"/>
        <v>58.800000000000004</v>
      </c>
      <c r="N16" s="12">
        <f t="shared" si="1"/>
        <v>53.95881510846823</v>
      </c>
    </row>
    <row r="17" spans="1:14" ht="11.25">
      <c r="A17" s="14">
        <v>2000</v>
      </c>
      <c r="B17" s="10" t="s">
        <v>33</v>
      </c>
      <c r="C17" s="10" t="s">
        <v>33</v>
      </c>
      <c r="D17" s="10" t="s">
        <v>33</v>
      </c>
      <c r="E17" s="10" t="s">
        <v>33</v>
      </c>
      <c r="F17" s="10" t="s">
        <v>33</v>
      </c>
      <c r="G17" s="10" t="s">
        <v>33</v>
      </c>
      <c r="H17" s="10" t="s">
        <v>33</v>
      </c>
      <c r="I17" s="10" t="s">
        <v>33</v>
      </c>
      <c r="J17" s="10" t="s">
        <v>33</v>
      </c>
      <c r="K17" s="10" t="s">
        <v>33</v>
      </c>
      <c r="L17" s="10" t="s">
        <v>33</v>
      </c>
      <c r="M17" s="9">
        <f>(35+67)/2</f>
        <v>51</v>
      </c>
      <c r="N17" s="12">
        <f t="shared" si="1"/>
        <v>46.80101310428367</v>
      </c>
    </row>
    <row r="18" spans="1:14" ht="11.25">
      <c r="A18" s="14">
        <v>2001</v>
      </c>
      <c r="B18" s="9">
        <v>3</v>
      </c>
      <c r="C18" s="10" t="s">
        <v>33</v>
      </c>
      <c r="D18" s="10" t="s">
        <v>33</v>
      </c>
      <c r="E18" s="9">
        <v>5.1</v>
      </c>
      <c r="F18" s="9">
        <v>2.3</v>
      </c>
      <c r="G18" s="9">
        <v>12.6</v>
      </c>
      <c r="H18" s="9">
        <v>3.4</v>
      </c>
      <c r="I18" s="9">
        <v>0.7</v>
      </c>
      <c r="J18" s="9">
        <v>9.2</v>
      </c>
      <c r="K18" s="9">
        <v>0.3</v>
      </c>
      <c r="L18" s="9">
        <v>24.9</v>
      </c>
      <c r="M18" s="9">
        <f t="shared" si="0"/>
        <v>61.49999999999999</v>
      </c>
      <c r="N18" s="12">
        <f t="shared" si="1"/>
        <v>56.43651580222442</v>
      </c>
    </row>
    <row r="20" spans="1:23" s="13" customFormat="1" ht="11.25">
      <c r="A20" s="13" t="s">
        <v>17</v>
      </c>
      <c r="B20" s="13" t="s">
        <v>2</v>
      </c>
      <c r="C20" s="13" t="s">
        <v>3</v>
      </c>
      <c r="D20" s="13" t="s">
        <v>4</v>
      </c>
      <c r="E20" s="13" t="s">
        <v>5</v>
      </c>
      <c r="F20" s="13" t="s">
        <v>6</v>
      </c>
      <c r="G20" s="13" t="s">
        <v>7</v>
      </c>
      <c r="H20" s="13" t="s">
        <v>8</v>
      </c>
      <c r="I20" s="13" t="s">
        <v>9</v>
      </c>
      <c r="J20" s="13" t="s">
        <v>10</v>
      </c>
      <c r="K20" s="13" t="s">
        <v>11</v>
      </c>
      <c r="L20" s="13" t="s">
        <v>12</v>
      </c>
      <c r="M20" s="13" t="s">
        <v>16</v>
      </c>
      <c r="N20" s="12" t="s">
        <v>13</v>
      </c>
      <c r="Q20" s="8"/>
      <c r="R20" s="8"/>
      <c r="S20" s="8"/>
      <c r="T20" s="8"/>
      <c r="U20" s="8"/>
      <c r="V20" s="8"/>
      <c r="W20" s="8"/>
    </row>
    <row r="21" spans="1:14" ht="11.25">
      <c r="A21" s="13">
        <v>1990</v>
      </c>
      <c r="B21" s="9">
        <v>4.05</v>
      </c>
      <c r="C21" s="9">
        <v>0.133</v>
      </c>
      <c r="D21" s="9">
        <v>5.7</v>
      </c>
      <c r="E21" s="9">
        <v>10.535</v>
      </c>
      <c r="F21" s="9">
        <v>2.45</v>
      </c>
      <c r="G21" s="9">
        <v>3.18</v>
      </c>
      <c r="H21" s="9">
        <v>0.8465</v>
      </c>
      <c r="I21" s="9">
        <v>4.9</v>
      </c>
      <c r="J21" s="10" t="s">
        <v>33</v>
      </c>
      <c r="K21" s="9">
        <v>0.105</v>
      </c>
      <c r="L21" s="9">
        <v>8.81</v>
      </c>
      <c r="M21" s="9">
        <f>SUM(B21:L21)</f>
        <v>40.7095</v>
      </c>
      <c r="N21" s="12">
        <f>M21/M$21*100</f>
        <v>100</v>
      </c>
    </row>
    <row r="22" spans="1:14" ht="11.25">
      <c r="A22" s="13">
        <v>1991</v>
      </c>
      <c r="B22" s="9">
        <v>1.15</v>
      </c>
      <c r="C22" s="10" t="s">
        <v>33</v>
      </c>
      <c r="D22" s="9">
        <v>2.7</v>
      </c>
      <c r="E22" s="9">
        <v>10.005</v>
      </c>
      <c r="F22" s="9">
        <v>2.45</v>
      </c>
      <c r="G22" s="9">
        <v>3.3</v>
      </c>
      <c r="H22" s="9">
        <v>0.49655</v>
      </c>
      <c r="I22" s="9">
        <v>1.75</v>
      </c>
      <c r="J22" s="10" t="s">
        <v>33</v>
      </c>
      <c r="K22" s="9">
        <v>0.13</v>
      </c>
      <c r="L22" s="9">
        <v>7.845</v>
      </c>
      <c r="M22" s="9">
        <f aca="true" t="shared" si="2" ref="M22:M32">SUM(B22:L22)</f>
        <v>29.826549999999997</v>
      </c>
      <c r="N22" s="12">
        <f aca="true" t="shared" si="3" ref="N22:N32">M22/M$21*100</f>
        <v>73.26680504550535</v>
      </c>
    </row>
    <row r="23" spans="1:14" ht="11.25">
      <c r="A23" s="13">
        <v>1992</v>
      </c>
      <c r="B23" s="9">
        <v>0.68</v>
      </c>
      <c r="C23" s="10" t="s">
        <v>33</v>
      </c>
      <c r="D23" s="9">
        <v>8.7</v>
      </c>
      <c r="E23" s="9">
        <v>11.034</v>
      </c>
      <c r="F23" s="9">
        <v>2.4</v>
      </c>
      <c r="G23" s="9">
        <v>3.26</v>
      </c>
      <c r="H23" s="9">
        <v>0.531</v>
      </c>
      <c r="I23" s="9">
        <v>0.04</v>
      </c>
      <c r="J23" s="10" t="s">
        <v>33</v>
      </c>
      <c r="K23" s="9">
        <v>0.13</v>
      </c>
      <c r="L23" s="9">
        <v>6</v>
      </c>
      <c r="M23" s="9">
        <f t="shared" si="2"/>
        <v>32.77499999999999</v>
      </c>
      <c r="N23" s="12">
        <f t="shared" si="3"/>
        <v>80.50946339306549</v>
      </c>
    </row>
    <row r="24" spans="1:14" ht="11.25">
      <c r="A24" s="13">
        <v>1993</v>
      </c>
      <c r="B24" s="9">
        <v>2.62</v>
      </c>
      <c r="C24" s="10" t="s">
        <v>33</v>
      </c>
      <c r="D24" s="9">
        <v>0.8</v>
      </c>
      <c r="E24" s="9">
        <v>10.046</v>
      </c>
      <c r="F24" s="9">
        <v>2.4</v>
      </c>
      <c r="G24" s="9">
        <v>3.46</v>
      </c>
      <c r="H24" s="9">
        <v>0.491</v>
      </c>
      <c r="I24" s="9">
        <v>0.26</v>
      </c>
      <c r="J24" s="10" t="s">
        <v>33</v>
      </c>
      <c r="K24" s="9">
        <v>0.109</v>
      </c>
      <c r="L24" s="9">
        <v>6.546821</v>
      </c>
      <c r="M24" s="9">
        <f t="shared" si="2"/>
        <v>26.732821</v>
      </c>
      <c r="N24" s="12">
        <f t="shared" si="3"/>
        <v>65.66727913631954</v>
      </c>
    </row>
    <row r="25" spans="1:14" ht="11.25">
      <c r="A25" s="13">
        <v>1994</v>
      </c>
      <c r="B25" s="9">
        <v>3.101</v>
      </c>
      <c r="C25" s="10" t="s">
        <v>33</v>
      </c>
      <c r="D25" s="9">
        <v>1.1</v>
      </c>
      <c r="E25" s="9">
        <v>5.651</v>
      </c>
      <c r="F25" s="9">
        <v>2.4</v>
      </c>
      <c r="G25" s="9">
        <v>6.41</v>
      </c>
      <c r="H25" s="9">
        <v>0.379</v>
      </c>
      <c r="I25" s="9">
        <v>0.85</v>
      </c>
      <c r="J25" s="10" t="s">
        <v>33</v>
      </c>
      <c r="K25" s="9">
        <v>0.1</v>
      </c>
      <c r="L25" s="9">
        <v>4.833428</v>
      </c>
      <c r="M25" s="9">
        <f t="shared" si="2"/>
        <v>24.824428000000005</v>
      </c>
      <c r="N25" s="12">
        <f t="shared" si="3"/>
        <v>60.979447057812074</v>
      </c>
    </row>
    <row r="26" spans="1:14" ht="11.25">
      <c r="A26" s="13">
        <v>1995</v>
      </c>
      <c r="B26" s="9">
        <v>0.602</v>
      </c>
      <c r="C26" s="10" t="s">
        <v>33</v>
      </c>
      <c r="D26" s="9">
        <v>0.8</v>
      </c>
      <c r="E26" s="9">
        <v>4.64</v>
      </c>
      <c r="F26" s="9">
        <v>2.4</v>
      </c>
      <c r="G26" s="9">
        <v>8.06</v>
      </c>
      <c r="H26" s="9">
        <v>0.536</v>
      </c>
      <c r="I26" s="9">
        <v>0.35</v>
      </c>
      <c r="J26" s="10" t="s">
        <v>33</v>
      </c>
      <c r="K26" s="9">
        <v>0.154</v>
      </c>
      <c r="L26" s="9">
        <v>4.13</v>
      </c>
      <c r="M26" s="9">
        <f t="shared" si="2"/>
        <v>21.672000000000004</v>
      </c>
      <c r="N26" s="12">
        <f t="shared" si="3"/>
        <v>53.23573121752909</v>
      </c>
    </row>
    <row r="27" spans="1:18" ht="11.25">
      <c r="A27" s="13">
        <v>1996</v>
      </c>
      <c r="B27" s="9">
        <v>0.025</v>
      </c>
      <c r="C27" s="10" t="s">
        <v>33</v>
      </c>
      <c r="D27" s="9">
        <v>0.5</v>
      </c>
      <c r="E27" s="9">
        <v>2.94</v>
      </c>
      <c r="F27" s="10" t="s">
        <v>33</v>
      </c>
      <c r="G27" s="9">
        <v>3.28</v>
      </c>
      <c r="H27" s="9">
        <v>0.47</v>
      </c>
      <c r="I27" s="10" t="s">
        <v>33</v>
      </c>
      <c r="J27" s="10" t="s">
        <v>33</v>
      </c>
      <c r="K27" s="10" t="s">
        <v>33</v>
      </c>
      <c r="L27" s="9">
        <v>3.26</v>
      </c>
      <c r="M27" s="9">
        <f t="shared" si="2"/>
        <v>10.474999999999998</v>
      </c>
      <c r="N27" s="12">
        <f t="shared" si="3"/>
        <v>25.731094707623527</v>
      </c>
      <c r="Q27" s="8" t="s">
        <v>39</v>
      </c>
      <c r="R27" s="13" t="s">
        <v>40</v>
      </c>
    </row>
    <row r="28" spans="1:18" ht="11.25">
      <c r="A28" s="13">
        <v>1997</v>
      </c>
      <c r="B28" s="9">
        <v>0.25</v>
      </c>
      <c r="C28" s="10" t="s">
        <v>33</v>
      </c>
      <c r="D28" s="10" t="s">
        <v>33</v>
      </c>
      <c r="E28" s="9">
        <v>1.95</v>
      </c>
      <c r="F28" s="10" t="s">
        <v>33</v>
      </c>
      <c r="G28" s="9">
        <v>2.7</v>
      </c>
      <c r="H28" s="9">
        <v>0.4</v>
      </c>
      <c r="I28" s="9">
        <v>1.15</v>
      </c>
      <c r="J28" s="9">
        <v>2.6</v>
      </c>
      <c r="K28" s="9">
        <v>0.089</v>
      </c>
      <c r="L28" s="9">
        <v>4.405</v>
      </c>
      <c r="M28" s="9">
        <f t="shared" si="2"/>
        <v>13.544</v>
      </c>
      <c r="N28" s="12">
        <f t="shared" si="3"/>
        <v>33.26987558186664</v>
      </c>
      <c r="P28" s="8" t="s">
        <v>38</v>
      </c>
      <c r="Q28" s="13">
        <v>57.9</v>
      </c>
      <c r="R28" s="12">
        <f>Q28-R31</f>
        <v>24.25</v>
      </c>
    </row>
    <row r="29" spans="1:16" ht="11.25">
      <c r="A29" s="13">
        <v>1998</v>
      </c>
      <c r="B29" s="9">
        <v>0.61</v>
      </c>
      <c r="C29" s="10" t="s">
        <v>33</v>
      </c>
      <c r="D29" s="10" t="s">
        <v>33</v>
      </c>
      <c r="E29" s="9">
        <v>2.15</v>
      </c>
      <c r="F29" s="10" t="s">
        <v>33</v>
      </c>
      <c r="G29" s="9">
        <v>2.15</v>
      </c>
      <c r="H29" s="9">
        <v>2.855</v>
      </c>
      <c r="I29" s="9">
        <v>0.75</v>
      </c>
      <c r="J29" s="9">
        <v>0.395</v>
      </c>
      <c r="K29" s="9">
        <v>0.13</v>
      </c>
      <c r="L29" s="9">
        <v>4.675</v>
      </c>
      <c r="M29" s="9">
        <f t="shared" si="2"/>
        <v>13.715</v>
      </c>
      <c r="N29" s="12">
        <f t="shared" si="3"/>
        <v>33.68992495609133</v>
      </c>
      <c r="P29" s="13" t="s">
        <v>36</v>
      </c>
    </row>
    <row r="30" spans="1:18" ht="11.25">
      <c r="A30" s="13">
        <v>1999</v>
      </c>
      <c r="B30" s="9">
        <v>0.72</v>
      </c>
      <c r="C30" s="10" t="s">
        <v>33</v>
      </c>
      <c r="D30" s="10" t="s">
        <v>33</v>
      </c>
      <c r="E30" s="9">
        <v>2.39</v>
      </c>
      <c r="F30" s="10" t="s">
        <v>33</v>
      </c>
      <c r="G30" s="9">
        <v>2.33</v>
      </c>
      <c r="H30" s="9">
        <v>1.46</v>
      </c>
      <c r="I30" s="9">
        <v>0.56</v>
      </c>
      <c r="J30" s="9">
        <v>8.6</v>
      </c>
      <c r="K30" s="9">
        <v>0.2</v>
      </c>
      <c r="L30" s="9">
        <v>3.31</v>
      </c>
      <c r="M30" s="9">
        <f t="shared" si="2"/>
        <v>19.57</v>
      </c>
      <c r="N30" s="12">
        <f t="shared" si="3"/>
        <v>48.07231727238114</v>
      </c>
      <c r="P30" s="8">
        <v>2000</v>
      </c>
      <c r="Q30" s="8" t="s">
        <v>37</v>
      </c>
      <c r="R30" s="8" t="s">
        <v>41</v>
      </c>
    </row>
    <row r="31" spans="1:18" ht="11.25">
      <c r="A31" s="13">
        <v>2000</v>
      </c>
      <c r="B31" s="10" t="s">
        <v>33</v>
      </c>
      <c r="C31" s="10" t="s">
        <v>33</v>
      </c>
      <c r="D31" s="10" t="s">
        <v>33</v>
      </c>
      <c r="E31" s="10" t="s">
        <v>33</v>
      </c>
      <c r="F31" s="10" t="s">
        <v>33</v>
      </c>
      <c r="G31" s="10" t="s">
        <v>33</v>
      </c>
      <c r="H31" s="10" t="s">
        <v>33</v>
      </c>
      <c r="I31" s="10" t="s">
        <v>33</v>
      </c>
      <c r="J31" s="10" t="s">
        <v>33</v>
      </c>
      <c r="K31" s="10" t="s">
        <v>33</v>
      </c>
      <c r="L31" s="10" t="s">
        <v>33</v>
      </c>
      <c r="M31" s="8">
        <v>24.25</v>
      </c>
      <c r="N31" s="12">
        <f>M31/M$21*100</f>
        <v>59.56840540905686</v>
      </c>
      <c r="P31" s="8">
        <v>41.3</v>
      </c>
      <c r="Q31" s="9">
        <f>AVERAGE(J30,J32)</f>
        <v>7.65</v>
      </c>
      <c r="R31" s="9">
        <f>P31-Q31</f>
        <v>33.65</v>
      </c>
    </row>
    <row r="32" spans="1:14" ht="11.25">
      <c r="A32" s="13">
        <v>2001</v>
      </c>
      <c r="B32" s="9">
        <v>0.3</v>
      </c>
      <c r="C32" s="10" t="s">
        <v>33</v>
      </c>
      <c r="D32" s="10" t="s">
        <v>33</v>
      </c>
      <c r="E32" s="9">
        <v>2.6</v>
      </c>
      <c r="F32" s="10" t="s">
        <v>33</v>
      </c>
      <c r="G32" s="9">
        <v>3.3</v>
      </c>
      <c r="H32" s="9">
        <v>1.9</v>
      </c>
      <c r="I32" s="9">
        <v>2.8</v>
      </c>
      <c r="J32" s="9">
        <v>6.7</v>
      </c>
      <c r="K32" s="9">
        <v>0.1</v>
      </c>
      <c r="L32" s="9">
        <v>4.32</v>
      </c>
      <c r="M32" s="9">
        <f t="shared" si="2"/>
        <v>22.02</v>
      </c>
      <c r="N32" s="12">
        <f t="shared" si="3"/>
        <v>54.09056854051266</v>
      </c>
    </row>
    <row r="34" spans="1:23" s="13" customFormat="1" ht="11.25">
      <c r="A34" s="13" t="s">
        <v>18</v>
      </c>
      <c r="B34" s="13" t="s">
        <v>2</v>
      </c>
      <c r="C34" s="13" t="s">
        <v>3</v>
      </c>
      <c r="D34" s="13" t="s">
        <v>4</v>
      </c>
      <c r="E34" s="13" t="s">
        <v>5</v>
      </c>
      <c r="F34" s="13" t="s">
        <v>6</v>
      </c>
      <c r="G34" s="13" t="s">
        <v>7</v>
      </c>
      <c r="H34" s="13" t="s">
        <v>8</v>
      </c>
      <c r="I34" s="13" t="s">
        <v>9</v>
      </c>
      <c r="J34" s="13" t="s">
        <v>10</v>
      </c>
      <c r="K34" s="13" t="s">
        <v>11</v>
      </c>
      <c r="L34" s="13" t="s">
        <v>12</v>
      </c>
      <c r="M34" s="13" t="s">
        <v>19</v>
      </c>
      <c r="N34" s="12" t="s">
        <v>13</v>
      </c>
      <c r="Q34" s="8"/>
      <c r="R34" s="8"/>
      <c r="S34" s="8"/>
      <c r="T34" s="8"/>
      <c r="U34" s="8"/>
      <c r="V34" s="8"/>
      <c r="W34" s="8"/>
    </row>
    <row r="35" spans="1:14" ht="11.25">
      <c r="A35" s="13">
        <v>1990</v>
      </c>
      <c r="B35" s="11">
        <v>27.5</v>
      </c>
      <c r="C35" s="11">
        <v>7.22</v>
      </c>
      <c r="D35" s="11">
        <v>150</v>
      </c>
      <c r="E35" s="11">
        <v>212.75</v>
      </c>
      <c r="F35" s="11">
        <v>63.4</v>
      </c>
      <c r="G35" s="11">
        <v>346.5</v>
      </c>
      <c r="H35" s="11">
        <v>120.85</v>
      </c>
      <c r="I35" s="11">
        <v>680</v>
      </c>
      <c r="J35" s="10" t="s">
        <v>33</v>
      </c>
      <c r="K35" s="11">
        <v>8.3</v>
      </c>
      <c r="L35" s="11">
        <v>591.05</v>
      </c>
      <c r="M35" s="11">
        <f aca="true" t="shared" si="4" ref="M35:M46">SUM(B35:L35)</f>
        <v>2207.5699999999997</v>
      </c>
      <c r="N35" s="12">
        <f>M35/M$35*100</f>
        <v>100</v>
      </c>
    </row>
    <row r="36" spans="1:14" ht="11.25">
      <c r="A36" s="13">
        <v>1991</v>
      </c>
      <c r="B36" s="11">
        <v>36.6</v>
      </c>
      <c r="C36" s="10" t="s">
        <v>33</v>
      </c>
      <c r="D36" s="11">
        <v>150</v>
      </c>
      <c r="E36" s="11">
        <v>297.5</v>
      </c>
      <c r="F36" s="11">
        <v>63.4</v>
      </c>
      <c r="G36" s="11">
        <v>230</v>
      </c>
      <c r="H36" s="11">
        <v>102.77</v>
      </c>
      <c r="I36" s="11">
        <v>80</v>
      </c>
      <c r="J36" s="11">
        <v>7.7</v>
      </c>
      <c r="K36" s="11">
        <v>5.32</v>
      </c>
      <c r="L36" s="11">
        <v>575.55</v>
      </c>
      <c r="M36" s="11">
        <f t="shared" si="4"/>
        <v>1548.8400000000001</v>
      </c>
      <c r="N36" s="12">
        <f aca="true" t="shared" si="5" ref="N36:N46">M36/M$35*100</f>
        <v>70.16040261463964</v>
      </c>
    </row>
    <row r="37" spans="1:14" ht="11.25">
      <c r="A37" s="13">
        <v>1992</v>
      </c>
      <c r="B37" s="11">
        <v>32.5</v>
      </c>
      <c r="C37" s="10" t="s">
        <v>33</v>
      </c>
      <c r="D37" s="11">
        <v>110</v>
      </c>
      <c r="E37" s="11">
        <v>314.85</v>
      </c>
      <c r="F37" s="11">
        <v>82.1</v>
      </c>
      <c r="G37" s="11">
        <v>221.8</v>
      </c>
      <c r="H37" s="11">
        <v>70.51</v>
      </c>
      <c r="I37" s="11">
        <v>120</v>
      </c>
      <c r="J37" s="11">
        <v>2.6</v>
      </c>
      <c r="K37" s="11">
        <v>4.32</v>
      </c>
      <c r="L37" s="11">
        <v>501.55</v>
      </c>
      <c r="M37" s="11">
        <f t="shared" si="4"/>
        <v>1460.23</v>
      </c>
      <c r="N37" s="12">
        <f t="shared" si="5"/>
        <v>66.14648686111879</v>
      </c>
    </row>
    <row r="38" spans="1:14" ht="11.25">
      <c r="A38" s="13">
        <v>1993</v>
      </c>
      <c r="B38" s="11">
        <v>36.6</v>
      </c>
      <c r="C38" s="10" t="s">
        <v>33</v>
      </c>
      <c r="D38" s="11">
        <v>100</v>
      </c>
      <c r="E38" s="11">
        <v>378.1</v>
      </c>
      <c r="F38" s="11">
        <v>55.45</v>
      </c>
      <c r="G38" s="11">
        <v>393.8</v>
      </c>
      <c r="H38" s="11">
        <v>58.51</v>
      </c>
      <c r="I38" s="11">
        <v>7.3</v>
      </c>
      <c r="J38" s="11">
        <v>0.9</v>
      </c>
      <c r="K38" s="11">
        <v>3.213</v>
      </c>
      <c r="L38" s="11">
        <v>631.3567</v>
      </c>
      <c r="M38" s="11">
        <f t="shared" si="4"/>
        <v>1665.2297</v>
      </c>
      <c r="N38" s="12">
        <f t="shared" si="5"/>
        <v>75.43270202077399</v>
      </c>
    </row>
    <row r="39" spans="1:14" ht="11.25">
      <c r="A39" s="13">
        <v>1994</v>
      </c>
      <c r="B39" s="11">
        <v>48.2</v>
      </c>
      <c r="C39" s="10" t="s">
        <v>33</v>
      </c>
      <c r="D39" s="11">
        <v>170</v>
      </c>
      <c r="E39" s="11">
        <v>247.7</v>
      </c>
      <c r="F39" s="11">
        <v>79.6</v>
      </c>
      <c r="G39" s="11">
        <v>701.8</v>
      </c>
      <c r="H39" s="11">
        <v>82.615</v>
      </c>
      <c r="I39" s="11">
        <v>6.1</v>
      </c>
      <c r="J39" s="11">
        <v>2.2</v>
      </c>
      <c r="K39" s="11">
        <v>10.53</v>
      </c>
      <c r="L39" s="11">
        <v>528.3364</v>
      </c>
      <c r="M39" s="11">
        <f t="shared" si="4"/>
        <v>1877.0814</v>
      </c>
      <c r="N39" s="12">
        <f t="shared" si="5"/>
        <v>85.02930371403853</v>
      </c>
    </row>
    <row r="40" spans="1:14" ht="11.25">
      <c r="A40" s="13">
        <v>1995</v>
      </c>
      <c r="B40" s="11">
        <v>43.209</v>
      </c>
      <c r="C40" s="10" t="s">
        <v>33</v>
      </c>
      <c r="D40" s="11">
        <v>55</v>
      </c>
      <c r="E40" s="11">
        <v>185.5</v>
      </c>
      <c r="F40" s="11">
        <v>63.3</v>
      </c>
      <c r="G40" s="11">
        <v>871.8</v>
      </c>
      <c r="H40" s="11">
        <v>82.46</v>
      </c>
      <c r="I40" s="11">
        <v>2.8</v>
      </c>
      <c r="J40" s="11">
        <v>1.3</v>
      </c>
      <c r="K40" s="11">
        <v>8.19</v>
      </c>
      <c r="L40" s="11">
        <v>384.75</v>
      </c>
      <c r="M40" s="11">
        <f t="shared" si="4"/>
        <v>1698.309</v>
      </c>
      <c r="N40" s="12">
        <f t="shared" si="5"/>
        <v>76.9311505410927</v>
      </c>
    </row>
    <row r="41" spans="1:14" ht="11.25">
      <c r="A41" s="13">
        <v>1996</v>
      </c>
      <c r="B41" s="11">
        <v>44.5005</v>
      </c>
      <c r="C41" s="10" t="s">
        <v>33</v>
      </c>
      <c r="D41" s="11">
        <v>66</v>
      </c>
      <c r="E41" s="11">
        <v>126.5</v>
      </c>
      <c r="F41" s="11">
        <v>115.6</v>
      </c>
      <c r="G41" s="11">
        <v>382.9</v>
      </c>
      <c r="H41" s="11">
        <v>62.56</v>
      </c>
      <c r="I41" s="10" t="s">
        <v>33</v>
      </c>
      <c r="J41" s="10" t="s">
        <v>33</v>
      </c>
      <c r="K41" s="10" t="s">
        <v>33</v>
      </c>
      <c r="L41" s="11">
        <v>311.45</v>
      </c>
      <c r="M41" s="11">
        <f t="shared" si="4"/>
        <v>1109.5105</v>
      </c>
      <c r="N41" s="12">
        <f t="shared" si="5"/>
        <v>50.259357574165264</v>
      </c>
    </row>
    <row r="42" spans="1:14" ht="11.25">
      <c r="A42" s="13">
        <v>1997</v>
      </c>
      <c r="B42" s="11">
        <v>40</v>
      </c>
      <c r="C42" s="10" t="s">
        <v>33</v>
      </c>
      <c r="D42" s="10" t="s">
        <v>33</v>
      </c>
      <c r="E42" s="11">
        <v>151.5</v>
      </c>
      <c r="F42" s="11">
        <v>120.5</v>
      </c>
      <c r="G42" s="11">
        <v>233</v>
      </c>
      <c r="H42" s="11">
        <v>63.65</v>
      </c>
      <c r="I42" s="11">
        <v>43</v>
      </c>
      <c r="J42" s="11">
        <v>17</v>
      </c>
      <c r="K42" s="11">
        <v>8.7</v>
      </c>
      <c r="L42" s="11">
        <v>303.3</v>
      </c>
      <c r="M42" s="11">
        <f t="shared" si="4"/>
        <v>980.6500000000001</v>
      </c>
      <c r="N42" s="12">
        <f t="shared" si="5"/>
        <v>44.422147429073604</v>
      </c>
    </row>
    <row r="43" spans="1:14" ht="11.25">
      <c r="A43" s="13">
        <v>1998</v>
      </c>
      <c r="B43" s="11">
        <v>51.5</v>
      </c>
      <c r="C43" s="10" t="s">
        <v>33</v>
      </c>
      <c r="D43" s="10" t="s">
        <v>33</v>
      </c>
      <c r="E43" s="11">
        <v>181.5</v>
      </c>
      <c r="F43" s="11">
        <v>143</v>
      </c>
      <c r="G43" s="11">
        <v>257.5</v>
      </c>
      <c r="H43" s="11">
        <v>150</v>
      </c>
      <c r="I43" s="11">
        <v>4.9</v>
      </c>
      <c r="J43" s="11">
        <v>54</v>
      </c>
      <c r="K43" s="11">
        <v>14.3</v>
      </c>
      <c r="L43" s="11">
        <v>601.5</v>
      </c>
      <c r="M43" s="11">
        <f t="shared" si="4"/>
        <v>1458.1999999999998</v>
      </c>
      <c r="N43" s="12">
        <f t="shared" si="5"/>
        <v>66.05453054716271</v>
      </c>
    </row>
    <row r="44" spans="1:14" ht="11.25">
      <c r="A44" s="13">
        <v>1999</v>
      </c>
      <c r="B44" s="11">
        <v>56.5</v>
      </c>
      <c r="C44" s="10" t="s">
        <v>33</v>
      </c>
      <c r="D44" s="10" t="s">
        <v>33</v>
      </c>
      <c r="E44" s="11">
        <v>125.4</v>
      </c>
      <c r="F44" s="11">
        <v>145</v>
      </c>
      <c r="G44" s="11">
        <v>326</v>
      </c>
      <c r="H44" s="11">
        <v>53.6</v>
      </c>
      <c r="I44" s="11">
        <v>2.1</v>
      </c>
      <c r="J44" s="11">
        <v>58</v>
      </c>
      <c r="K44" s="11">
        <v>17.3</v>
      </c>
      <c r="L44" s="11">
        <v>546</v>
      </c>
      <c r="M44" s="11">
        <f t="shared" si="4"/>
        <v>1329.9</v>
      </c>
      <c r="N44" s="12">
        <f t="shared" si="5"/>
        <v>60.242710310431846</v>
      </c>
    </row>
    <row r="45" spans="1:14" ht="11.25">
      <c r="A45" s="13">
        <v>2000</v>
      </c>
      <c r="B45" s="10" t="s">
        <v>33</v>
      </c>
      <c r="C45" s="10" t="s">
        <v>33</v>
      </c>
      <c r="D45" s="10" t="s">
        <v>33</v>
      </c>
      <c r="E45" s="10" t="s">
        <v>33</v>
      </c>
      <c r="F45" s="10" t="s">
        <v>33</v>
      </c>
      <c r="G45" s="10" t="s">
        <v>33</v>
      </c>
      <c r="H45" s="10" t="s">
        <v>33</v>
      </c>
      <c r="I45" s="10" t="s">
        <v>33</v>
      </c>
      <c r="J45" s="10" t="s">
        <v>33</v>
      </c>
      <c r="K45" s="10" t="s">
        <v>33</v>
      </c>
      <c r="L45" s="10" t="s">
        <v>33</v>
      </c>
      <c r="M45" s="11">
        <f>(1217+1337)/2</f>
        <v>1277</v>
      </c>
      <c r="N45" s="12">
        <f t="shared" si="5"/>
        <v>57.846410306354954</v>
      </c>
    </row>
    <row r="46" spans="1:14" ht="11.25">
      <c r="A46" s="13">
        <v>2001</v>
      </c>
      <c r="B46" s="11">
        <v>39.7</v>
      </c>
      <c r="C46" s="10" t="s">
        <v>33</v>
      </c>
      <c r="D46" s="10" t="s">
        <v>33</v>
      </c>
      <c r="E46" s="11">
        <v>159.3</v>
      </c>
      <c r="F46" s="11">
        <v>47.7</v>
      </c>
      <c r="G46" s="11">
        <v>369.3</v>
      </c>
      <c r="H46" s="11">
        <v>32.3</v>
      </c>
      <c r="I46" s="11">
        <v>2.8</v>
      </c>
      <c r="J46" s="11">
        <v>71.5</v>
      </c>
      <c r="K46" s="11">
        <v>7.6</v>
      </c>
      <c r="L46" s="11">
        <v>957.3</v>
      </c>
      <c r="M46" s="11">
        <f t="shared" si="4"/>
        <v>1687.5</v>
      </c>
      <c r="N46" s="12">
        <f t="shared" si="5"/>
        <v>76.44151714328426</v>
      </c>
    </row>
    <row r="48" spans="1:14" s="13" customFormat="1" ht="11.25">
      <c r="A48" s="13" t="s">
        <v>20</v>
      </c>
      <c r="B48" s="13" t="s">
        <v>2</v>
      </c>
      <c r="C48" s="13" t="s">
        <v>3</v>
      </c>
      <c r="D48" s="13" t="s">
        <v>4</v>
      </c>
      <c r="E48" s="13" t="s">
        <v>5</v>
      </c>
      <c r="F48" s="13" t="s">
        <v>6</v>
      </c>
      <c r="G48" s="13" t="s">
        <v>7</v>
      </c>
      <c r="H48" s="13" t="s">
        <v>8</v>
      </c>
      <c r="I48" s="13" t="s">
        <v>9</v>
      </c>
      <c r="J48" s="13" t="s">
        <v>10</v>
      </c>
      <c r="K48" s="13" t="s">
        <v>11</v>
      </c>
      <c r="L48" s="13" t="s">
        <v>12</v>
      </c>
      <c r="M48" s="13" t="s">
        <v>16</v>
      </c>
      <c r="N48" s="12" t="s">
        <v>13</v>
      </c>
    </row>
    <row r="49" spans="1:14" ht="11.25">
      <c r="A49" s="13">
        <v>1990</v>
      </c>
      <c r="B49" s="11">
        <v>102</v>
      </c>
      <c r="C49" s="11">
        <v>26</v>
      </c>
      <c r="D49" s="11">
        <v>175</v>
      </c>
      <c r="E49" s="11">
        <v>342</v>
      </c>
      <c r="F49" s="10" t="s">
        <v>33</v>
      </c>
      <c r="G49" s="11">
        <v>16.7</v>
      </c>
      <c r="H49" s="11">
        <v>536</v>
      </c>
      <c r="I49" s="10" t="s">
        <v>33</v>
      </c>
      <c r="J49" s="10" t="s">
        <v>33</v>
      </c>
      <c r="K49" s="10" t="s">
        <v>33</v>
      </c>
      <c r="L49" s="11">
        <v>588.4</v>
      </c>
      <c r="M49" s="11">
        <f aca="true" t="shared" si="6" ref="M49:M60">SUM(B49:L49)</f>
        <v>1786.1</v>
      </c>
      <c r="N49" s="12">
        <f>M49/M$49*100</f>
        <v>100</v>
      </c>
    </row>
    <row r="50" spans="1:14" ht="11.25">
      <c r="A50" s="13">
        <v>1991</v>
      </c>
      <c r="B50" s="11">
        <v>111</v>
      </c>
      <c r="C50" s="11">
        <v>26</v>
      </c>
      <c r="D50" s="11">
        <v>175</v>
      </c>
      <c r="E50" s="11">
        <v>187.8</v>
      </c>
      <c r="F50" s="10" t="s">
        <v>33</v>
      </c>
      <c r="G50" s="11">
        <v>7.2</v>
      </c>
      <c r="H50" s="11">
        <v>261.3</v>
      </c>
      <c r="I50" s="10" t="s">
        <v>33</v>
      </c>
      <c r="J50" s="10" t="s">
        <v>33</v>
      </c>
      <c r="K50" s="10" t="s">
        <v>33</v>
      </c>
      <c r="L50" s="11">
        <v>759.5</v>
      </c>
      <c r="M50" s="11">
        <f t="shared" si="6"/>
        <v>1527.8</v>
      </c>
      <c r="N50" s="12">
        <f aca="true" t="shared" si="7" ref="N50:N60">M50/M$49*100</f>
        <v>85.53832372207604</v>
      </c>
    </row>
    <row r="51" spans="1:14" ht="11.25">
      <c r="A51" s="13">
        <v>1992</v>
      </c>
      <c r="B51" s="11">
        <v>82.5</v>
      </c>
      <c r="C51" s="11">
        <v>26</v>
      </c>
      <c r="D51" s="11">
        <v>175</v>
      </c>
      <c r="E51" s="11">
        <v>208.015</v>
      </c>
      <c r="F51" s="10" t="s">
        <v>33</v>
      </c>
      <c r="G51" s="11">
        <v>10.5</v>
      </c>
      <c r="H51" s="11">
        <v>97.9</v>
      </c>
      <c r="I51" s="11">
        <v>0.7</v>
      </c>
      <c r="J51" s="10" t="s">
        <v>33</v>
      </c>
      <c r="K51" s="10" t="s">
        <v>33</v>
      </c>
      <c r="L51" s="11">
        <v>543</v>
      </c>
      <c r="M51" s="11">
        <f t="shared" si="6"/>
        <v>1143.615</v>
      </c>
      <c r="N51" s="12">
        <f t="shared" si="7"/>
        <v>64.02860982027883</v>
      </c>
    </row>
    <row r="52" spans="1:14" ht="11.25">
      <c r="A52" s="13">
        <v>1993</v>
      </c>
      <c r="B52" s="11">
        <v>80</v>
      </c>
      <c r="C52" s="11">
        <v>26</v>
      </c>
      <c r="D52" s="11">
        <v>175</v>
      </c>
      <c r="E52" s="11">
        <v>191.5</v>
      </c>
      <c r="F52" s="10" t="s">
        <v>33</v>
      </c>
      <c r="G52" s="11">
        <v>360</v>
      </c>
      <c r="H52" s="11">
        <v>90.9</v>
      </c>
      <c r="I52" s="11">
        <v>3.4</v>
      </c>
      <c r="J52" s="10" t="s">
        <v>33</v>
      </c>
      <c r="K52" s="10" t="s">
        <v>33</v>
      </c>
      <c r="L52" s="11">
        <v>601.792</v>
      </c>
      <c r="M52" s="11">
        <f t="shared" si="6"/>
        <v>1528.592</v>
      </c>
      <c r="N52" s="12">
        <f t="shared" si="7"/>
        <v>85.58266614411288</v>
      </c>
    </row>
    <row r="53" spans="1:14" ht="11.25">
      <c r="A53" s="13">
        <v>1994</v>
      </c>
      <c r="B53" s="11">
        <v>74.5</v>
      </c>
      <c r="C53" s="11">
        <v>26</v>
      </c>
      <c r="D53" s="11">
        <v>175</v>
      </c>
      <c r="E53" s="11">
        <v>261.01</v>
      </c>
      <c r="F53" s="10" t="s">
        <v>33</v>
      </c>
      <c r="G53" s="11">
        <v>230</v>
      </c>
      <c r="H53" s="11">
        <v>87.7</v>
      </c>
      <c r="I53" s="11">
        <v>15</v>
      </c>
      <c r="J53" s="10" t="s">
        <v>33</v>
      </c>
      <c r="K53" s="10" t="s">
        <v>33</v>
      </c>
      <c r="L53" s="11">
        <v>501.794</v>
      </c>
      <c r="M53" s="11">
        <f t="shared" si="6"/>
        <v>1371.004</v>
      </c>
      <c r="N53" s="12">
        <f t="shared" si="7"/>
        <v>76.75964391691394</v>
      </c>
    </row>
    <row r="54" spans="1:14" ht="11.25">
      <c r="A54" s="13">
        <v>1995</v>
      </c>
      <c r="B54" s="11">
        <v>55.5</v>
      </c>
      <c r="C54" s="11">
        <v>26</v>
      </c>
      <c r="D54" s="11">
        <v>175</v>
      </c>
      <c r="E54" s="11">
        <v>291.4</v>
      </c>
      <c r="F54" s="10" t="s">
        <v>33</v>
      </c>
      <c r="G54" s="11">
        <v>370</v>
      </c>
      <c r="H54" s="11">
        <v>107.4</v>
      </c>
      <c r="I54" s="11">
        <v>2.8</v>
      </c>
      <c r="J54" s="10" t="s">
        <v>33</v>
      </c>
      <c r="K54" s="10" t="s">
        <v>33</v>
      </c>
      <c r="L54" s="11">
        <v>484.7</v>
      </c>
      <c r="M54" s="11">
        <f t="shared" si="6"/>
        <v>1512.8</v>
      </c>
      <c r="N54" s="12">
        <f t="shared" si="7"/>
        <v>84.69850512289345</v>
      </c>
    </row>
    <row r="55" spans="1:14" ht="11.25">
      <c r="A55" s="13">
        <v>1996</v>
      </c>
      <c r="B55" s="10" t="s">
        <v>33</v>
      </c>
      <c r="C55" s="10" t="s">
        <v>33</v>
      </c>
      <c r="D55" s="11">
        <v>100</v>
      </c>
      <c r="E55" s="11">
        <v>239.045</v>
      </c>
      <c r="F55" s="10" t="s">
        <v>33</v>
      </c>
      <c r="G55" s="11">
        <v>300</v>
      </c>
      <c r="H55" s="11">
        <v>75.9</v>
      </c>
      <c r="I55" s="10" t="s">
        <v>33</v>
      </c>
      <c r="J55" s="10" t="s">
        <v>33</v>
      </c>
      <c r="K55" s="10" t="s">
        <v>33</v>
      </c>
      <c r="L55" s="11">
        <v>312.35</v>
      </c>
      <c r="M55" s="11">
        <f t="shared" si="6"/>
        <v>1027.295</v>
      </c>
      <c r="N55" s="12">
        <f t="shared" si="7"/>
        <v>57.516096523151006</v>
      </c>
    </row>
    <row r="56" spans="1:14" ht="11.25">
      <c r="A56" s="13">
        <v>1997</v>
      </c>
      <c r="B56" s="11">
        <v>66</v>
      </c>
      <c r="C56" s="10" t="s">
        <v>33</v>
      </c>
      <c r="D56" s="10" t="s">
        <v>33</v>
      </c>
      <c r="E56" s="11">
        <v>370</v>
      </c>
      <c r="F56" s="10" t="s">
        <v>33</v>
      </c>
      <c r="G56" s="11">
        <v>300</v>
      </c>
      <c r="H56" s="11">
        <v>78.7</v>
      </c>
      <c r="I56" s="10" t="s">
        <v>33</v>
      </c>
      <c r="J56" s="11">
        <v>203.5</v>
      </c>
      <c r="K56" s="10" t="s">
        <v>33</v>
      </c>
      <c r="L56" s="11">
        <v>354.5</v>
      </c>
      <c r="M56" s="11">
        <f t="shared" si="6"/>
        <v>1372.7</v>
      </c>
      <c r="N56" s="12">
        <f t="shared" si="7"/>
        <v>76.8545994065282</v>
      </c>
    </row>
    <row r="57" spans="1:14" ht="11.25">
      <c r="A57" s="13">
        <v>1998</v>
      </c>
      <c r="B57" s="11">
        <v>110.5</v>
      </c>
      <c r="C57" s="10" t="s">
        <v>33</v>
      </c>
      <c r="D57" s="10" t="s">
        <v>33</v>
      </c>
      <c r="E57" s="11">
        <v>261</v>
      </c>
      <c r="F57" s="10" t="s">
        <v>33</v>
      </c>
      <c r="G57" s="11">
        <v>259.5</v>
      </c>
      <c r="H57" s="11">
        <v>84.8</v>
      </c>
      <c r="I57" s="10" t="s">
        <v>33</v>
      </c>
      <c r="J57" s="11">
        <v>15</v>
      </c>
      <c r="K57" s="10" t="s">
        <v>33</v>
      </c>
      <c r="L57" s="11">
        <v>403.75</v>
      </c>
      <c r="M57" s="11">
        <f t="shared" si="6"/>
        <v>1134.55</v>
      </c>
      <c r="N57" s="12">
        <f t="shared" si="7"/>
        <v>63.52107944683948</v>
      </c>
    </row>
    <row r="58" spans="1:14" ht="11.25">
      <c r="A58" s="13">
        <v>1999</v>
      </c>
      <c r="B58" s="11">
        <v>77</v>
      </c>
      <c r="C58" s="10" t="s">
        <v>33</v>
      </c>
      <c r="D58" s="10" t="s">
        <v>33</v>
      </c>
      <c r="E58" s="11">
        <v>68</v>
      </c>
      <c r="F58" s="10" t="s">
        <v>33</v>
      </c>
      <c r="G58" s="11">
        <v>279</v>
      </c>
      <c r="H58" s="11">
        <v>9.4</v>
      </c>
      <c r="I58" s="10" t="s">
        <v>33</v>
      </c>
      <c r="J58" s="11">
        <v>121</v>
      </c>
      <c r="K58" s="10" t="s">
        <v>33</v>
      </c>
      <c r="L58" s="11">
        <v>324</v>
      </c>
      <c r="M58" s="11">
        <f t="shared" si="6"/>
        <v>878.4</v>
      </c>
      <c r="N58" s="12">
        <f t="shared" si="7"/>
        <v>49.179777168131686</v>
      </c>
    </row>
    <row r="59" spans="1:14" ht="11.25">
      <c r="A59" s="13">
        <v>2000</v>
      </c>
      <c r="B59" s="10" t="s">
        <v>33</v>
      </c>
      <c r="C59" s="10" t="s">
        <v>33</v>
      </c>
      <c r="D59" s="10" t="s">
        <v>33</v>
      </c>
      <c r="E59" s="10" t="s">
        <v>33</v>
      </c>
      <c r="F59" s="10" t="s">
        <v>33</v>
      </c>
      <c r="G59" s="10" t="s">
        <v>33</v>
      </c>
      <c r="H59" s="10" t="s">
        <v>33</v>
      </c>
      <c r="I59" s="10" t="s">
        <v>33</v>
      </c>
      <c r="J59" s="10" t="s">
        <v>33</v>
      </c>
      <c r="K59" s="10" t="s">
        <v>33</v>
      </c>
      <c r="L59" s="10" t="s">
        <v>33</v>
      </c>
      <c r="M59" s="11">
        <f>(477+958)/2</f>
        <v>717.5</v>
      </c>
      <c r="N59" s="12">
        <f t="shared" si="7"/>
        <v>40.17132299423325</v>
      </c>
    </row>
    <row r="60" spans="1:14" ht="11.25">
      <c r="A60" s="13">
        <v>2001</v>
      </c>
      <c r="B60" s="11">
        <v>40.5</v>
      </c>
      <c r="C60" s="10" t="s">
        <v>33</v>
      </c>
      <c r="D60" s="10" t="s">
        <v>33</v>
      </c>
      <c r="E60" s="11">
        <v>71.2</v>
      </c>
      <c r="F60" s="10" t="s">
        <v>33</v>
      </c>
      <c r="G60" s="11">
        <v>136</v>
      </c>
      <c r="H60" s="11">
        <v>28.3</v>
      </c>
      <c r="I60" s="10" t="s">
        <v>33</v>
      </c>
      <c r="J60" s="11">
        <v>19.4</v>
      </c>
      <c r="K60" s="10" t="s">
        <v>33</v>
      </c>
      <c r="L60" s="11">
        <v>364.7</v>
      </c>
      <c r="M60" s="11">
        <f t="shared" si="6"/>
        <v>660.0999999999999</v>
      </c>
      <c r="N60" s="12">
        <f t="shared" si="7"/>
        <v>36.95761715469458</v>
      </c>
    </row>
    <row r="63" spans="1:14" s="13" customFormat="1" ht="11.25">
      <c r="A63" s="13" t="s">
        <v>14</v>
      </c>
      <c r="B63" s="13" t="s">
        <v>2</v>
      </c>
      <c r="C63" s="13" t="s">
        <v>3</v>
      </c>
      <c r="D63" s="13" t="s">
        <v>4</v>
      </c>
      <c r="E63" s="13" t="s">
        <v>5</v>
      </c>
      <c r="F63" s="13" t="s">
        <v>6</v>
      </c>
      <c r="G63" s="13" t="s">
        <v>7</v>
      </c>
      <c r="H63" s="13" t="s">
        <v>8</v>
      </c>
      <c r="I63" s="13" t="s">
        <v>9</v>
      </c>
      <c r="J63" s="13" t="s">
        <v>10</v>
      </c>
      <c r="K63" s="13" t="s">
        <v>11</v>
      </c>
      <c r="L63" s="13" t="s">
        <v>12</v>
      </c>
      <c r="M63" s="13" t="s">
        <v>19</v>
      </c>
      <c r="N63" s="12" t="s">
        <v>13</v>
      </c>
    </row>
    <row r="64" spans="1:14" ht="11.25">
      <c r="A64" s="13">
        <v>1990</v>
      </c>
      <c r="B64" s="11">
        <v>30.5</v>
      </c>
      <c r="C64" s="11">
        <v>30.3</v>
      </c>
      <c r="D64" s="11">
        <v>100</v>
      </c>
      <c r="E64" s="11">
        <v>143.5</v>
      </c>
      <c r="F64" s="10" t="s">
        <v>33</v>
      </c>
      <c r="G64" s="11">
        <v>150</v>
      </c>
      <c r="H64" s="11">
        <v>484.45</v>
      </c>
      <c r="I64" s="10" t="s">
        <v>33</v>
      </c>
      <c r="J64" s="10" t="s">
        <v>33</v>
      </c>
      <c r="K64" s="10" t="s">
        <v>33</v>
      </c>
      <c r="L64" s="11">
        <v>2158.05</v>
      </c>
      <c r="M64" s="11">
        <f aca="true" t="shared" si="8" ref="M64:M75">SUM(B64:L64)</f>
        <v>3096.8</v>
      </c>
      <c r="N64" s="12">
        <f aca="true" t="shared" si="9" ref="N64:N75">M64/M$64*100</f>
        <v>100</v>
      </c>
    </row>
    <row r="65" spans="1:14" ht="11.25">
      <c r="A65" s="13">
        <v>1991</v>
      </c>
      <c r="B65" s="11">
        <v>24.5</v>
      </c>
      <c r="C65" s="11">
        <v>30.3</v>
      </c>
      <c r="D65" s="11">
        <v>160</v>
      </c>
      <c r="E65" s="11">
        <v>89.44</v>
      </c>
      <c r="F65" s="10" t="s">
        <v>33</v>
      </c>
      <c r="G65" s="11">
        <v>130</v>
      </c>
      <c r="H65" s="11">
        <v>38</v>
      </c>
      <c r="I65" s="10" t="s">
        <v>33</v>
      </c>
      <c r="J65" s="10" t="s">
        <v>33</v>
      </c>
      <c r="K65" s="10" t="s">
        <v>33</v>
      </c>
      <c r="L65" s="11">
        <v>1183.45</v>
      </c>
      <c r="M65" s="11">
        <f t="shared" si="8"/>
        <v>1655.69</v>
      </c>
      <c r="N65" s="12">
        <f t="shared" si="9"/>
        <v>53.46454404546629</v>
      </c>
    </row>
    <row r="66" spans="1:14" ht="11.25">
      <c r="A66" s="13">
        <v>1992</v>
      </c>
      <c r="B66" s="11">
        <v>26.5</v>
      </c>
      <c r="C66" s="11">
        <v>30.3</v>
      </c>
      <c r="D66" s="11">
        <v>130</v>
      </c>
      <c r="E66" s="11">
        <v>43.57</v>
      </c>
      <c r="F66" s="10" t="s">
        <v>33</v>
      </c>
      <c r="G66" s="11">
        <v>100</v>
      </c>
      <c r="H66" s="11">
        <v>40.52</v>
      </c>
      <c r="I66" s="11">
        <v>4.9</v>
      </c>
      <c r="J66" s="10" t="s">
        <v>33</v>
      </c>
      <c r="K66" s="10" t="s">
        <v>33</v>
      </c>
      <c r="L66" s="11">
        <v>764.66</v>
      </c>
      <c r="M66" s="11">
        <f t="shared" si="8"/>
        <v>1140.4499999999998</v>
      </c>
      <c r="N66" s="12">
        <f t="shared" si="9"/>
        <v>36.82672436063032</v>
      </c>
    </row>
    <row r="67" spans="1:14" ht="11.25">
      <c r="A67" s="13">
        <v>1993</v>
      </c>
      <c r="B67" s="11">
        <v>211</v>
      </c>
      <c r="C67" s="11">
        <v>30.3</v>
      </c>
      <c r="D67" s="11">
        <v>130</v>
      </c>
      <c r="E67" s="11">
        <v>54.07</v>
      </c>
      <c r="F67" s="10" t="s">
        <v>33</v>
      </c>
      <c r="G67" s="11">
        <v>130</v>
      </c>
      <c r="H67" s="11">
        <v>21.565</v>
      </c>
      <c r="I67" s="11">
        <v>25</v>
      </c>
      <c r="J67" s="10" t="s">
        <v>33</v>
      </c>
      <c r="K67" s="10" t="s">
        <v>33</v>
      </c>
      <c r="L67" s="11">
        <v>1417.097</v>
      </c>
      <c r="M67" s="11">
        <f t="shared" si="8"/>
        <v>2019.0320000000002</v>
      </c>
      <c r="N67" s="12">
        <f t="shared" si="9"/>
        <v>65.19736502195815</v>
      </c>
    </row>
    <row r="68" spans="1:14" ht="11.25">
      <c r="A68" s="13">
        <v>1994</v>
      </c>
      <c r="B68" s="11">
        <v>223.5</v>
      </c>
      <c r="C68" s="11">
        <v>30.3</v>
      </c>
      <c r="D68" s="11">
        <v>160</v>
      </c>
      <c r="E68" s="11">
        <v>95.505</v>
      </c>
      <c r="F68" s="10" t="s">
        <v>33</v>
      </c>
      <c r="G68" s="11">
        <v>300</v>
      </c>
      <c r="H68" s="11">
        <v>55.025</v>
      </c>
      <c r="I68" s="11">
        <v>84</v>
      </c>
      <c r="J68" s="10" t="s">
        <v>33</v>
      </c>
      <c r="K68" s="10" t="s">
        <v>33</v>
      </c>
      <c r="L68" s="11">
        <v>1066.884</v>
      </c>
      <c r="M68" s="11">
        <f t="shared" si="8"/>
        <v>2015.214</v>
      </c>
      <c r="N68" s="12">
        <f t="shared" si="9"/>
        <v>65.07407646602944</v>
      </c>
    </row>
    <row r="69" spans="1:14" ht="11.25">
      <c r="A69" s="13">
        <v>1995</v>
      </c>
      <c r="B69" s="11">
        <v>45.85</v>
      </c>
      <c r="C69" s="11">
        <v>30.3</v>
      </c>
      <c r="D69" s="11">
        <v>130</v>
      </c>
      <c r="E69" s="11">
        <v>144.025</v>
      </c>
      <c r="F69" s="10" t="s">
        <v>33</v>
      </c>
      <c r="G69" s="11">
        <v>470</v>
      </c>
      <c r="H69" s="11">
        <v>27.8</v>
      </c>
      <c r="I69" s="11">
        <v>26</v>
      </c>
      <c r="J69" s="10" t="s">
        <v>33</v>
      </c>
      <c r="K69" s="10" t="s">
        <v>33</v>
      </c>
      <c r="L69" s="11">
        <v>938.65</v>
      </c>
      <c r="M69" s="11">
        <f t="shared" si="8"/>
        <v>1812.625</v>
      </c>
      <c r="N69" s="12">
        <f t="shared" si="9"/>
        <v>58.53219452337897</v>
      </c>
    </row>
    <row r="70" spans="1:14" ht="11.25">
      <c r="A70" s="13">
        <v>1996</v>
      </c>
      <c r="B70" s="10" t="s">
        <v>33</v>
      </c>
      <c r="C70" s="10" t="s">
        <v>33</v>
      </c>
      <c r="D70" s="11">
        <v>100</v>
      </c>
      <c r="E70" s="11">
        <v>127.51</v>
      </c>
      <c r="F70" s="10" t="s">
        <v>33</v>
      </c>
      <c r="G70" s="11">
        <v>200</v>
      </c>
      <c r="H70" s="11">
        <v>16.55</v>
      </c>
      <c r="I70" s="10" t="s">
        <v>33</v>
      </c>
      <c r="J70" s="10" t="s">
        <v>33</v>
      </c>
      <c r="K70" s="10" t="s">
        <v>33</v>
      </c>
      <c r="L70" s="11">
        <v>739.55</v>
      </c>
      <c r="M70" s="11">
        <f t="shared" si="8"/>
        <v>1183.61</v>
      </c>
      <c r="N70" s="12">
        <f t="shared" si="9"/>
        <v>38.22042107982433</v>
      </c>
    </row>
    <row r="71" spans="1:14" ht="11.25">
      <c r="A71" s="13">
        <v>1997</v>
      </c>
      <c r="B71" s="11">
        <v>66</v>
      </c>
      <c r="C71" s="10" t="s">
        <v>33</v>
      </c>
      <c r="D71" s="10" t="s">
        <v>33</v>
      </c>
      <c r="E71" s="11">
        <v>109</v>
      </c>
      <c r="F71" s="10" t="s">
        <v>33</v>
      </c>
      <c r="G71" s="11">
        <v>170</v>
      </c>
      <c r="H71" s="11">
        <v>22.57</v>
      </c>
      <c r="I71" s="10" t="s">
        <v>33</v>
      </c>
      <c r="J71" s="10" t="s">
        <v>33</v>
      </c>
      <c r="K71" s="10" t="s">
        <v>33</v>
      </c>
      <c r="L71" s="11">
        <v>360</v>
      </c>
      <c r="M71" s="11">
        <f t="shared" si="8"/>
        <v>727.5699999999999</v>
      </c>
      <c r="N71" s="12">
        <f t="shared" si="9"/>
        <v>23.494252131232233</v>
      </c>
    </row>
    <row r="72" spans="1:14" ht="11.25">
      <c r="A72" s="13">
        <v>1998</v>
      </c>
      <c r="B72" s="11">
        <v>135</v>
      </c>
      <c r="C72" s="10" t="s">
        <v>33</v>
      </c>
      <c r="D72" s="10" t="s">
        <v>33</v>
      </c>
      <c r="E72" s="11">
        <v>88</v>
      </c>
      <c r="F72" s="10" t="s">
        <v>33</v>
      </c>
      <c r="G72" s="11">
        <v>181</v>
      </c>
      <c r="H72" s="11">
        <v>22.4</v>
      </c>
      <c r="I72" s="10" t="s">
        <v>33</v>
      </c>
      <c r="J72" s="10" t="s">
        <v>33</v>
      </c>
      <c r="K72" s="10" t="s">
        <v>33</v>
      </c>
      <c r="L72" s="11">
        <v>1089.35</v>
      </c>
      <c r="M72" s="11">
        <f t="shared" si="8"/>
        <v>1515.75</v>
      </c>
      <c r="N72" s="12">
        <f t="shared" si="9"/>
        <v>48.945685869284425</v>
      </c>
    </row>
    <row r="73" spans="1:14" ht="11.25">
      <c r="A73" s="13">
        <v>1999</v>
      </c>
      <c r="B73" s="11">
        <v>164</v>
      </c>
      <c r="C73" s="10" t="s">
        <v>33</v>
      </c>
      <c r="D73" s="10" t="s">
        <v>33</v>
      </c>
      <c r="E73" s="11">
        <v>123</v>
      </c>
      <c r="F73" s="10" t="s">
        <v>33</v>
      </c>
      <c r="G73" s="11">
        <v>236</v>
      </c>
      <c r="H73" s="10" t="s">
        <v>33</v>
      </c>
      <c r="I73" s="10" t="s">
        <v>33</v>
      </c>
      <c r="J73" s="11">
        <v>158</v>
      </c>
      <c r="K73" s="10" t="s">
        <v>33</v>
      </c>
      <c r="L73" s="11">
        <v>835</v>
      </c>
      <c r="M73" s="11">
        <f t="shared" si="8"/>
        <v>1516</v>
      </c>
      <c r="N73" s="12">
        <f t="shared" si="9"/>
        <v>48.95375871867734</v>
      </c>
    </row>
    <row r="74" spans="1:14" ht="11.25">
      <c r="A74" s="13">
        <v>2000</v>
      </c>
      <c r="B74" s="10" t="s">
        <v>33</v>
      </c>
      <c r="C74" s="10" t="s">
        <v>33</v>
      </c>
      <c r="D74" s="10" t="s">
        <v>33</v>
      </c>
      <c r="E74" s="10" t="s">
        <v>33</v>
      </c>
      <c r="F74" s="10" t="s">
        <v>33</v>
      </c>
      <c r="G74" s="10" t="s">
        <v>33</v>
      </c>
      <c r="H74" s="10" t="s">
        <v>33</v>
      </c>
      <c r="I74" s="10" t="s">
        <v>33</v>
      </c>
      <c r="J74" s="10" t="s">
        <v>33</v>
      </c>
      <c r="K74" s="10" t="s">
        <v>33</v>
      </c>
      <c r="L74" s="10" t="s">
        <v>33</v>
      </c>
      <c r="M74" s="11">
        <f>(194+1907)/2</f>
        <v>1050.5</v>
      </c>
      <c r="N74" s="12">
        <f t="shared" si="9"/>
        <v>33.92211314905709</v>
      </c>
    </row>
    <row r="75" spans="1:14" ht="11.25">
      <c r="A75" s="13">
        <v>2001</v>
      </c>
      <c r="B75" s="11">
        <v>38.1</v>
      </c>
      <c r="C75" s="10" t="s">
        <v>33</v>
      </c>
      <c r="D75" s="10" t="s">
        <v>33</v>
      </c>
      <c r="E75" s="11">
        <v>15.5</v>
      </c>
      <c r="F75" s="10" t="s">
        <v>33</v>
      </c>
      <c r="G75" s="11">
        <v>298.6</v>
      </c>
      <c r="H75" s="10" t="s">
        <v>33</v>
      </c>
      <c r="I75" s="10" t="s">
        <v>33</v>
      </c>
      <c r="J75" s="11">
        <v>32.1</v>
      </c>
      <c r="K75" s="10" t="s">
        <v>33</v>
      </c>
      <c r="L75" s="11">
        <v>606.8</v>
      </c>
      <c r="M75" s="11">
        <f t="shared" si="8"/>
        <v>991.1</v>
      </c>
      <c r="N75" s="12">
        <f t="shared" si="9"/>
        <v>32.004004133298885</v>
      </c>
    </row>
    <row r="78" ht="11.25">
      <c r="A78" s="13" t="s">
        <v>42</v>
      </c>
    </row>
    <row r="80" ht="11.25">
      <c r="A80" s="13" t="s">
        <v>43</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G38"/>
  <sheetViews>
    <sheetView workbookViewId="0" topLeftCell="A1">
      <selection activeCell="A1" sqref="A1"/>
    </sheetView>
  </sheetViews>
  <sheetFormatPr defaultColWidth="9.140625" defaultRowHeight="12.75"/>
  <cols>
    <col min="1" max="1" width="20.28125" style="0" customWidth="1"/>
  </cols>
  <sheetData>
    <row r="4" ht="12.75">
      <c r="A4" t="s">
        <v>31</v>
      </c>
    </row>
    <row r="5" spans="2:6" ht="12.75">
      <c r="B5" t="s">
        <v>0</v>
      </c>
      <c r="C5" t="s">
        <v>17</v>
      </c>
      <c r="D5" t="s">
        <v>18</v>
      </c>
      <c r="E5" t="s">
        <v>20</v>
      </c>
      <c r="F5" t="s">
        <v>14</v>
      </c>
    </row>
    <row r="6" spans="1:7" ht="12.75">
      <c r="A6" s="6" t="s">
        <v>24</v>
      </c>
      <c r="B6" s="3"/>
      <c r="C6" s="3"/>
      <c r="D6" s="3"/>
      <c r="E6" s="3"/>
      <c r="F6" s="3"/>
      <c r="G6" s="2"/>
    </row>
    <row r="7" spans="1:7" ht="13.5">
      <c r="A7" s="7" t="s">
        <v>25</v>
      </c>
      <c r="C7" s="3"/>
      <c r="D7" s="3"/>
      <c r="E7" s="3"/>
      <c r="F7" s="3"/>
      <c r="G7" s="2"/>
    </row>
    <row r="8" spans="1:7" ht="13.5">
      <c r="A8" s="7" t="s">
        <v>26</v>
      </c>
      <c r="B8" s="3">
        <f>AVERAGE(raw!M7:M9)</f>
        <v>101.23133333333334</v>
      </c>
      <c r="C8" s="3">
        <f>AVERAGE(raw!M21:M23)</f>
        <v>34.43701666666666</v>
      </c>
      <c r="D8" s="3">
        <f>AVERAGE(raw!M35:M37)</f>
        <v>1738.8799999999999</v>
      </c>
      <c r="E8" s="3">
        <f>AVERAGE(raw!M49:M51)</f>
        <v>1485.8383333333331</v>
      </c>
      <c r="F8" s="3">
        <f>AVERAGE(raw!M64:M66)</f>
        <v>1964.3133333333333</v>
      </c>
      <c r="G8" s="2"/>
    </row>
    <row r="9" spans="1:7" ht="13.5">
      <c r="A9" s="7" t="s">
        <v>27</v>
      </c>
      <c r="B9" s="3">
        <f>AVERAGE(raw!M10:M14)</f>
        <v>60.86605200000001</v>
      </c>
      <c r="C9" s="3">
        <f>AVERAGE(raw!M24:M28)</f>
        <v>19.4496498</v>
      </c>
      <c r="D9" s="3">
        <f>AVERAGE(raw!M38:M42)</f>
        <v>1466.15612</v>
      </c>
      <c r="E9" s="3">
        <f>AVERAGE(raw!M52:M56)</f>
        <v>1362.4782</v>
      </c>
      <c r="F9" s="3">
        <f>AVERAGE(raw!M67:M71)</f>
        <v>1551.6101999999998</v>
      </c>
      <c r="G9" s="2"/>
    </row>
    <row r="10" spans="1:7" ht="13.5">
      <c r="A10" s="7" t="s">
        <v>28</v>
      </c>
      <c r="B10" s="3">
        <f>AVERAGE(raw!M15:M18)</f>
        <v>57.1525</v>
      </c>
      <c r="C10" s="3">
        <f>AVERAGE(raw!M29:M32)</f>
        <v>19.888749999999998</v>
      </c>
      <c r="D10" s="3">
        <f>AVERAGE(raw!M43:M46)</f>
        <v>1438.15</v>
      </c>
      <c r="E10" s="3">
        <f>AVERAGE(raw!M57:M60)</f>
        <v>847.6374999999999</v>
      </c>
      <c r="F10" s="3">
        <f>AVERAGE(raw!M72:M75)</f>
        <v>1268.3375</v>
      </c>
      <c r="G10" s="2"/>
    </row>
    <row r="11" spans="2:7" ht="12.75">
      <c r="B11" s="3"/>
      <c r="C11" s="3"/>
      <c r="D11" s="3"/>
      <c r="E11" s="3"/>
      <c r="F11" s="3"/>
      <c r="G11" s="2"/>
    </row>
    <row r="12" spans="1:7" ht="12.75">
      <c r="A12" t="s">
        <v>29</v>
      </c>
      <c r="B12" s="3"/>
      <c r="C12" s="3"/>
      <c r="D12" s="3"/>
      <c r="E12" s="3"/>
      <c r="F12" s="3"/>
      <c r="G12" s="2"/>
    </row>
    <row r="13" spans="1:7" ht="13.5">
      <c r="A13" s="7" t="s">
        <v>25</v>
      </c>
      <c r="B13" s="3"/>
      <c r="C13" s="3"/>
      <c r="D13" s="3"/>
      <c r="E13" s="3"/>
      <c r="F13" s="3"/>
      <c r="G13" s="2"/>
    </row>
    <row r="14" spans="1:7" ht="13.5">
      <c r="A14" s="7" t="s">
        <v>26</v>
      </c>
      <c r="B14" s="3">
        <f aca="true" t="shared" si="0" ref="B14:F16">B8*100/B$8</f>
        <v>100</v>
      </c>
      <c r="C14" s="3">
        <f t="shared" si="0"/>
        <v>100</v>
      </c>
      <c r="D14" s="3">
        <f t="shared" si="0"/>
        <v>100</v>
      </c>
      <c r="E14" s="3">
        <f t="shared" si="0"/>
        <v>100</v>
      </c>
      <c r="F14" s="3">
        <f t="shared" si="0"/>
        <v>100</v>
      </c>
      <c r="G14" s="2"/>
    </row>
    <row r="15" spans="1:7" ht="13.5">
      <c r="A15" s="7" t="s">
        <v>27</v>
      </c>
      <c r="B15" s="3">
        <f t="shared" si="0"/>
        <v>60.125704162742764</v>
      </c>
      <c r="C15" s="3">
        <f t="shared" si="0"/>
        <v>56.478904628304534</v>
      </c>
      <c r="D15" s="3">
        <f t="shared" si="0"/>
        <v>84.31611842105265</v>
      </c>
      <c r="E15" s="3">
        <f t="shared" si="0"/>
        <v>91.69760729913418</v>
      </c>
      <c r="F15" s="3">
        <f t="shared" si="0"/>
        <v>78.98995408064565</v>
      </c>
      <c r="G15" s="2"/>
    </row>
    <row r="16" spans="1:7" ht="13.5">
      <c r="A16" s="7" t="s">
        <v>28</v>
      </c>
      <c r="B16" s="3">
        <f t="shared" si="0"/>
        <v>56.457322172976745</v>
      </c>
      <c r="C16" s="3">
        <f t="shared" si="0"/>
        <v>57.75398662582561</v>
      </c>
      <c r="D16" s="3">
        <f t="shared" si="0"/>
        <v>82.70553459698198</v>
      </c>
      <c r="E16" s="3">
        <f t="shared" si="0"/>
        <v>57.04776091611583</v>
      </c>
      <c r="F16" s="3">
        <f t="shared" si="0"/>
        <v>64.56900121161934</v>
      </c>
      <c r="G16" s="2"/>
    </row>
    <row r="17" spans="2:7" ht="12.75">
      <c r="B17" s="3"/>
      <c r="C17" s="3"/>
      <c r="D17" s="3"/>
      <c r="E17" s="3"/>
      <c r="F17" s="3"/>
      <c r="G17" s="2"/>
    </row>
    <row r="18" spans="1:7" ht="12.75">
      <c r="A18" t="s">
        <v>30</v>
      </c>
      <c r="B18" s="2" t="s">
        <v>32</v>
      </c>
      <c r="C18" s="2"/>
      <c r="D18" s="2"/>
      <c r="E18" s="2"/>
      <c r="F18" s="2"/>
      <c r="G18" s="2"/>
    </row>
    <row r="19" spans="1:7" ht="12.75">
      <c r="A19" s="2"/>
      <c r="B19" s="2"/>
      <c r="C19" s="2"/>
      <c r="D19" s="2"/>
      <c r="E19" s="2"/>
      <c r="F19" s="2"/>
      <c r="G19" s="2"/>
    </row>
    <row r="20" spans="1:7" ht="12.75">
      <c r="A20" s="2" t="s">
        <v>34</v>
      </c>
      <c r="B20" s="2"/>
      <c r="C20" s="2"/>
      <c r="D20" s="2"/>
      <c r="E20" s="2"/>
      <c r="F20" s="2"/>
      <c r="G20" s="2"/>
    </row>
    <row r="21" spans="1:7" ht="12.75">
      <c r="A21" s="4" t="s">
        <v>35</v>
      </c>
      <c r="E21" s="2"/>
      <c r="F21" s="2"/>
      <c r="G21" s="2"/>
    </row>
    <row r="22" spans="2:4" ht="12.75">
      <c r="B22" t="s">
        <v>0</v>
      </c>
      <c r="C22" t="s">
        <v>17</v>
      </c>
      <c r="D22" t="s">
        <v>18</v>
      </c>
    </row>
    <row r="23" spans="1:4" ht="12.75">
      <c r="A23" s="8">
        <v>1987</v>
      </c>
      <c r="B23" s="8">
        <v>129</v>
      </c>
      <c r="C23" s="8">
        <v>180</v>
      </c>
      <c r="D23" s="8">
        <v>185</v>
      </c>
    </row>
    <row r="24" spans="1:4" ht="12.75">
      <c r="A24" s="8">
        <v>1988</v>
      </c>
      <c r="B24" s="8">
        <v>138</v>
      </c>
      <c r="C24" s="8">
        <v>180</v>
      </c>
      <c r="D24" s="8">
        <v>218</v>
      </c>
    </row>
    <row r="25" spans="1:4" ht="12.75">
      <c r="A25" s="8">
        <v>1989</v>
      </c>
      <c r="B25" s="8">
        <v>97</v>
      </c>
      <c r="C25" s="8">
        <v>140</v>
      </c>
      <c r="D25" s="8">
        <v>136</v>
      </c>
    </row>
    <row r="26" spans="1:4" ht="12.75">
      <c r="A26" s="8">
        <v>1990</v>
      </c>
      <c r="B26" s="8">
        <v>100</v>
      </c>
      <c r="C26" s="8">
        <v>100</v>
      </c>
      <c r="D26" s="8">
        <v>100</v>
      </c>
    </row>
    <row r="27" spans="1:4" ht="12.75">
      <c r="A27" s="8">
        <v>1991</v>
      </c>
      <c r="B27" s="8">
        <v>85</v>
      </c>
      <c r="C27" s="8">
        <v>120</v>
      </c>
      <c r="D27" s="8">
        <v>143</v>
      </c>
    </row>
    <row r="28" spans="1:4" ht="12.75">
      <c r="A28" s="8">
        <v>1992</v>
      </c>
      <c r="B28" s="8">
        <v>68</v>
      </c>
      <c r="C28" s="8">
        <v>120</v>
      </c>
      <c r="D28" s="8">
        <v>102</v>
      </c>
    </row>
    <row r="29" spans="1:4" ht="12.75">
      <c r="A29" s="8">
        <v>1993</v>
      </c>
      <c r="B29" s="8">
        <v>97</v>
      </c>
      <c r="C29" s="8">
        <v>60</v>
      </c>
      <c r="D29" s="8">
        <v>121</v>
      </c>
    </row>
    <row r="30" spans="1:4" ht="12.75">
      <c r="A30" s="8">
        <v>1994</v>
      </c>
      <c r="B30" s="8">
        <v>65</v>
      </c>
      <c r="C30" s="8">
        <v>60</v>
      </c>
      <c r="D30" s="8">
        <v>90</v>
      </c>
    </row>
    <row r="31" spans="1:7" ht="12.75">
      <c r="A31" s="8">
        <v>1995</v>
      </c>
      <c r="B31" s="8">
        <v>65</v>
      </c>
      <c r="C31" s="8">
        <v>80</v>
      </c>
      <c r="D31" s="8">
        <v>71</v>
      </c>
      <c r="E31" s="2"/>
      <c r="F31" s="2"/>
      <c r="G31" s="2"/>
    </row>
    <row r="32" spans="1:7" ht="12.75">
      <c r="A32" s="5"/>
      <c r="B32" s="2"/>
      <c r="C32" s="2"/>
      <c r="D32" s="2"/>
      <c r="E32" s="2"/>
      <c r="F32" s="2"/>
      <c r="G32" s="2"/>
    </row>
    <row r="33" spans="1:7" ht="12.75">
      <c r="A33" s="5"/>
      <c r="B33" s="2"/>
      <c r="C33" s="2"/>
      <c r="D33" s="2"/>
      <c r="E33" s="2"/>
      <c r="F33" s="2"/>
      <c r="G33" s="2"/>
    </row>
    <row r="34" spans="1:7" ht="12.75">
      <c r="A34" s="5"/>
      <c r="B34" s="2"/>
      <c r="C34" s="2"/>
      <c r="D34" s="2"/>
      <c r="E34" s="2"/>
      <c r="F34" s="2"/>
      <c r="G34" s="2"/>
    </row>
    <row r="35" spans="1:7" ht="12.75">
      <c r="A35" s="5"/>
      <c r="B35" s="2"/>
      <c r="C35" s="2"/>
      <c r="D35" s="2"/>
      <c r="E35" s="2"/>
      <c r="F35" s="2"/>
      <c r="G35" s="2"/>
    </row>
    <row r="36" ht="12.75">
      <c r="A36" s="1"/>
    </row>
    <row r="37" ht="12.75">
      <c r="A37" s="1"/>
    </row>
    <row r="38" ht="12.75">
      <c r="A38"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Norsk Institutt for Vannforskning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Birger Bjerkeng</dc:creator>
  <cp:keywords/>
  <dc:description/>
  <cp:lastModifiedBy>NOG</cp:lastModifiedBy>
  <dcterms:created xsi:type="dcterms:W3CDTF">2003-08-25T07:38:25Z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