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5.xml" ContentType="application/vnd.openxmlformats-officedocument.drawing+xml"/>
  <Override PartName="/xl/chartsheets/sheet10.xml" ContentType="application/vnd.openxmlformats-officedocument.spreadsheetml.chartsheet+xml"/>
  <Override PartName="/xl/drawings/drawing17.xml" ContentType="application/vnd.openxmlformats-officedocument.drawing+xml"/>
  <Override PartName="/xl/chartsheets/sheet11.xml" ContentType="application/vnd.openxmlformats-officedocument.spreadsheetml.chartsheet+xml"/>
  <Override PartName="/xl/drawings/drawing19.xml" ContentType="application/vnd.openxmlformats-officedocument.drawing+xml"/>
  <Override PartName="/xl/chartsheets/sheet12.xml" ContentType="application/vnd.openxmlformats-officedocument.spreadsheetml.chartsheet+xml"/>
  <Override PartName="/xl/drawings/drawing21.xml" ContentType="application/vnd.openxmlformats-officedocument.drawing+xml"/>
  <Override PartName="/xl/worksheets/sheet3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9600" windowHeight="6285" tabRatio="601" firstSheet="8" activeTab="9"/>
  </bookViews>
  <sheets>
    <sheet name="AC SO2 Total trend 1990 - 2000" sheetId="1" r:id="rId1"/>
    <sheet name="AC index" sheetId="2" r:id="rId2"/>
    <sheet name="AC pie complex" sheetId="3" r:id="rId3"/>
    <sheet name="CC pie complex" sheetId="4" r:id="rId4"/>
    <sheet name="AC sector % Change" sheetId="5" r:id="rId5"/>
    <sheet name="CC sector % Change " sheetId="6" r:id="rId6"/>
    <sheet name="AC Sect contribution to Change" sheetId="7" r:id="rId7"/>
    <sheet name="CC Sect contribution to Change" sheetId="8" r:id="rId8"/>
    <sheet name=" Data by Sector" sheetId="9" r:id="rId9"/>
    <sheet name="Country totals" sheetId="10" r:id="rId10"/>
    <sheet name="AC % change in SO2 emission" sheetId="11" r:id="rId11"/>
    <sheet name="AC+CC3 % change" sheetId="12" r:id="rId12"/>
    <sheet name="AC DTI plot" sheetId="13" r:id="rId13"/>
    <sheet name="AC+CC3 DTI plot" sheetId="14" r:id="rId14"/>
    <sheet name="DTI" sheetId="15" r:id="rId15"/>
  </sheets>
  <externalReferences>
    <externalReference r:id="rId18"/>
  </externalReferences>
  <definedNames>
    <definedName name="_xlnm._FilterDatabase" localSheetId="8" hidden="1">' Data by Sector'!$A$1:$A$54</definedName>
  </definedNames>
  <calcPr fullCalcOnLoad="1"/>
</workbook>
</file>

<file path=xl/sharedStrings.xml><?xml version="1.0" encoding="utf-8"?>
<sst xmlns="http://schemas.openxmlformats.org/spreadsheetml/2006/main" count="269" uniqueCount="68">
  <si>
    <t>SO2 Country Totals (kt)</t>
  </si>
  <si>
    <t>&lt;&lt;--Copy --|--Paste---&gt;&gt;</t>
  </si>
  <si>
    <t>2010 Targets SO2</t>
  </si>
  <si>
    <t>Distance to Targets 2010 SO2</t>
  </si>
  <si>
    <t>SO2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</si>
  <si>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</si>
  <si>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</si>
  <si>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</si>
  <si>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</si>
  <si>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</si>
  <si>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</si>
  <si>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</si>
  <si>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</si>
  <si>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</si>
  <si>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</si>
  <si>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DTI</t>
  </si>
  <si>
    <t>% Change</t>
  </si>
  <si>
    <t>2010 NECD Target (October 2001)</t>
  </si>
  <si>
    <t>Czech Republic</t>
  </si>
  <si>
    <t xml:space="preserve">Estonia </t>
  </si>
  <si>
    <t>Hungary</t>
  </si>
  <si>
    <t>Latvia</t>
  </si>
  <si>
    <t>Lithuania</t>
  </si>
  <si>
    <t>Poland</t>
  </si>
  <si>
    <t>Slovak Republic</t>
  </si>
  <si>
    <t>Slovenia</t>
  </si>
  <si>
    <t>-</t>
  </si>
  <si>
    <t>Other</t>
  </si>
  <si>
    <t xml:space="preserve">  Sulphur Dioxide Emissions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</si>
  <si>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</si>
  <si>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</si>
  <si>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</si>
  <si>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</si>
  <si>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</si>
  <si>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</si>
  <si>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</si>
  <si>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</si>
  <si>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</si>
  <si>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Change</t>
  </si>
  <si>
    <t>Contibution by sector</t>
  </si>
  <si>
    <t>Sulphur Dioxide Emissions</t>
  </si>
  <si>
    <t>AC</t>
  </si>
  <si>
    <t>2010: CLRTAP Gothenburg Protocol, 1 Dec. 1999</t>
  </si>
  <si>
    <t>1990-2001</t>
  </si>
  <si>
    <t>Cyprus</t>
  </si>
  <si>
    <t>CY</t>
  </si>
  <si>
    <t>CZ</t>
  </si>
  <si>
    <t>Estonia</t>
  </si>
  <si>
    <t>EE</t>
  </si>
  <si>
    <t>HU</t>
  </si>
  <si>
    <t>LV</t>
  </si>
  <si>
    <t>LT</t>
  </si>
  <si>
    <t>Malta</t>
  </si>
  <si>
    <t>MT</t>
  </si>
  <si>
    <t>PL</t>
  </si>
  <si>
    <t>SK</t>
  </si>
  <si>
    <t>SL</t>
  </si>
  <si>
    <t>Czech Rep</t>
  </si>
  <si>
    <t>CC3</t>
  </si>
  <si>
    <t>Bulgaria</t>
  </si>
  <si>
    <t>Romania</t>
  </si>
  <si>
    <t>Turkey</t>
  </si>
  <si>
    <t>BG</t>
  </si>
  <si>
    <t>RO</t>
  </si>
  <si>
    <t>TR</t>
  </si>
  <si>
    <t>SO2 Data by sector (kt)</t>
  </si>
  <si>
    <t>Industry</t>
  </si>
  <si>
    <t>AC without Malta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</si>
</sst>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_-;\-* #,##0.0_-;_-* &quot;-&quot;??_-;_-@_-"/>
    <numFmt numFmtId="182" formatCode="0.0%"/>
    <numFmt numFmtId="183" formatCode="0.000%"/>
    <numFmt numFmtId="184" formatCode="0.0000%"/>
    <numFmt numFmtId="185" formatCode="_-* #,##0.000_-;\-* #,##0.000_-;_-* &quot;-&quot;??_-;_-@_-"/>
    <numFmt numFmtId="186" formatCode="0.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.75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sz val="8.25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sz val="40.5"/>
      <name val="Wingdings"/>
      <family val="0"/>
    </font>
    <font>
      <sz val="44.25"/>
      <name val="Wingdings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3"/>
      <name val="Arial"/>
      <family val="2"/>
    </font>
    <font>
      <sz val="41.5"/>
      <name val="Wingdings"/>
      <family val="0"/>
    </font>
    <font>
      <sz val="11"/>
      <name val="Arial"/>
      <family val="2"/>
    </font>
    <font>
      <sz val="12"/>
      <name val="Arial"/>
      <family val="2"/>
    </font>
    <font>
      <sz val="11.75"/>
      <name val="Arial"/>
      <family val="2"/>
    </font>
    <font>
      <b/>
      <sz val="11.75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9"/>
      <color indexed="8"/>
      <name val="Arial CE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color indexed="10"/>
      <name val="Arial CE"/>
      <family val="2"/>
    </font>
    <font>
      <sz val="4.5"/>
      <name val="Arial"/>
      <family val="0"/>
    </font>
    <font>
      <sz val="47.25"/>
      <name val="Wingdings"/>
      <family val="0"/>
    </font>
    <font>
      <sz val="9"/>
      <color indexed="57"/>
      <name val="Arial"/>
      <family val="2"/>
    </font>
    <font>
      <sz val="8"/>
      <color indexed="57"/>
      <name val="Arial CE"/>
      <family val="2"/>
    </font>
    <font>
      <b/>
      <sz val="14"/>
      <color indexed="50"/>
      <name val="Arial"/>
      <family val="2"/>
    </font>
    <font>
      <sz val="9"/>
      <color indexed="5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2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/>
    </xf>
    <xf numFmtId="1" fontId="26" fillId="0" borderId="0" xfId="0" applyNumberFormat="1" applyFont="1" applyAlignment="1">
      <alignment horizontal="right"/>
    </xf>
    <xf numFmtId="9" fontId="24" fillId="0" borderId="0" xfId="23" applyFont="1" applyFill="1" applyBorder="1" applyAlignment="1">
      <alignment horizontal="right"/>
    </xf>
    <xf numFmtId="1" fontId="26" fillId="2" borderId="0" xfId="0" applyNumberFormat="1" applyFont="1" applyFill="1" applyAlignment="1">
      <alignment horizontal="right"/>
    </xf>
    <xf numFmtId="0" fontId="27" fillId="0" borderId="0" xfId="21" applyFont="1" applyFill="1" applyBorder="1" applyAlignment="1">
      <alignment horizontal="left" wrapText="1"/>
      <protection/>
    </xf>
    <xf numFmtId="1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9" fontId="24" fillId="0" borderId="0" xfId="23" applyFont="1" applyBorder="1" applyAlignment="1">
      <alignment/>
    </xf>
    <xf numFmtId="1" fontId="25" fillId="0" borderId="2" xfId="0" applyNumberFormat="1" applyFont="1" applyBorder="1" applyAlignment="1">
      <alignment/>
    </xf>
    <xf numFmtId="1" fontId="25" fillId="0" borderId="0" xfId="0" applyNumberFormat="1" applyFont="1" applyBorder="1" applyAlignment="1">
      <alignment/>
    </xf>
    <xf numFmtId="1" fontId="24" fillId="0" borderId="0" xfId="0" applyNumberFormat="1" applyFont="1" applyAlignment="1">
      <alignment/>
    </xf>
    <xf numFmtId="0" fontId="24" fillId="0" borderId="0" xfId="0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25" fillId="3" borderId="0" xfId="0" applyFont="1" applyFill="1" applyBorder="1" applyAlignment="1">
      <alignment horizontal="right"/>
    </xf>
    <xf numFmtId="1" fontId="26" fillId="0" borderId="0" xfId="0" applyNumberFormat="1" applyFont="1" applyBorder="1" applyAlignment="1">
      <alignment/>
    </xf>
    <xf numFmtId="0" fontId="27" fillId="2" borderId="0" xfId="21" applyFont="1" applyFill="1" applyBorder="1" applyAlignment="1">
      <alignment horizontal="left" wrapText="1"/>
      <protection/>
    </xf>
    <xf numFmtId="0" fontId="27" fillId="0" borderId="0" xfId="21" applyFont="1" applyFill="1" applyBorder="1" applyAlignment="1">
      <alignment horizontal="left" wrapText="1"/>
      <protection/>
    </xf>
    <xf numFmtId="0" fontId="25" fillId="0" borderId="0" xfId="0" applyFont="1" applyFill="1" applyBorder="1" applyAlignment="1">
      <alignment/>
    </xf>
    <xf numFmtId="9" fontId="24" fillId="0" borderId="0" xfId="23" applyFont="1" applyFill="1" applyBorder="1" applyAlignment="1">
      <alignment/>
    </xf>
    <xf numFmtId="1" fontId="26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182" fontId="24" fillId="0" borderId="0" xfId="23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" fontId="26" fillId="0" borderId="0" xfId="0" applyNumberFormat="1" applyFont="1" applyBorder="1" applyAlignment="1">
      <alignment horizontal="right"/>
    </xf>
    <xf numFmtId="1" fontId="25" fillId="0" borderId="0" xfId="0" applyNumberFormat="1" applyFont="1" applyFill="1" applyBorder="1" applyAlignment="1">
      <alignment horizontal="right"/>
    </xf>
    <xf numFmtId="1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/>
    </xf>
    <xf numFmtId="1" fontId="24" fillId="0" borderId="5" xfId="0" applyNumberFormat="1" applyFont="1" applyFill="1" applyBorder="1" applyAlignment="1">
      <alignment horizontal="right"/>
    </xf>
    <xf numFmtId="9" fontId="24" fillId="0" borderId="6" xfId="23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9" fontId="24" fillId="0" borderId="8" xfId="23" applyFont="1" applyFill="1" applyBorder="1" applyAlignment="1">
      <alignment horizontal="right"/>
    </xf>
    <xf numFmtId="9" fontId="24" fillId="0" borderId="9" xfId="23" applyFont="1" applyFill="1" applyBorder="1" applyAlignment="1">
      <alignment horizontal="right"/>
    </xf>
    <xf numFmtId="0" fontId="25" fillId="0" borderId="1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25" fillId="0" borderId="4" xfId="0" applyFont="1" applyBorder="1" applyAlignment="1">
      <alignment horizontal="right"/>
    </xf>
    <xf numFmtId="1" fontId="24" fillId="0" borderId="5" xfId="0" applyNumberFormat="1" applyFont="1" applyBorder="1" applyAlignment="1">
      <alignment horizontal="right"/>
    </xf>
    <xf numFmtId="1" fontId="24" fillId="0" borderId="6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1" fontId="24" fillId="0" borderId="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Fill="1" applyAlignment="1">
      <alignment/>
    </xf>
    <xf numFmtId="0" fontId="25" fillId="0" borderId="0" xfId="0" applyFont="1" applyAlignment="1">
      <alignment/>
    </xf>
    <xf numFmtId="0" fontId="28" fillId="0" borderId="5" xfId="0" applyFont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5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8" fillId="0" borderId="5" xfId="0" applyFont="1" applyBorder="1" applyAlignment="1">
      <alignment wrapText="1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1" fontId="26" fillId="0" borderId="0" xfId="0" applyNumberFormat="1" applyFont="1" applyFill="1" applyAlignment="1">
      <alignment/>
    </xf>
    <xf numFmtId="1" fontId="24" fillId="0" borderId="5" xfId="0" applyNumberFormat="1" applyFont="1" applyBorder="1" applyAlignment="1">
      <alignment horizontal="center"/>
    </xf>
    <xf numFmtId="1" fontId="30" fillId="0" borderId="6" xfId="0" applyNumberFormat="1" applyFont="1" applyFill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1" fontId="24" fillId="0" borderId="5" xfId="0" applyNumberFormat="1" applyFont="1" applyBorder="1" applyAlignment="1">
      <alignment horizontal="left"/>
    </xf>
    <xf numFmtId="9" fontId="24" fillId="0" borderId="0" xfId="23" applyFont="1" applyBorder="1" applyAlignment="1">
      <alignment horizontal="center"/>
    </xf>
    <xf numFmtId="9" fontId="24" fillId="0" borderId="6" xfId="23" applyFont="1" applyBorder="1" applyAlignment="1">
      <alignment horizontal="center"/>
    </xf>
    <xf numFmtId="0" fontId="30" fillId="0" borderId="0" xfId="0" applyFont="1" applyBorder="1" applyAlignment="1" quotePrefix="1">
      <alignment horizontal="left"/>
    </xf>
    <xf numFmtId="0" fontId="30" fillId="0" borderId="0" xfId="0" applyFont="1" applyBorder="1" applyAlignment="1">
      <alignment horizontal="left"/>
    </xf>
    <xf numFmtId="0" fontId="29" fillId="3" borderId="0" xfId="0" applyFont="1" applyFill="1" applyAlignment="1">
      <alignment/>
    </xf>
    <xf numFmtId="1" fontId="26" fillId="3" borderId="0" xfId="0" applyNumberFormat="1" applyFont="1" applyFill="1" applyAlignment="1">
      <alignment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1" fontId="24" fillId="0" borderId="7" xfId="0" applyNumberFormat="1" applyFont="1" applyBorder="1" applyAlignment="1">
      <alignment horizontal="center"/>
    </xf>
    <xf numFmtId="1" fontId="30" fillId="0" borderId="9" xfId="0" applyNumberFormat="1" applyFont="1" applyFill="1" applyBorder="1" applyAlignment="1">
      <alignment horizontal="center"/>
    </xf>
    <xf numFmtId="1" fontId="24" fillId="0" borderId="7" xfId="0" applyNumberFormat="1" applyFont="1" applyBorder="1" applyAlignment="1">
      <alignment horizontal="left"/>
    </xf>
    <xf numFmtId="9" fontId="24" fillId="0" borderId="8" xfId="23" applyFont="1" applyBorder="1" applyAlignment="1">
      <alignment horizontal="center"/>
    </xf>
    <xf numFmtId="9" fontId="24" fillId="0" borderId="9" xfId="23" applyFont="1" applyBorder="1" applyAlignment="1">
      <alignment horizontal="center"/>
    </xf>
    <xf numFmtId="0" fontId="27" fillId="0" borderId="0" xfId="22" applyFont="1" applyFill="1" applyBorder="1" applyAlignment="1">
      <alignment horizontal="left" wrapText="1"/>
      <protection/>
    </xf>
    <xf numFmtId="0" fontId="31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27" fillId="0" borderId="0" xfId="22" applyFont="1" applyFill="1" applyBorder="1" applyAlignment="1">
      <alignment horizontal="left" wrapText="1"/>
      <protection/>
    </xf>
    <xf numFmtId="0" fontId="26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 quotePrefix="1">
      <alignment/>
    </xf>
    <xf numFmtId="9" fontId="24" fillId="0" borderId="0" xfId="23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1" xfId="0" applyFont="1" applyBorder="1" applyAlignment="1">
      <alignment/>
    </xf>
    <xf numFmtId="0" fontId="24" fillId="0" borderId="4" xfId="0" applyFont="1" applyBorder="1" applyAlignment="1">
      <alignment/>
    </xf>
    <xf numFmtId="1" fontId="32" fillId="0" borderId="0" xfId="0" applyNumberFormat="1" applyFont="1" applyBorder="1" applyAlignment="1">
      <alignment/>
    </xf>
    <xf numFmtId="1" fontId="32" fillId="0" borderId="0" xfId="0" applyNumberFormat="1" applyFont="1" applyAlignment="1">
      <alignment/>
    </xf>
    <xf numFmtId="1" fontId="24" fillId="0" borderId="5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vertical="top"/>
    </xf>
    <xf numFmtId="0" fontId="24" fillId="0" borderId="2" xfId="0" applyFont="1" applyBorder="1" applyAlignment="1">
      <alignment/>
    </xf>
    <xf numFmtId="0" fontId="24" fillId="0" borderId="2" xfId="0" applyFont="1" applyBorder="1" applyAlignment="1">
      <alignment/>
    </xf>
    <xf numFmtId="1" fontId="24" fillId="0" borderId="7" xfId="0" applyNumberFormat="1" applyFont="1" applyBorder="1" applyAlignment="1">
      <alignment horizontal="center"/>
    </xf>
    <xf numFmtId="1" fontId="24" fillId="0" borderId="9" xfId="0" applyNumberFormat="1" applyFont="1" applyBorder="1" applyAlignment="1">
      <alignment horizontal="center"/>
    </xf>
    <xf numFmtId="0" fontId="24" fillId="0" borderId="0" xfId="0" applyFont="1" applyAlignment="1">
      <alignment/>
    </xf>
    <xf numFmtId="1" fontId="33" fillId="4" borderId="0" xfId="0" applyNumberFormat="1" applyFont="1" applyFill="1" applyBorder="1" applyAlignment="1">
      <alignment/>
    </xf>
    <xf numFmtId="0" fontId="24" fillId="4" borderId="0" xfId="0" applyFont="1" applyFill="1" applyBorder="1" applyAlignment="1">
      <alignment/>
    </xf>
    <xf numFmtId="1" fontId="24" fillId="4" borderId="0" xfId="0" applyNumberFormat="1" applyFont="1" applyFill="1" applyBorder="1" applyAlignment="1">
      <alignment/>
    </xf>
    <xf numFmtId="0" fontId="24" fillId="4" borderId="0" xfId="0" applyFont="1" applyFill="1" applyAlignment="1">
      <alignment/>
    </xf>
    <xf numFmtId="1" fontId="33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1" fontId="24" fillId="0" borderId="0" xfId="0" applyNumberFormat="1" applyFont="1" applyFill="1" applyAlignment="1">
      <alignment/>
    </xf>
    <xf numFmtId="1" fontId="25" fillId="4" borderId="0" xfId="0" applyNumberFormat="1" applyFont="1" applyFill="1" applyBorder="1" applyAlignment="1">
      <alignment vertical="top"/>
    </xf>
    <xf numFmtId="0" fontId="24" fillId="0" borderId="0" xfId="0" applyFont="1" applyFill="1" applyAlignment="1">
      <alignment/>
    </xf>
    <xf numFmtId="1" fontId="28" fillId="0" borderId="0" xfId="0" applyNumberFormat="1" applyFont="1" applyBorder="1" applyAlignment="1">
      <alignment/>
    </xf>
    <xf numFmtId="0" fontId="26" fillId="0" borderId="1" xfId="0" applyFont="1" applyBorder="1" applyAlignment="1">
      <alignment/>
    </xf>
    <xf numFmtId="1" fontId="26" fillId="0" borderId="4" xfId="0" applyNumberFormat="1" applyFont="1" applyBorder="1" applyAlignment="1">
      <alignment/>
    </xf>
    <xf numFmtId="1" fontId="26" fillId="0" borderId="5" xfId="0" applyNumberFormat="1" applyFont="1" applyBorder="1" applyAlignment="1">
      <alignment/>
    </xf>
    <xf numFmtId="1" fontId="26" fillId="0" borderId="6" xfId="0" applyNumberFormat="1" applyFont="1" applyBorder="1" applyAlignment="1">
      <alignment/>
    </xf>
    <xf numFmtId="1" fontId="28" fillId="0" borderId="0" xfId="0" applyNumberFormat="1" applyFont="1" applyFill="1" applyBorder="1" applyAlignment="1">
      <alignment/>
    </xf>
    <xf numFmtId="1" fontId="35" fillId="0" borderId="5" xfId="0" applyNumberFormat="1" applyFont="1" applyBorder="1" applyAlignment="1">
      <alignment/>
    </xf>
    <xf numFmtId="1" fontId="26" fillId="0" borderId="5" xfId="0" applyNumberFormat="1" applyFont="1" applyBorder="1" applyAlignment="1">
      <alignment vertical="top" wrapText="1"/>
    </xf>
    <xf numFmtId="1" fontId="26" fillId="0" borderId="7" xfId="0" applyNumberFormat="1" applyFont="1" applyBorder="1" applyAlignment="1">
      <alignment vertical="top" wrapText="1"/>
    </xf>
    <xf numFmtId="1" fontId="26" fillId="0" borderId="9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0" fontId="24" fillId="4" borderId="5" xfId="0" applyFont="1" applyFill="1" applyBorder="1" applyAlignment="1">
      <alignment/>
    </xf>
    <xf numFmtId="9" fontId="24" fillId="4" borderId="0" xfId="23" applyFont="1" applyFill="1" applyBorder="1" applyAlignment="1">
      <alignment horizontal="center"/>
    </xf>
    <xf numFmtId="9" fontId="24" fillId="4" borderId="6" xfId="23" applyFont="1" applyFill="1" applyBorder="1" applyAlignment="1">
      <alignment horizontal="center"/>
    </xf>
    <xf numFmtId="9" fontId="24" fillId="4" borderId="0" xfId="23" applyNumberFormat="1" applyFont="1" applyFill="1" applyBorder="1" applyAlignment="1">
      <alignment horizontal="center"/>
    </xf>
    <xf numFmtId="1" fontId="24" fillId="4" borderId="5" xfId="0" applyNumberFormat="1" applyFont="1" applyFill="1" applyBorder="1" applyAlignment="1">
      <alignment horizontal="left"/>
    </xf>
    <xf numFmtId="0" fontId="24" fillId="4" borderId="7" xfId="0" applyFont="1" applyFill="1" applyBorder="1" applyAlignment="1">
      <alignment/>
    </xf>
    <xf numFmtId="9" fontId="24" fillId="4" borderId="8" xfId="23" applyFont="1" applyFill="1" applyBorder="1" applyAlignment="1">
      <alignment horizontal="center"/>
    </xf>
    <xf numFmtId="9" fontId="24" fillId="4" borderId="9" xfId="23" applyFont="1" applyFill="1" applyBorder="1" applyAlignment="1">
      <alignment horizontal="center"/>
    </xf>
    <xf numFmtId="0" fontId="29" fillId="4" borderId="0" xfId="0" applyFont="1" applyFill="1" applyAlignment="1">
      <alignment/>
    </xf>
    <xf numFmtId="0" fontId="38" fillId="0" borderId="11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13" xfId="0" applyFont="1" applyBorder="1" applyAlignment="1">
      <alignment/>
    </xf>
    <xf numFmtId="1" fontId="38" fillId="0" borderId="14" xfId="0" applyNumberFormat="1" applyFont="1" applyBorder="1" applyAlignment="1">
      <alignment/>
    </xf>
    <xf numFmtId="1" fontId="38" fillId="0" borderId="13" xfId="0" applyNumberFormat="1" applyFont="1" applyBorder="1" applyAlignment="1">
      <alignment/>
    </xf>
    <xf numFmtId="1" fontId="39" fillId="0" borderId="13" xfId="0" applyNumberFormat="1" applyFont="1" applyBorder="1" applyAlignment="1">
      <alignment/>
    </xf>
    <xf numFmtId="1" fontId="38" fillId="0" borderId="13" xfId="0" applyNumberFormat="1" applyFont="1" applyBorder="1" applyAlignment="1">
      <alignment vertical="top" wrapText="1"/>
    </xf>
    <xf numFmtId="0" fontId="38" fillId="0" borderId="15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" fontId="38" fillId="0" borderId="16" xfId="0" applyNumberFormat="1" applyFont="1" applyBorder="1" applyAlignment="1">
      <alignment/>
    </xf>
    <xf numFmtId="0" fontId="40" fillId="0" borderId="0" xfId="0" applyFont="1" applyBorder="1" applyAlignment="1">
      <alignment horizontal="left"/>
    </xf>
    <xf numFmtId="1" fontId="41" fillId="0" borderId="0" xfId="0" applyNumberFormat="1" applyFont="1" applyAlignment="1">
      <alignment horizontal="right"/>
    </xf>
    <xf numFmtId="9" fontId="24" fillId="0" borderId="0" xfId="23" applyFont="1" applyAlignment="1">
      <alignment/>
    </xf>
    <xf numFmtId="1" fontId="25" fillId="0" borderId="2" xfId="0" applyNumberFormat="1" applyFont="1" applyBorder="1" applyAlignment="1">
      <alignment horizontal="right"/>
    </xf>
    <xf numFmtId="0" fontId="24" fillId="4" borderId="1" xfId="0" applyFont="1" applyFill="1" applyBorder="1" applyAlignment="1">
      <alignment/>
    </xf>
    <xf numFmtId="9" fontId="24" fillId="4" borderId="3" xfId="23" applyFont="1" applyFill="1" applyBorder="1" applyAlignment="1">
      <alignment horizontal="center"/>
    </xf>
    <xf numFmtId="9" fontId="24" fillId="4" borderId="4" xfId="23" applyFont="1" applyFill="1" applyBorder="1" applyAlignment="1">
      <alignment horizontal="center"/>
    </xf>
    <xf numFmtId="0" fontId="24" fillId="5" borderId="0" xfId="0" applyFont="1" applyFill="1" applyBorder="1" applyAlignment="1">
      <alignment/>
    </xf>
    <xf numFmtId="1" fontId="24" fillId="5" borderId="0" xfId="0" applyNumberFormat="1" applyFont="1" applyFill="1" applyBorder="1" applyAlignment="1">
      <alignment horizontal="right"/>
    </xf>
    <xf numFmtId="0" fontId="24" fillId="5" borderId="0" xfId="0" applyFont="1" applyFill="1" applyBorder="1" applyAlignment="1">
      <alignment horizontal="right"/>
    </xf>
    <xf numFmtId="0" fontId="24" fillId="0" borderId="1" xfId="0" applyFont="1" applyFill="1" applyBorder="1" applyAlignment="1">
      <alignment/>
    </xf>
    <xf numFmtId="1" fontId="30" fillId="0" borderId="4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/>
    </xf>
    <xf numFmtId="0" fontId="24" fillId="0" borderId="7" xfId="0" applyFont="1" applyFill="1" applyBorder="1" applyAlignment="1">
      <alignment/>
    </xf>
    <xf numFmtId="0" fontId="24" fillId="0" borderId="9" xfId="0" applyFont="1" applyFill="1" applyBorder="1" applyAlignment="1">
      <alignment/>
    </xf>
    <xf numFmtId="1" fontId="24" fillId="3" borderId="0" xfId="0" applyNumberFormat="1" applyFont="1" applyFill="1" applyBorder="1" applyAlignment="1">
      <alignment vertical="top"/>
    </xf>
    <xf numFmtId="1" fontId="24" fillId="3" borderId="0" xfId="0" applyNumberFormat="1" applyFont="1" applyFill="1" applyBorder="1" applyAlignment="1">
      <alignment/>
    </xf>
    <xf numFmtId="1" fontId="26" fillId="3" borderId="0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2 (EU 15 by Sector)" xfId="21"/>
    <cellStyle name="Normal_T5 (Country Totals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99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worksheet" Target="worksheets/sheet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75"/>
          <c:y val="0.0915"/>
          <c:w val="0.92925"/>
          <c:h val="0.763"/>
        </c:manualLayout>
      </c:layout>
      <c:lineChart>
        <c:grouping val="standard"/>
        <c:varyColors val="0"/>
        <c:ser>
          <c:idx val="7"/>
          <c:order val="0"/>
          <c:tx>
            <c:strRef>
              <c:f>' Data by Sector'!$C$11</c:f>
              <c:strCache>
                <c:ptCount val="1"/>
                <c:pt idx="0">
                  <c:v>Sulphur Dioxide Emissions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 Data by Sector'!$D$11:$O$11</c:f>
              <c:numCache>
                <c:ptCount val="12"/>
                <c:pt idx="0">
                  <c:v>7579.931838299999</c:v>
                </c:pt>
                <c:pt idx="1">
                  <c:v>6975.75826524</c:v>
                </c:pt>
                <c:pt idx="2">
                  <c:v>6246.662049899</c:v>
                </c:pt>
                <c:pt idx="3">
                  <c:v>5849.685645596999</c:v>
                </c:pt>
                <c:pt idx="4">
                  <c:v>5470.800513376</c:v>
                </c:pt>
                <c:pt idx="5">
                  <c:v>4907.02027283</c:v>
                </c:pt>
                <c:pt idx="6">
                  <c:v>4701.23554776</c:v>
                </c:pt>
                <c:pt idx="7">
                  <c:v>4197.760593239999</c:v>
                </c:pt>
                <c:pt idx="8">
                  <c:v>3580.2906776700006</c:v>
                </c:pt>
                <c:pt idx="9">
                  <c:v>3167.391051908</c:v>
                </c:pt>
                <c:pt idx="10">
                  <c:v>2734.2310315399995</c:v>
                </c:pt>
                <c:pt idx="11">
                  <c:v>2616.0754459360005</c:v>
                </c:pt>
              </c:numCache>
            </c:numRef>
          </c:val>
          <c:smooth val="0"/>
        </c:ser>
        <c:marker val="1"/>
        <c:axId val="63495739"/>
        <c:axId val="34590740"/>
      </c:lineChart>
      <c:catAx>
        <c:axId val="63495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4590740"/>
        <c:crosses val="autoZero"/>
        <c:auto val="1"/>
        <c:lblOffset val="100"/>
        <c:noMultiLvlLbl val="0"/>
      </c:catAx>
      <c:valAx>
        <c:axId val="34590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ktonnes of SO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3495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125"/>
          <c:y val="0.87075"/>
          <c:w val="0.503"/>
          <c:h val="0.098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025"/>
          <c:w val="0.9105"/>
          <c:h val="0.8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'Country totals'!$AA$2</c:f>
              <c:strCache>
                <c:ptCount val="1"/>
                <c:pt idx="0">
                  <c:v>1990-2001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totals'!$Z$28:$Z$40</c:f>
              <c:strCache>
                <c:ptCount val="13"/>
                <c:pt idx="0">
                  <c:v>Cyprus</c:v>
                </c:pt>
                <c:pt idx="1">
                  <c:v>Romania</c:v>
                </c:pt>
                <c:pt idx="2">
                  <c:v>Turkey</c:v>
                </c:pt>
                <c:pt idx="3">
                  <c:v>Poland</c:v>
                </c:pt>
                <c:pt idx="4">
                  <c:v>Bulgaria</c:v>
                </c:pt>
                <c:pt idx="5">
                  <c:v>Hungary</c:v>
                </c:pt>
                <c:pt idx="6">
                  <c:v>Estonia</c:v>
                </c:pt>
                <c:pt idx="7">
                  <c:v>AC</c:v>
                </c:pt>
                <c:pt idx="8">
                  <c:v>Slovenia</c:v>
                </c:pt>
                <c:pt idx="9">
                  <c:v>Slovak Republic</c:v>
                </c:pt>
                <c:pt idx="10">
                  <c:v>Lithuania</c:v>
                </c:pt>
                <c:pt idx="11">
                  <c:v>Latvia</c:v>
                </c:pt>
                <c:pt idx="12">
                  <c:v>Czech Republic</c:v>
                </c:pt>
              </c:strCache>
            </c:strRef>
          </c:cat>
          <c:val>
            <c:numRef>
              <c:f>'Country totals'!$AA$28:$AA$40</c:f>
              <c:numCache>
                <c:ptCount val="13"/>
                <c:pt idx="0">
                  <c:v>0.015779092702169484</c:v>
                </c:pt>
                <c:pt idx="1">
                  <c:v>-0.3083969465648855</c:v>
                </c:pt>
                <c:pt idx="2">
                  <c:v>0.3289513410154483</c:v>
                </c:pt>
                <c:pt idx="3">
                  <c:v>-0.5297459792574779</c:v>
                </c:pt>
                <c:pt idx="4">
                  <c:v>-0.5618584459632145</c:v>
                </c:pt>
                <c:pt idx="5">
                  <c:v>-0.6034373917775688</c:v>
                </c:pt>
                <c:pt idx="6">
                  <c:v>-0.6417606112452248</c:v>
                </c:pt>
                <c:pt idx="7">
                  <c:v>-0.6548682096694523</c:v>
                </c:pt>
                <c:pt idx="8">
                  <c:v>-0.6634910941475827</c:v>
                </c:pt>
                <c:pt idx="9">
                  <c:v>-0.7634228734494568</c:v>
                </c:pt>
                <c:pt idx="10">
                  <c:v>-0.7802936306306306</c:v>
                </c:pt>
                <c:pt idx="11">
                  <c:v>-0.8597394029435284</c:v>
                </c:pt>
                <c:pt idx="12">
                  <c:v>-0.8664361614927197</c:v>
                </c:pt>
              </c:numCache>
            </c:numRef>
          </c:val>
        </c:ser>
        <c:ser>
          <c:idx val="1"/>
          <c:order val="1"/>
          <c:tx>
            <c:strRef>
              <c:f>'Country totals'!$AC$2</c:f>
              <c:strCache>
                <c:ptCount val="1"/>
                <c:pt idx="0">
                  <c:v>1990 - 2010: CLRTAP Gothenburg Protocol, 1 Dec. 1999</c:v>
                </c:pt>
              </c:strCache>
            </c:strRef>
          </c:tx>
          <c:spPr>
            <a:noFill/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totals'!$Z$28:$Z$40</c:f>
              <c:strCache>
                <c:ptCount val="13"/>
                <c:pt idx="0">
                  <c:v>Cyprus</c:v>
                </c:pt>
                <c:pt idx="1">
                  <c:v>Romania</c:v>
                </c:pt>
                <c:pt idx="2">
                  <c:v>Turkey</c:v>
                </c:pt>
                <c:pt idx="3">
                  <c:v>Poland</c:v>
                </c:pt>
                <c:pt idx="4">
                  <c:v>Bulgaria</c:v>
                </c:pt>
                <c:pt idx="5">
                  <c:v>Hungary</c:v>
                </c:pt>
                <c:pt idx="6">
                  <c:v>Estonia</c:v>
                </c:pt>
                <c:pt idx="7">
                  <c:v>AC</c:v>
                </c:pt>
                <c:pt idx="8">
                  <c:v>Slovenia</c:v>
                </c:pt>
                <c:pt idx="9">
                  <c:v>Slovak Republic</c:v>
                </c:pt>
                <c:pt idx="10">
                  <c:v>Lithuania</c:v>
                </c:pt>
                <c:pt idx="11">
                  <c:v>Latvia</c:v>
                </c:pt>
                <c:pt idx="12">
                  <c:v>Czech Republic</c:v>
                </c:pt>
              </c:strCache>
            </c:strRef>
          </c:cat>
          <c:val>
            <c:numRef>
              <c:f>'Country totals'!$AC$28:$AC$40</c:f>
              <c:numCache>
                <c:ptCount val="13"/>
                <c:pt idx="1">
                  <c:v>-0.29923664122137406</c:v>
                </c:pt>
                <c:pt idx="3">
                  <c:v>-0.5800390801142341</c:v>
                </c:pt>
                <c:pt idx="4">
                  <c:v>-0.5580340984954055</c:v>
                </c:pt>
                <c:pt idx="5">
                  <c:v>-0.45579577499628954</c:v>
                </c:pt>
                <c:pt idx="8">
                  <c:v>-0.8625954198473282</c:v>
                </c:pt>
                <c:pt idx="9">
                  <c:v>-0.7975966096803861</c:v>
                </c:pt>
                <c:pt idx="10">
                  <c:v>-0.34684684684684686</c:v>
                </c:pt>
                <c:pt idx="11">
                  <c:v>0.12231466845155992</c:v>
                </c:pt>
                <c:pt idx="12">
                  <c:v>-0.8493696946729034</c:v>
                </c:pt>
              </c:numCache>
            </c:numRef>
          </c:val>
        </c:ser>
        <c:overlap val="100"/>
        <c:gapWidth val="40"/>
        <c:axId val="54005131"/>
        <c:axId val="16284132"/>
      </c:barChart>
      <c:catAx>
        <c:axId val="5400513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284132"/>
        <c:crosses val="autoZero"/>
        <c:auto val="0"/>
        <c:lblOffset val="100"/>
        <c:noMultiLvlLbl val="0"/>
      </c:catAx>
      <c:valAx>
        <c:axId val="16284132"/>
        <c:scaling>
          <c:orientation val="minMax"/>
          <c:max val="0.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00513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175"/>
          <c:y val="0.9055"/>
          <c:w val="0.63725"/>
          <c:h val="0.07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325"/>
          <c:w val="0.9175"/>
          <c:h val="0.953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DTI!$F$58:$F$66</c:f>
              <c:strCache>
                <c:ptCount val="9"/>
                <c:pt idx="0">
                  <c:v>Slovenia</c:v>
                </c:pt>
                <c:pt idx="1">
                  <c:v>Poland</c:v>
                </c:pt>
                <c:pt idx="2">
                  <c:v>Slovak Republic</c:v>
                </c:pt>
                <c:pt idx="3">
                  <c:v>Hungary</c:v>
                </c:pt>
                <c:pt idx="4">
                  <c:v>Czech Republic</c:v>
                </c:pt>
                <c:pt idx="5">
                  <c:v>Lithuania</c:v>
                </c:pt>
                <c:pt idx="6">
                  <c:v>Latvia</c:v>
                </c:pt>
                <c:pt idx="7">
                  <c:v>Cyprus</c:v>
                </c:pt>
                <c:pt idx="8">
                  <c:v>Estonia </c:v>
                </c:pt>
              </c:strCache>
            </c:strRef>
          </c:cat>
          <c:val>
            <c:numRef>
              <c:f>DTI!$G$58:$G$66</c:f>
              <c:numCache>
                <c:ptCount val="9"/>
                <c:pt idx="0">
                  <c:v>-18.906361323155174</c:v>
                </c:pt>
                <c:pt idx="1">
                  <c:v>-21.072448519464984</c:v>
                </c:pt>
                <c:pt idx="2">
                  <c:v>-32.47447381252445</c:v>
                </c:pt>
                <c:pt idx="3">
                  <c:v>-35.27497155296096</c:v>
                </c:pt>
                <c:pt idx="4">
                  <c:v>-39.92828294226224</c:v>
                </c:pt>
                <c:pt idx="5">
                  <c:v>-58.95278648648647</c:v>
                </c:pt>
                <c:pt idx="6">
                  <c:v>-92.70124705918863</c:v>
                </c:pt>
              </c:numCache>
            </c:numRef>
          </c:val>
        </c:ser>
        <c:gapWidth val="80"/>
        <c:axId val="12339461"/>
        <c:axId val="43946286"/>
      </c:barChart>
      <c:catAx>
        <c:axId val="123394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946286"/>
        <c:crossesAt val="0"/>
        <c:auto val="1"/>
        <c:lblOffset val="100"/>
        <c:noMultiLvlLbl val="0"/>
      </c:catAx>
      <c:valAx>
        <c:axId val="43946286"/>
        <c:scaling>
          <c:orientation val="minMax"/>
          <c:max val="1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233946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325"/>
          <c:w val="0.9175"/>
          <c:h val="0.953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DTI!$J$57:$J$68</c:f>
              <c:strCache>
                <c:ptCount val="12"/>
                <c:pt idx="0">
                  <c:v>Romania</c:v>
                </c:pt>
                <c:pt idx="1">
                  <c:v>Slovenia</c:v>
                </c:pt>
                <c:pt idx="2">
                  <c:v>Poland</c:v>
                </c:pt>
                <c:pt idx="3">
                  <c:v>Bulgaria</c:v>
                </c:pt>
                <c:pt idx="4">
                  <c:v>Slovak Republic</c:v>
                </c:pt>
                <c:pt idx="5">
                  <c:v>Hungary</c:v>
                </c:pt>
                <c:pt idx="6">
                  <c:v>Czech Republic</c:v>
                </c:pt>
                <c:pt idx="7">
                  <c:v>Lithuania</c:v>
                </c:pt>
                <c:pt idx="8">
                  <c:v>Latvia</c:v>
                </c:pt>
                <c:pt idx="9">
                  <c:v>Cyprus</c:v>
                </c:pt>
                <c:pt idx="10">
                  <c:v>Estonia </c:v>
                </c:pt>
                <c:pt idx="11">
                  <c:v>Turkey</c:v>
                </c:pt>
              </c:strCache>
            </c:strRef>
          </c:cat>
          <c:val>
            <c:numRef>
              <c:f>DTI!$K$57:$K$68</c:f>
              <c:numCache>
                <c:ptCount val="12"/>
                <c:pt idx="0">
                  <c:v>-14</c:v>
                </c:pt>
                <c:pt idx="1">
                  <c:v>-18.906361323155174</c:v>
                </c:pt>
                <c:pt idx="2">
                  <c:v>-21.072448519464984</c:v>
                </c:pt>
                <c:pt idx="3">
                  <c:v>-25</c:v>
                </c:pt>
                <c:pt idx="4">
                  <c:v>-32.47447381252445</c:v>
                </c:pt>
                <c:pt idx="5">
                  <c:v>-35.27497155296096</c:v>
                </c:pt>
                <c:pt idx="6">
                  <c:v>-39.92828294226224</c:v>
                </c:pt>
                <c:pt idx="7">
                  <c:v>-58.95278648648647</c:v>
                </c:pt>
                <c:pt idx="8">
                  <c:v>-92.70124705918863</c:v>
                </c:pt>
              </c:numCache>
            </c:numRef>
          </c:val>
        </c:ser>
        <c:gapWidth val="80"/>
        <c:axId val="59972255"/>
        <c:axId val="2879384"/>
      </c:barChart>
      <c:catAx>
        <c:axId val="599722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79384"/>
        <c:crossesAt val="0"/>
        <c:auto val="1"/>
        <c:lblOffset val="100"/>
        <c:noMultiLvlLbl val="0"/>
      </c:catAx>
      <c:valAx>
        <c:axId val="2879384"/>
        <c:scaling>
          <c:orientation val="minMax"/>
          <c:max val="20"/>
          <c:min val="-1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97225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DTI!$E$27:$Y$27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DTI!$E$28:$Y$28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5914457"/>
        <c:axId val="31903522"/>
      </c:lineChart>
      <c:catAx>
        <c:axId val="2591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03522"/>
        <c:crosses val="autoZero"/>
        <c:auto val="1"/>
        <c:lblOffset val="100"/>
        <c:noMultiLvlLbl val="0"/>
      </c:catAx>
      <c:valAx>
        <c:axId val="3190352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144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DTI!$E$31:$Y$31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DTI!$E$32:$Y$32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8696243"/>
        <c:axId val="34048460"/>
      </c:lineChart>
      <c:catAx>
        <c:axId val="1869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48460"/>
        <c:crosses val="autoZero"/>
        <c:auto val="1"/>
        <c:lblOffset val="100"/>
        <c:noMultiLvlLbl val="0"/>
      </c:catAx>
      <c:valAx>
        <c:axId val="3404846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962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DTI!$E$33:$Y$33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DTI!$E$34:$Y$34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8000685"/>
        <c:axId val="6461846"/>
      </c:lineChart>
      <c:catAx>
        <c:axId val="38000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1846"/>
        <c:crosses val="autoZero"/>
        <c:auto val="1"/>
        <c:lblOffset val="100"/>
        <c:noMultiLvlLbl val="0"/>
      </c:catAx>
      <c:valAx>
        <c:axId val="646184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006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DTI!$E$35:$Y$35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DTI!$E$36:$Y$36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8156615"/>
        <c:axId val="53647488"/>
      </c:lineChart>
      <c:catAx>
        <c:axId val="58156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47488"/>
        <c:crosses val="autoZero"/>
        <c:auto val="1"/>
        <c:lblOffset val="100"/>
        <c:noMultiLvlLbl val="0"/>
      </c:catAx>
      <c:valAx>
        <c:axId val="5364748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566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DTI!$E$39:$Y$39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DTI!$E$40:$Y$40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3065345"/>
        <c:axId val="50479242"/>
      </c:lineChart>
      <c:catAx>
        <c:axId val="1306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79242"/>
        <c:crosses val="autoZero"/>
        <c:auto val="1"/>
        <c:lblOffset val="100"/>
        <c:noMultiLvlLbl val="0"/>
      </c:catAx>
      <c:valAx>
        <c:axId val="5047924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653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DTI!$E$41:$Y$41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DTI!$E$42:$Y$42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1659995"/>
        <c:axId val="62286772"/>
      </c:lineChart>
      <c:catAx>
        <c:axId val="5165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86772"/>
        <c:crosses val="autoZero"/>
        <c:auto val="1"/>
        <c:lblOffset val="100"/>
        <c:noMultiLvlLbl val="0"/>
      </c:catAx>
      <c:valAx>
        <c:axId val="6228677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599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DTI!$E$43:$Y$43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DTI!$E$44:$Y$44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3710037"/>
        <c:axId val="12063742"/>
      </c:lineChart>
      <c:catAx>
        <c:axId val="23710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63742"/>
        <c:crosses val="autoZero"/>
        <c:auto val="1"/>
        <c:lblOffset val="100"/>
        <c:noMultiLvlLbl val="0"/>
      </c:catAx>
      <c:valAx>
        <c:axId val="1206374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10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195"/>
          <c:w val="0.9195"/>
          <c:h val="0.975"/>
        </c:manualLayout>
      </c:layout>
      <c:lineChart>
        <c:grouping val="standard"/>
        <c:varyColors val="0"/>
        <c:ser>
          <c:idx val="1"/>
          <c:order val="0"/>
          <c:tx>
            <c:strRef>
              <c:f>' Data by Sector'!$C$32</c:f>
              <c:strCache>
                <c:ptCount val="1"/>
                <c:pt idx="0">
                  <c:v>  Sulphur Dioxide Emissions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Data by Sector'!$D$30:$Y$30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 Data by Sector'!$D$32:$O$32</c:f>
              <c:numCache>
                <c:ptCount val="12"/>
                <c:pt idx="0">
                  <c:v>100</c:v>
                </c:pt>
                <c:pt idx="1">
                  <c:v>92.02930071208264</c:v>
                </c:pt>
                <c:pt idx="2">
                  <c:v>82.41053063743618</c:v>
                </c:pt>
                <c:pt idx="3">
                  <c:v>77.17332781331378</c:v>
                </c:pt>
                <c:pt idx="4">
                  <c:v>72.17479827104847</c:v>
                </c:pt>
                <c:pt idx="5">
                  <c:v>64.73699734390395</c:v>
                </c:pt>
                <c:pt idx="6">
                  <c:v>62.02213486941298</c:v>
                </c:pt>
                <c:pt idx="7">
                  <c:v>55.37992534483607</c:v>
                </c:pt>
                <c:pt idx="8">
                  <c:v>47.23381098995444</c:v>
                </c:pt>
                <c:pt idx="9">
                  <c:v>41.78653739211422</c:v>
                </c:pt>
                <c:pt idx="10">
                  <c:v>36.07197386293679</c:v>
                </c:pt>
                <c:pt idx="11">
                  <c:v>34.5131790330548</c:v>
                </c:pt>
              </c:numCache>
            </c:numRef>
          </c:val>
          <c:smooth val="0"/>
        </c:ser>
        <c:axId val="42881205"/>
        <c:axId val="50386526"/>
      </c:lineChart>
      <c:lineChart>
        <c:grouping val="standard"/>
        <c:varyColors val="0"/>
        <c:ser>
          <c:idx val="3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 Data by Sector'!$D$31:$O$31</c:f>
              <c:numCache>
                <c:ptCount val="12"/>
                <c:pt idx="0">
                  <c:v>7579.931838299999</c:v>
                </c:pt>
                <c:pt idx="1">
                  <c:v>6975.75826524</c:v>
                </c:pt>
                <c:pt idx="2">
                  <c:v>6246.662049899</c:v>
                </c:pt>
                <c:pt idx="3">
                  <c:v>5849.685645596999</c:v>
                </c:pt>
                <c:pt idx="4">
                  <c:v>5470.800513376</c:v>
                </c:pt>
                <c:pt idx="5">
                  <c:v>4907.02027283</c:v>
                </c:pt>
                <c:pt idx="6">
                  <c:v>4701.23554776</c:v>
                </c:pt>
                <c:pt idx="7">
                  <c:v>4197.760593239999</c:v>
                </c:pt>
                <c:pt idx="8">
                  <c:v>3580.2906776700006</c:v>
                </c:pt>
                <c:pt idx="9">
                  <c:v>3167.391051908</c:v>
                </c:pt>
                <c:pt idx="10">
                  <c:v>2734.2310315399995</c:v>
                </c:pt>
                <c:pt idx="11">
                  <c:v>2616.0754459360005</c:v>
                </c:pt>
              </c:numCache>
            </c:numRef>
          </c:val>
          <c:smooth val="0"/>
        </c:ser>
        <c:axId val="50825551"/>
        <c:axId val="54776776"/>
      </c:line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0386526"/>
        <c:crosses val="autoZero"/>
        <c:auto val="1"/>
        <c:lblOffset val="100"/>
        <c:tickLblSkip val="2"/>
        <c:noMultiLvlLbl val="0"/>
      </c:catAx>
      <c:valAx>
        <c:axId val="50386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2881205"/>
        <c:crossesAt val="1"/>
        <c:crossBetween val="between"/>
        <c:dispUnits/>
      </c:valAx>
      <c:catAx>
        <c:axId val="50825551"/>
        <c:scaling>
          <c:orientation val="minMax"/>
        </c:scaling>
        <c:axPos val="b"/>
        <c:delete val="1"/>
        <c:majorTickMark val="in"/>
        <c:minorTickMark val="none"/>
        <c:tickLblPos val="nextTo"/>
        <c:crossAx val="54776776"/>
        <c:crosses val="autoZero"/>
        <c:auto val="1"/>
        <c:lblOffset val="100"/>
        <c:noMultiLvlLbl val="0"/>
      </c:catAx>
      <c:valAx>
        <c:axId val="54776776"/>
        <c:scaling>
          <c:orientation val="minMax"/>
          <c:max val="9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kt emission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0825551"/>
        <c:crosses val="max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22"/>
          <c:y val="0.789"/>
          <c:w val="0.396"/>
          <c:h val="0.1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DTI!$E$47:$Y$47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DTI!$E$48:$Y$48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1464815"/>
        <c:axId val="37639016"/>
      </c:lineChart>
      <c:catAx>
        <c:axId val="4146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39016"/>
        <c:crosses val="autoZero"/>
        <c:auto val="1"/>
        <c:lblOffset val="100"/>
        <c:noMultiLvlLbl val="0"/>
      </c:catAx>
      <c:valAx>
        <c:axId val="3763901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648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DTI!$E$49:$Y$49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DTI!$E$24:$Y$24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DTI!$E$50:$Y$50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206825"/>
        <c:axId val="28861426"/>
      </c:lineChart>
      <c:catAx>
        <c:axId val="3206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61426"/>
        <c:crosses val="autoZero"/>
        <c:auto val="1"/>
        <c:lblOffset val="100"/>
        <c:noMultiLvlLbl val="0"/>
      </c:catAx>
      <c:valAx>
        <c:axId val="2886142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68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5"/>
          <c:y val="0.1245"/>
          <c:w val="0.44225"/>
          <c:h val="0.72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339933"/>
              </a:solidFill>
            </c:spPr>
          </c:dPt>
          <c:dPt>
            <c:idx val="3"/>
            <c:spPr>
              <a:solidFill>
                <a:srgbClr val="996633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Data by Sector'!$C$16:$C$26</c:f>
              <c:strCache>
                <c:ptCount val="7"/>
                <c:pt idx="0">
                  <c:v>Energy Industries</c:v>
                </c:pt>
                <c:pt idx="1">
                  <c:v>Industry (Energy)</c:v>
                </c:pt>
                <c:pt idx="2">
                  <c:v>Industry (Processes)</c:v>
                </c:pt>
                <c:pt idx="3">
                  <c:v>Other (Energy)</c:v>
                </c:pt>
                <c:pt idx="4">
                  <c:v>Road Transport</c:v>
                </c:pt>
                <c:pt idx="5">
                  <c:v>Other Transport</c:v>
                </c:pt>
                <c:pt idx="6">
                  <c:v>Other</c:v>
                </c:pt>
              </c:strCache>
            </c:strRef>
          </c:cat>
          <c:val>
            <c:numRef>
              <c:f>' Data by Sector'!$O$16:$O$26</c:f>
              <c:numCache>
                <c:ptCount val="7"/>
                <c:pt idx="0">
                  <c:v>1496.6598636099998</c:v>
                </c:pt>
                <c:pt idx="1">
                  <c:v>513.438049</c:v>
                </c:pt>
                <c:pt idx="2">
                  <c:v>48.015685026</c:v>
                </c:pt>
                <c:pt idx="3">
                  <c:v>436.9063</c:v>
                </c:pt>
                <c:pt idx="4">
                  <c:v>53.993300000000005</c:v>
                </c:pt>
                <c:pt idx="5">
                  <c:v>62.7817973</c:v>
                </c:pt>
                <c:pt idx="6">
                  <c:v>4.280451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245"/>
          <c:w val="0.20825"/>
          <c:h val="0.516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5"/>
          <c:y val="0.1245"/>
          <c:w val="0.44225"/>
          <c:h val="0.72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339933"/>
              </a:solidFill>
            </c:spPr>
          </c:dPt>
          <c:dPt>
            <c:idx val="3"/>
            <c:spPr>
              <a:solidFill>
                <a:srgbClr val="996633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Data by Sector'!$C$40:$C$50</c:f>
              <c:strCache>
                <c:ptCount val="7"/>
                <c:pt idx="0">
                  <c:v>Energy Industries</c:v>
                </c:pt>
                <c:pt idx="1">
                  <c:v>Industry (Energy)</c:v>
                </c:pt>
                <c:pt idx="2">
                  <c:v>Industry (Processes)</c:v>
                </c:pt>
                <c:pt idx="3">
                  <c:v>Other (Energy)</c:v>
                </c:pt>
                <c:pt idx="4">
                  <c:v>Road Transport</c:v>
                </c:pt>
                <c:pt idx="5">
                  <c:v>Other Transport</c:v>
                </c:pt>
                <c:pt idx="6">
                  <c:v>Other</c:v>
                </c:pt>
              </c:strCache>
            </c:strRef>
          </c:cat>
          <c:val>
            <c:numRef>
              <c:f>' Data by Sector'!$O$40:$O$50</c:f>
              <c:numCache>
                <c:ptCount val="7"/>
                <c:pt idx="0">
                  <c:v>2665.63</c:v>
                </c:pt>
                <c:pt idx="1">
                  <c:v>590.51</c:v>
                </c:pt>
                <c:pt idx="2">
                  <c:v>73.4</c:v>
                </c:pt>
                <c:pt idx="3">
                  <c:v>373.847</c:v>
                </c:pt>
                <c:pt idx="4">
                  <c:v>78.32</c:v>
                </c:pt>
                <c:pt idx="5">
                  <c:v>72.52</c:v>
                </c:pt>
                <c:pt idx="6">
                  <c:v>13.186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245"/>
          <c:w val="0.20825"/>
          <c:h val="0.516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65"/>
          <c:w val="0.85475"/>
          <c:h val="0.86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Data by Sector'!$C$16:$C$26</c:f>
              <c:strCache>
                <c:ptCount val="7"/>
                <c:pt idx="0">
                  <c:v>Energy Industries</c:v>
                </c:pt>
                <c:pt idx="1">
                  <c:v>Industry (Energy)</c:v>
                </c:pt>
                <c:pt idx="2">
                  <c:v>Industry (Processes)</c:v>
                </c:pt>
                <c:pt idx="3">
                  <c:v>Other (Energy)</c:v>
                </c:pt>
                <c:pt idx="4">
                  <c:v>Road Transport</c:v>
                </c:pt>
                <c:pt idx="5">
                  <c:v>Other Transport</c:v>
                </c:pt>
                <c:pt idx="6">
                  <c:v>Other</c:v>
                </c:pt>
              </c:strCache>
            </c:strRef>
          </c:cat>
          <c:val>
            <c:numRef>
              <c:f>' Data by Sector'!$S$16:$S$26</c:f>
              <c:numCache>
                <c:ptCount val="7"/>
                <c:pt idx="0">
                  <c:v>-0.6257687015998586</c:v>
                </c:pt>
                <c:pt idx="1">
                  <c:v>-0.7037976631055984</c:v>
                </c:pt>
                <c:pt idx="2">
                  <c:v>-0.7373494387435655</c:v>
                </c:pt>
                <c:pt idx="3">
                  <c:v>-0.6883717032177351</c:v>
                </c:pt>
                <c:pt idx="4">
                  <c:v>-0.7239731271263065</c:v>
                </c:pt>
                <c:pt idx="5">
                  <c:v>0.018627192741686116</c:v>
                </c:pt>
                <c:pt idx="6">
                  <c:v>-0.17239769216089906</c:v>
                </c:pt>
              </c:numCache>
            </c:numRef>
          </c:val>
        </c:ser>
        <c:overlap val="100"/>
        <c:gapWidth val="40"/>
        <c:axId val="23228937"/>
        <c:axId val="7733842"/>
      </c:barChart>
      <c:catAx>
        <c:axId val="2322893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7733842"/>
        <c:crosses val="autoZero"/>
        <c:auto val="0"/>
        <c:lblOffset val="100"/>
        <c:noMultiLvlLbl val="0"/>
      </c:catAx>
      <c:valAx>
        <c:axId val="7733842"/>
        <c:scaling>
          <c:orientation val="minMax"/>
          <c:max val="0.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22893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65"/>
          <c:w val="0.85475"/>
          <c:h val="0.86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Data by Sector'!$C$16:$C$26</c:f>
              <c:strCache>
                <c:ptCount val="7"/>
                <c:pt idx="0">
                  <c:v>Energy Industries</c:v>
                </c:pt>
                <c:pt idx="1">
                  <c:v>Industry (Energy)</c:v>
                </c:pt>
                <c:pt idx="2">
                  <c:v>Industry (Processes)</c:v>
                </c:pt>
                <c:pt idx="3">
                  <c:v>Other (Energy)</c:v>
                </c:pt>
                <c:pt idx="4">
                  <c:v>Road Transport</c:v>
                </c:pt>
                <c:pt idx="5">
                  <c:v>Other Transport</c:v>
                </c:pt>
                <c:pt idx="6">
                  <c:v>Other</c:v>
                </c:pt>
              </c:strCache>
            </c:strRef>
          </c:cat>
          <c:val>
            <c:numRef>
              <c:f>' Data by Sector'!$S$40:$S$50</c:f>
              <c:numCache>
                <c:ptCount val="7"/>
                <c:pt idx="0">
                  <c:v>-0.14508338678640154</c:v>
                </c:pt>
                <c:pt idx="1">
                  <c:v>-0.3532201533406353</c:v>
                </c:pt>
                <c:pt idx="2">
                  <c:v>-0.18823269188232683</c:v>
                </c:pt>
                <c:pt idx="3">
                  <c:v>-0.3383238938053098</c:v>
                </c:pt>
                <c:pt idx="4">
                  <c:v>-0.10726091416847161</c:v>
                </c:pt>
                <c:pt idx="5">
                  <c:v>0.4709939148073021</c:v>
                </c:pt>
                <c:pt idx="6">
                  <c:v>-0.00037904631946028555</c:v>
                </c:pt>
              </c:numCache>
            </c:numRef>
          </c:val>
        </c:ser>
        <c:overlap val="100"/>
        <c:gapWidth val="40"/>
        <c:axId val="2495715"/>
        <c:axId val="22461436"/>
      </c:barChart>
      <c:catAx>
        <c:axId val="249571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22461436"/>
        <c:crosses val="autoZero"/>
        <c:auto val="0"/>
        <c:lblOffset val="100"/>
        <c:noMultiLvlLbl val="0"/>
      </c:catAx>
      <c:valAx>
        <c:axId val="22461436"/>
        <c:scaling>
          <c:orientation val="minMax"/>
          <c:max val="0.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9571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75"/>
          <c:w val="0.85475"/>
          <c:h val="0.86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Data by Sector'!$C$16:$C$26</c:f>
              <c:strCache>
                <c:ptCount val="7"/>
                <c:pt idx="0">
                  <c:v>Energy Industries</c:v>
                </c:pt>
                <c:pt idx="1">
                  <c:v>Industry (Energy)</c:v>
                </c:pt>
                <c:pt idx="2">
                  <c:v>Industry (Processes)</c:v>
                </c:pt>
                <c:pt idx="3">
                  <c:v>Other (Energy)</c:v>
                </c:pt>
                <c:pt idx="4">
                  <c:v>Road Transport</c:v>
                </c:pt>
                <c:pt idx="5">
                  <c:v>Other Transport</c:v>
                </c:pt>
                <c:pt idx="6">
                  <c:v>Other</c:v>
                </c:pt>
              </c:strCache>
            </c:strRef>
          </c:cat>
          <c:val>
            <c:numRef>
              <c:f>' Data by Sector'!$R$16:$R$26</c:f>
              <c:numCache>
                <c:ptCount val="7"/>
                <c:pt idx="0">
                  <c:v>-0.5041707371389407</c:v>
                </c:pt>
                <c:pt idx="1">
                  <c:v>-0.2457696102725085</c:v>
                </c:pt>
                <c:pt idx="2">
                  <c:v>-0.02715557114451577</c:v>
                </c:pt>
                <c:pt idx="3">
                  <c:v>-0.19442639426165512</c:v>
                </c:pt>
                <c:pt idx="4">
                  <c:v>-0.028529341263347198</c:v>
                </c:pt>
                <c:pt idx="5">
                  <c:v>0.00023128457982106364</c:v>
                </c:pt>
                <c:pt idx="6">
                  <c:v>-0.00017963049885400765</c:v>
                </c:pt>
              </c:numCache>
            </c:numRef>
          </c:val>
        </c:ser>
        <c:overlap val="100"/>
        <c:gapWidth val="40"/>
        <c:axId val="826333"/>
        <c:axId val="7436998"/>
      </c:barChart>
      <c:catAx>
        <c:axId val="82633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7436998"/>
        <c:crosses val="autoZero"/>
        <c:auto val="0"/>
        <c:lblOffset val="100"/>
        <c:noMultiLvlLbl val="0"/>
      </c:catAx>
      <c:valAx>
        <c:axId val="7436998"/>
        <c:scaling>
          <c:orientation val="minMax"/>
          <c:max val="0.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82633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75"/>
          <c:w val="0.85475"/>
          <c:h val="0.86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Data by Sector'!$C$16:$C$26</c:f>
              <c:strCache>
                <c:ptCount val="7"/>
                <c:pt idx="0">
                  <c:v>Energy Industries</c:v>
                </c:pt>
                <c:pt idx="1">
                  <c:v>Industry (Energy)</c:v>
                </c:pt>
                <c:pt idx="2">
                  <c:v>Industry (Processes)</c:v>
                </c:pt>
                <c:pt idx="3">
                  <c:v>Other (Energy)</c:v>
                </c:pt>
                <c:pt idx="4">
                  <c:v>Road Transport</c:v>
                </c:pt>
                <c:pt idx="5">
                  <c:v>Other Transport</c:v>
                </c:pt>
                <c:pt idx="6">
                  <c:v>Other</c:v>
                </c:pt>
              </c:strCache>
            </c:strRef>
          </c:cat>
          <c:val>
            <c:numRef>
              <c:f>' Data by Sector'!$R$40:$R$50</c:f>
              <c:numCache>
                <c:ptCount val="7"/>
                <c:pt idx="0">
                  <c:v>-0.46673228590176974</c:v>
                </c:pt>
                <c:pt idx="1">
                  <c:v>-0.33272872843128803</c:v>
                </c:pt>
                <c:pt idx="2">
                  <c:v>-0.01756036763279643</c:v>
                </c:pt>
                <c:pt idx="3">
                  <c:v>-0.19722191269752862</c:v>
                </c:pt>
                <c:pt idx="4">
                  <c:v>-0.009708757898038463</c:v>
                </c:pt>
                <c:pt idx="5">
                  <c:v>0.02395721130631805</c:v>
                </c:pt>
                <c:pt idx="6">
                  <c:v>-5.158744898002109E-06</c:v>
                </c:pt>
              </c:numCache>
            </c:numRef>
          </c:val>
        </c:ser>
        <c:overlap val="100"/>
        <c:gapWidth val="40"/>
        <c:axId val="66932983"/>
        <c:axId val="65525936"/>
      </c:barChart>
      <c:catAx>
        <c:axId val="6693298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65525936"/>
        <c:crosses val="autoZero"/>
        <c:auto val="0"/>
        <c:lblOffset val="100"/>
        <c:noMultiLvlLbl val="0"/>
      </c:catAx>
      <c:valAx>
        <c:axId val="65525936"/>
        <c:scaling>
          <c:orientation val="minMax"/>
          <c:max val="0.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693298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0175"/>
          <c:w val="0.9105"/>
          <c:h val="0.8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'Country totals'!$AA$2</c:f>
              <c:strCache>
                <c:ptCount val="1"/>
                <c:pt idx="0">
                  <c:v>1990-2001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totals'!$Z$4:$Z$13</c:f>
              <c:strCache>
                <c:ptCount val="10"/>
                <c:pt idx="0">
                  <c:v>Cyprus</c:v>
                </c:pt>
                <c:pt idx="1">
                  <c:v>Poland</c:v>
                </c:pt>
                <c:pt idx="2">
                  <c:v>Hungary</c:v>
                </c:pt>
                <c:pt idx="3">
                  <c:v>Estonia</c:v>
                </c:pt>
                <c:pt idx="4">
                  <c:v>AC</c:v>
                </c:pt>
                <c:pt idx="5">
                  <c:v>Slovenia</c:v>
                </c:pt>
                <c:pt idx="6">
                  <c:v>Slovak Republic</c:v>
                </c:pt>
                <c:pt idx="7">
                  <c:v>Lithuania</c:v>
                </c:pt>
                <c:pt idx="8">
                  <c:v>Latvia</c:v>
                </c:pt>
                <c:pt idx="9">
                  <c:v>Czech Republic</c:v>
                </c:pt>
              </c:strCache>
            </c:strRef>
          </c:cat>
          <c:val>
            <c:numRef>
              <c:f>'Country totals'!$AA$4:$AA$13</c:f>
              <c:numCache>
                <c:ptCount val="10"/>
                <c:pt idx="0">
                  <c:v>0.015779092702169484</c:v>
                </c:pt>
                <c:pt idx="1">
                  <c:v>-0.5297459792574779</c:v>
                </c:pt>
                <c:pt idx="2">
                  <c:v>-0.6034373917775688</c:v>
                </c:pt>
                <c:pt idx="3">
                  <c:v>-0.6417606112452248</c:v>
                </c:pt>
                <c:pt idx="4">
                  <c:v>-0.6548682096694523</c:v>
                </c:pt>
                <c:pt idx="5">
                  <c:v>-0.6634910941475827</c:v>
                </c:pt>
                <c:pt idx="6">
                  <c:v>-0.7634228734494568</c:v>
                </c:pt>
                <c:pt idx="7">
                  <c:v>-0.7802936306306306</c:v>
                </c:pt>
                <c:pt idx="8">
                  <c:v>-0.8597394029435284</c:v>
                </c:pt>
                <c:pt idx="9">
                  <c:v>-0.8664361614927197</c:v>
                </c:pt>
              </c:numCache>
            </c:numRef>
          </c:val>
        </c:ser>
        <c:ser>
          <c:idx val="1"/>
          <c:order val="1"/>
          <c:tx>
            <c:strRef>
              <c:f>'Country totals'!$AC$2</c:f>
              <c:strCache>
                <c:ptCount val="1"/>
                <c:pt idx="0">
                  <c:v>1990 - 2010: CLRTAP Gothenburg Protocol, 1 Dec. 1999</c:v>
                </c:pt>
              </c:strCache>
            </c:strRef>
          </c:tx>
          <c:spPr>
            <a:noFill/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totals'!$Z$4:$Z$13</c:f>
              <c:strCache>
                <c:ptCount val="10"/>
                <c:pt idx="0">
                  <c:v>Cyprus</c:v>
                </c:pt>
                <c:pt idx="1">
                  <c:v>Poland</c:v>
                </c:pt>
                <c:pt idx="2">
                  <c:v>Hungary</c:v>
                </c:pt>
                <c:pt idx="3">
                  <c:v>Estonia</c:v>
                </c:pt>
                <c:pt idx="4">
                  <c:v>AC</c:v>
                </c:pt>
                <c:pt idx="5">
                  <c:v>Slovenia</c:v>
                </c:pt>
                <c:pt idx="6">
                  <c:v>Slovak Republic</c:v>
                </c:pt>
                <c:pt idx="7">
                  <c:v>Lithuania</c:v>
                </c:pt>
                <c:pt idx="8">
                  <c:v>Latvia</c:v>
                </c:pt>
                <c:pt idx="9">
                  <c:v>Czech Republic</c:v>
                </c:pt>
              </c:strCache>
            </c:strRef>
          </c:cat>
          <c:val>
            <c:numRef>
              <c:f>'Country totals'!$AC$4:$AC$13</c:f>
              <c:numCache>
                <c:ptCount val="10"/>
                <c:pt idx="1">
                  <c:v>-0.5800390801142341</c:v>
                </c:pt>
                <c:pt idx="2">
                  <c:v>-0.45579577499628954</c:v>
                </c:pt>
                <c:pt idx="5">
                  <c:v>-0.8625954198473282</c:v>
                </c:pt>
                <c:pt idx="6">
                  <c:v>-0.7975966096803861</c:v>
                </c:pt>
                <c:pt idx="7">
                  <c:v>-0.34684684684684686</c:v>
                </c:pt>
                <c:pt idx="8">
                  <c:v>0.12231466845155992</c:v>
                </c:pt>
                <c:pt idx="9">
                  <c:v>-0.8493696946729034</c:v>
                </c:pt>
              </c:numCache>
            </c:numRef>
          </c:val>
        </c:ser>
        <c:overlap val="100"/>
        <c:gapWidth val="40"/>
        <c:axId val="52862513"/>
        <c:axId val="6000570"/>
      </c:barChart>
      <c:catAx>
        <c:axId val="5286251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6000570"/>
        <c:crosses val="autoZero"/>
        <c:auto val="0"/>
        <c:lblOffset val="100"/>
        <c:noMultiLvlLbl val="0"/>
      </c:catAx>
      <c:valAx>
        <c:axId val="6000570"/>
        <c:scaling>
          <c:orientation val="minMax"/>
          <c:max val="0.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86251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3"/>
          <c:y val="0.845"/>
          <c:w val="0.5545"/>
          <c:h val="0.123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5748031496062993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2.362204724409449" header="0.5118110236220472" footer="0.5118110236220472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2.362204724409449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.5748031496062993" right="1.5748031496062993" top="1.5748031496062993" bottom="1.5748031496062993" header="0.5118110236220472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0.33625</cdr:x>
      <cdr:y>0.09125</cdr:y>
    </cdr:from>
    <cdr:to>
      <cdr:x>0.451</cdr:x>
      <cdr:y>0.25975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438150"/>
          <a:ext cx="106680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0.663</cdr:x>
      <cdr:y>0.09125</cdr:y>
    </cdr:from>
    <cdr:to>
      <cdr:x>0.7715</cdr:x>
      <cdr:y>0.24175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438150"/>
          <a:ext cx="1009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L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0.33625</cdr:x>
      <cdr:y>0.09125</cdr:y>
    </cdr:from>
    <cdr:to>
      <cdr:x>0.451</cdr:x>
      <cdr:y>0.25975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438150"/>
          <a:ext cx="106680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0.663</cdr:x>
      <cdr:y>0.09125</cdr:y>
    </cdr:from>
    <cdr:to>
      <cdr:x>0.7715</cdr:x>
      <cdr:y>0.24175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438150"/>
          <a:ext cx="1009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L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0.16875</cdr:x>
      <cdr:y>0.2495</cdr:y>
    </cdr:from>
    <cdr:to>
      <cdr:x>0.28675</cdr:x>
      <cdr:y>0.37775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1200150"/>
          <a:ext cx="10953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425" b="0" i="0" u="none" baseline="0"/>
            <a:t>J</a:t>
          </a:r>
        </a:p>
      </cdr:txBody>
    </cdr:sp>
  </cdr:relSizeAnchor>
  <cdr:relSizeAnchor xmlns:cdr="http://schemas.openxmlformats.org/drawingml/2006/chartDrawing">
    <cdr:from>
      <cdr:x>0.79925</cdr:x>
      <cdr:y>0.2495</cdr:y>
    </cdr:from>
    <cdr:to>
      <cdr:x>0.91725</cdr:x>
      <cdr:y>0.37775</cdr:y>
    </cdr:to>
    <cdr:sp>
      <cdr:nvSpPr>
        <cdr:cNvPr id="2" name="TextBox 2"/>
        <cdr:cNvSpPr txBox="1">
          <a:spLocks noChangeArrowheads="1"/>
        </cdr:cNvSpPr>
      </cdr:nvSpPr>
      <cdr:spPr>
        <a:xfrm>
          <a:off x="7439025" y="1200150"/>
          <a:ext cx="10953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425" b="0" i="0" u="none" baseline="0"/>
            <a:t>L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0.16775</cdr:x>
      <cdr:y>0.33</cdr:y>
    </cdr:from>
    <cdr:to>
      <cdr:x>0.28575</cdr:x>
      <cdr:y>0.45875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1714500"/>
          <a:ext cx="10953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725" b="0" i="0" u="none" baseline="0"/>
            <a:t>J</a:t>
          </a:r>
        </a:p>
      </cdr:txBody>
    </cdr:sp>
  </cdr:relSizeAnchor>
  <cdr:relSizeAnchor xmlns:cdr="http://schemas.openxmlformats.org/drawingml/2006/chartDrawing">
    <cdr:from>
      <cdr:x>0.8065</cdr:x>
      <cdr:y>0.33</cdr:y>
    </cdr:from>
    <cdr:to>
      <cdr:x>0.9245</cdr:x>
      <cdr:y>0.45875</cdr:y>
    </cdr:to>
    <cdr:sp>
      <cdr:nvSpPr>
        <cdr:cNvPr id="2" name="TextBox 2"/>
        <cdr:cNvSpPr txBox="1">
          <a:spLocks noChangeArrowheads="1"/>
        </cdr:cNvSpPr>
      </cdr:nvSpPr>
      <cdr:spPr>
        <a:xfrm>
          <a:off x="7505700" y="1714500"/>
          <a:ext cx="10953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725" b="0" i="0" u="none" baseline="0"/>
            <a:t>L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210175"/>
    <xdr:graphicFrame>
      <xdr:nvGraphicFramePr>
        <xdr:cNvPr id="1" name="Shape 1025"/>
        <xdr:cNvGraphicFramePr/>
      </xdr:nvGraphicFramePr>
      <xdr:xfrm>
        <a:off x="0" y="0"/>
        <a:ext cx="93154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0.227</cdr:x>
      <cdr:y>0.16075</cdr:y>
    </cdr:from>
    <cdr:to>
      <cdr:x>0.344</cdr:x>
      <cdr:y>0.313</cdr:y>
    </cdr:to>
    <cdr:sp>
      <cdr:nvSpPr>
        <cdr:cNvPr id="1" name="TextBox 3"/>
        <cdr:cNvSpPr txBox="1">
          <a:spLocks noChangeArrowheads="1"/>
        </cdr:cNvSpPr>
      </cdr:nvSpPr>
      <cdr:spPr>
        <a:xfrm>
          <a:off x="2114550" y="714375"/>
          <a:ext cx="10858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1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0.82025</cdr:x>
      <cdr:y>0.16075</cdr:y>
    </cdr:from>
    <cdr:to>
      <cdr:x>0.93725</cdr:x>
      <cdr:y>0.313</cdr:y>
    </cdr:to>
    <cdr:sp>
      <cdr:nvSpPr>
        <cdr:cNvPr id="2" name="TextBox 4"/>
        <cdr:cNvSpPr txBox="1">
          <a:spLocks noChangeArrowheads="1"/>
        </cdr:cNvSpPr>
      </cdr:nvSpPr>
      <cdr:spPr>
        <a:xfrm>
          <a:off x="7639050" y="714375"/>
          <a:ext cx="10858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150" b="0" i="0" u="none" baseline="0"/>
            <a:t>L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486275"/>
    <xdr:graphicFrame>
      <xdr:nvGraphicFramePr>
        <xdr:cNvPr id="1" name="Shape 1025"/>
        <xdr:cNvGraphicFramePr/>
      </xdr:nvGraphicFramePr>
      <xdr:xfrm>
        <a:off x="0" y="0"/>
        <a:ext cx="93154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</cdr:x>
      <cdr:y>0.16075</cdr:y>
    </cdr:from>
    <cdr:to>
      <cdr:x>0.405</cdr:x>
      <cdr:y>0.313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714375"/>
          <a:ext cx="10858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1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0.7935</cdr:x>
      <cdr:y>0.16075</cdr:y>
    </cdr:from>
    <cdr:to>
      <cdr:x>0.9105</cdr:x>
      <cdr:y>0.313</cdr:y>
    </cdr:to>
    <cdr:sp>
      <cdr:nvSpPr>
        <cdr:cNvPr id="2" name="TextBox 2"/>
        <cdr:cNvSpPr txBox="1">
          <a:spLocks noChangeArrowheads="1"/>
        </cdr:cNvSpPr>
      </cdr:nvSpPr>
      <cdr:spPr>
        <a:xfrm>
          <a:off x="7391400" y="714375"/>
          <a:ext cx="10858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150" b="0" i="0" u="none" baseline="0"/>
            <a:t>L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486275"/>
    <xdr:graphicFrame>
      <xdr:nvGraphicFramePr>
        <xdr:cNvPr id="1" name="Shape 1025"/>
        <xdr:cNvGraphicFramePr/>
      </xdr:nvGraphicFramePr>
      <xdr:xfrm>
        <a:off x="0" y="0"/>
        <a:ext cx="93154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0.8425</cdr:x>
      <cdr:y>0.0935</cdr:y>
    </cdr:from>
    <cdr:to>
      <cdr:x>0.9715</cdr:x>
      <cdr:y>0.202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0" y="228600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CZ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</cdr:x>
      <cdr:y>0.11025</cdr:y>
    </cdr:from>
    <cdr:to>
      <cdr:x>0.947</cdr:x>
      <cdr:y>0.21925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0" y="276225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HU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0.80325</cdr:x>
      <cdr:y>0.237</cdr:y>
    </cdr:from>
    <cdr:to>
      <cdr:x>0.93225</cdr:x>
      <cdr:y>0.346</cdr:y>
    </cdr:to>
    <cdr:sp>
      <cdr:nvSpPr>
        <cdr:cNvPr id="1" name="TextBox 1"/>
        <cdr:cNvSpPr txBox="1">
          <a:spLocks noChangeArrowheads="1"/>
        </cdr:cNvSpPr>
      </cdr:nvSpPr>
      <cdr:spPr>
        <a:xfrm>
          <a:off x="2905125" y="600075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LV 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0.077</cdr:y>
    </cdr:from>
    <cdr:to>
      <cdr:x>0.954</cdr:x>
      <cdr:y>0.18175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981325" y="190500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LT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0.105</cdr:y>
    </cdr:from>
    <cdr:to>
      <cdr:x>0.9575</cdr:x>
      <cdr:y>0.21025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2571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PL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0.10475</cdr:y>
    </cdr:from>
    <cdr:to>
      <cdr:x>0.9645</cdr:x>
      <cdr:y>0.21</cdr:y>
    </cdr:to>
    <cdr:sp>
      <cdr:nvSpPr>
        <cdr:cNvPr id="1" name="TextBox 1"/>
        <cdr:cNvSpPr txBox="1">
          <a:spLocks noChangeArrowheads="1"/>
        </cdr:cNvSpPr>
      </cdr:nvSpPr>
      <cdr:spPr>
        <a:xfrm>
          <a:off x="3019425" y="2571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SK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0.8215</cdr:x>
      <cdr:y>0.1045</cdr:y>
    </cdr:from>
    <cdr:to>
      <cdr:x>0.9505</cdr:x>
      <cdr:y>0.20925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2571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SL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0.8215</cdr:x>
      <cdr:y>0.105</cdr:y>
    </cdr:from>
    <cdr:to>
      <cdr:x>0.9505</cdr:x>
      <cdr:y>0.21025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2571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0.8215</cdr:x>
      <cdr:y>0.10475</cdr:y>
    </cdr:from>
    <cdr:to>
      <cdr:x>0.9505</cdr:x>
      <cdr:y>0.21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2571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</xdr:colOff>
      <xdr:row>10</xdr:row>
      <xdr:rowOff>28575</xdr:rowOff>
    </xdr:from>
    <xdr:to>
      <xdr:col>35</xdr:col>
      <xdr:colOff>581025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17421225" y="1981200"/>
        <a:ext cx="36195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28</xdr:row>
      <xdr:rowOff>66675</xdr:rowOff>
    </xdr:from>
    <xdr:to>
      <xdr:col>35</xdr:col>
      <xdr:colOff>581025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17421225" y="4810125"/>
        <a:ext cx="36195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9525</xdr:colOff>
      <xdr:row>46</xdr:row>
      <xdr:rowOff>142875</xdr:rowOff>
    </xdr:from>
    <xdr:to>
      <xdr:col>35</xdr:col>
      <xdr:colOff>581025</xdr:colOff>
      <xdr:row>63</xdr:row>
      <xdr:rowOff>57150</xdr:rowOff>
    </xdr:to>
    <xdr:graphicFrame>
      <xdr:nvGraphicFramePr>
        <xdr:cNvPr id="3" name="Chart 3"/>
        <xdr:cNvGraphicFramePr/>
      </xdr:nvGraphicFramePr>
      <xdr:xfrm>
        <a:off x="17421225" y="7629525"/>
        <a:ext cx="361950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514350</xdr:colOff>
      <xdr:row>10</xdr:row>
      <xdr:rowOff>28575</xdr:rowOff>
    </xdr:from>
    <xdr:to>
      <xdr:col>42</xdr:col>
      <xdr:colOff>476250</xdr:colOff>
      <xdr:row>26</xdr:row>
      <xdr:rowOff>85725</xdr:rowOff>
    </xdr:to>
    <xdr:graphicFrame>
      <xdr:nvGraphicFramePr>
        <xdr:cNvPr id="4" name="Chart 4"/>
        <xdr:cNvGraphicFramePr/>
      </xdr:nvGraphicFramePr>
      <xdr:xfrm>
        <a:off x="21583650" y="1981200"/>
        <a:ext cx="36195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36</xdr:col>
      <xdr:colOff>514350</xdr:colOff>
      <xdr:row>28</xdr:row>
      <xdr:rowOff>66675</xdr:rowOff>
    </xdr:from>
    <xdr:to>
      <xdr:col>42</xdr:col>
      <xdr:colOff>476250</xdr:colOff>
      <xdr:row>45</xdr:row>
      <xdr:rowOff>9525</xdr:rowOff>
    </xdr:to>
    <xdr:graphicFrame>
      <xdr:nvGraphicFramePr>
        <xdr:cNvPr id="5" name="Chart 5"/>
        <xdr:cNvGraphicFramePr/>
      </xdr:nvGraphicFramePr>
      <xdr:xfrm>
        <a:off x="21583650" y="4810125"/>
        <a:ext cx="361950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514350</xdr:colOff>
      <xdr:row>46</xdr:row>
      <xdr:rowOff>142875</xdr:rowOff>
    </xdr:from>
    <xdr:to>
      <xdr:col>42</xdr:col>
      <xdr:colOff>476250</xdr:colOff>
      <xdr:row>63</xdr:row>
      <xdr:rowOff>57150</xdr:rowOff>
    </xdr:to>
    <xdr:graphicFrame>
      <xdr:nvGraphicFramePr>
        <xdr:cNvPr id="6" name="Chart 6"/>
        <xdr:cNvGraphicFramePr/>
      </xdr:nvGraphicFramePr>
      <xdr:xfrm>
        <a:off x="21583650" y="7629525"/>
        <a:ext cx="3619500" cy="2533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43</xdr:col>
      <xdr:colOff>266700</xdr:colOff>
      <xdr:row>10</xdr:row>
      <xdr:rowOff>28575</xdr:rowOff>
    </xdr:from>
    <xdr:to>
      <xdr:col>49</xdr:col>
      <xdr:colOff>228600</xdr:colOff>
      <xdr:row>26</xdr:row>
      <xdr:rowOff>85725</xdr:rowOff>
    </xdr:to>
    <xdr:graphicFrame>
      <xdr:nvGraphicFramePr>
        <xdr:cNvPr id="7" name="Chart 7"/>
        <xdr:cNvGraphicFramePr/>
      </xdr:nvGraphicFramePr>
      <xdr:xfrm>
        <a:off x="25603200" y="1981200"/>
        <a:ext cx="3619500" cy="2543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43</xdr:col>
      <xdr:colOff>314325</xdr:colOff>
      <xdr:row>28</xdr:row>
      <xdr:rowOff>66675</xdr:rowOff>
    </xdr:from>
    <xdr:to>
      <xdr:col>49</xdr:col>
      <xdr:colOff>276225</xdr:colOff>
      <xdr:row>45</xdr:row>
      <xdr:rowOff>9525</xdr:rowOff>
    </xdr:to>
    <xdr:graphicFrame>
      <xdr:nvGraphicFramePr>
        <xdr:cNvPr id="8" name="Chart 8"/>
        <xdr:cNvGraphicFramePr/>
      </xdr:nvGraphicFramePr>
      <xdr:xfrm>
        <a:off x="25650825" y="4810125"/>
        <a:ext cx="3619500" cy="2533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43</xdr:col>
      <xdr:colOff>295275</xdr:colOff>
      <xdr:row>46</xdr:row>
      <xdr:rowOff>142875</xdr:rowOff>
    </xdr:from>
    <xdr:to>
      <xdr:col>49</xdr:col>
      <xdr:colOff>257175</xdr:colOff>
      <xdr:row>63</xdr:row>
      <xdr:rowOff>57150</xdr:rowOff>
    </xdr:to>
    <xdr:graphicFrame>
      <xdr:nvGraphicFramePr>
        <xdr:cNvPr id="9" name="Chart 9"/>
        <xdr:cNvGraphicFramePr/>
      </xdr:nvGraphicFramePr>
      <xdr:xfrm>
        <a:off x="25631775" y="7629525"/>
        <a:ext cx="3619500" cy="2533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0.50125</cdr:y>
    </cdr:from>
    <cdr:to>
      <cdr:x>0.5185</cdr:x>
      <cdr:y>0.5345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2876550"/>
          <a:ext cx="161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</cdr:x>
      <cdr:y>0.11325</cdr:y>
    </cdr:from>
    <cdr:to>
      <cdr:x>0.40175</cdr:x>
      <cdr:y>0.28175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542925"/>
          <a:ext cx="106680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0.71775</cdr:x>
      <cdr:y>0.12275</cdr:y>
    </cdr:from>
    <cdr:to>
      <cdr:x>0.82625</cdr:x>
      <cdr:y>0.27325</cdr:y>
    </cdr:to>
    <cdr:sp>
      <cdr:nvSpPr>
        <cdr:cNvPr id="2" name="TextBox 2"/>
        <cdr:cNvSpPr txBox="1">
          <a:spLocks noChangeArrowheads="1"/>
        </cdr:cNvSpPr>
      </cdr:nvSpPr>
      <cdr:spPr>
        <a:xfrm>
          <a:off x="6677025" y="590550"/>
          <a:ext cx="1009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0.2875</cdr:x>
      <cdr:y>0.11325</cdr:y>
    </cdr:from>
    <cdr:to>
      <cdr:x>0.40225</cdr:x>
      <cdr:y>0.28175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542925"/>
          <a:ext cx="106680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0.722</cdr:x>
      <cdr:y>0.12275</cdr:y>
    </cdr:from>
    <cdr:to>
      <cdr:x>0.8305</cdr:x>
      <cdr:y>0.27325</cdr:y>
    </cdr:to>
    <cdr:sp>
      <cdr:nvSpPr>
        <cdr:cNvPr id="2" name="TextBox 2"/>
        <cdr:cNvSpPr txBox="1">
          <a:spLocks noChangeArrowheads="1"/>
        </cdr:cNvSpPr>
      </cdr:nvSpPr>
      <cdr:spPr>
        <a:xfrm>
          <a:off x="6724650" y="590550"/>
          <a:ext cx="1009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L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eolusb\oko\projects\etc\2000\factsheets_2000\indicators\allsep00-j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or Definitions"/>
      <sheetName val="Country-codes"/>
      <sheetName val="energy-CO2, N2O &amp; CH4"/>
      <sheetName val="energy-SO2, NOx, CO, NMVOC, NH3"/>
      <sheetName val="Chart1"/>
      <sheetName val="Sheet2"/>
      <sheetName val="Sheet1"/>
      <sheetName val="Cor &amp; CLRTAP-CO, NOx, SO2, VOC"/>
      <sheetName val="PM10"/>
      <sheetName val="UNFCCC (CO2, CH4, N2O, ind Gas)"/>
      <sheetName val="background data"/>
      <sheetName val="Chart5"/>
      <sheetName val="Chart6"/>
      <sheetName val="Chart2"/>
      <sheetName val="Chart4"/>
    </sheetNames>
    <sheetDataSet>
      <sheetData sheetId="7">
        <row r="3">
          <cell r="R3" t="str">
            <v>1990</v>
          </cell>
          <cell r="S3" t="str">
            <v>1991</v>
          </cell>
          <cell r="T3" t="str">
            <v>1992</v>
          </cell>
          <cell r="U3" t="str">
            <v>1993</v>
          </cell>
          <cell r="V3" t="str">
            <v>1994</v>
          </cell>
          <cell r="W3" t="str">
            <v>1995</v>
          </cell>
          <cell r="X3" t="str">
            <v>1996</v>
          </cell>
          <cell r="Y3" t="str">
            <v>1997</v>
          </cell>
          <cell r="Z3" t="str">
            <v>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8"/>
  <sheetViews>
    <sheetView zoomScale="90" zoomScaleNormal="90" workbookViewId="0" topLeftCell="B21">
      <selection activeCell="Q27" sqref="Q27"/>
    </sheetView>
  </sheetViews>
  <sheetFormatPr defaultColWidth="9.140625" defaultRowHeight="12.75"/>
  <cols>
    <col min="1" max="1" width="4.28125" style="13" customWidth="1"/>
    <col min="2" max="2" width="4.421875" style="13" customWidth="1"/>
    <col min="3" max="3" width="23.140625" style="13" customWidth="1"/>
    <col min="4" max="15" width="7.00390625" style="35" customWidth="1"/>
    <col min="16" max="16" width="9.140625" style="36" customWidth="1"/>
    <col min="17" max="16384" width="9.140625" style="13" customWidth="1"/>
  </cols>
  <sheetData>
    <row r="1" spans="3:4" ht="12.75">
      <c r="C1" s="1" t="s">
        <v>65</v>
      </c>
      <c r="D1" s="77" t="s">
        <v>67</v>
      </c>
    </row>
    <row r="2" spans="4:62" ht="12">
      <c r="D2" s="22" t="s">
        <v>29</v>
      </c>
      <c r="E2" s="22" t="s">
        <v>30</v>
      </c>
      <c r="F2" s="22" t="s">
        <v>31</v>
      </c>
      <c r="G2" s="22" t="s">
        <v>32</v>
      </c>
      <c r="H2" s="22" t="s">
        <v>33</v>
      </c>
      <c r="I2" s="22" t="s">
        <v>34</v>
      </c>
      <c r="J2" s="22" t="s">
        <v>35</v>
      </c>
      <c r="K2" s="22" t="s">
        <v>36</v>
      </c>
      <c r="L2" s="22" t="s">
        <v>37</v>
      </c>
      <c r="M2" s="22">
        <v>1999</v>
      </c>
      <c r="N2" s="22">
        <v>2000</v>
      </c>
      <c r="O2" s="22">
        <v>2001</v>
      </c>
      <c r="P2" s="31"/>
      <c r="R2" s="19" t="s">
        <v>16</v>
      </c>
      <c r="S2" s="26"/>
      <c r="T2" s="26"/>
      <c r="U2" s="26"/>
      <c r="V2" s="26"/>
      <c r="W2" s="26"/>
      <c r="X2" s="26"/>
      <c r="Y2" s="26"/>
      <c r="Z2" s="26"/>
      <c r="AA2" s="26"/>
      <c r="AB2" s="26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3:18" ht="12">
      <c r="C3" s="13" t="s">
        <v>5</v>
      </c>
      <c r="D3" s="32">
        <f>D16</f>
        <v>3999.291</v>
      </c>
      <c r="E3" s="32">
        <f>E16</f>
        <v>3705.384</v>
      </c>
      <c r="F3" s="32">
        <f aca="true" t="shared" si="0" ref="F3:M3">F16</f>
        <v>3311.2066</v>
      </c>
      <c r="G3" s="32">
        <f t="shared" si="0"/>
        <v>3118.4576</v>
      </c>
      <c r="H3" s="32">
        <f t="shared" si="0"/>
        <v>2956.4452</v>
      </c>
      <c r="I3" s="32">
        <f t="shared" si="0"/>
        <v>2992.897</v>
      </c>
      <c r="J3" s="32">
        <f t="shared" si="0"/>
        <v>2823.131</v>
      </c>
      <c r="K3" s="32">
        <f t="shared" si="0"/>
        <v>2543.4949469999997</v>
      </c>
      <c r="L3" s="32">
        <f t="shared" si="0"/>
        <v>2239.3846000000003</v>
      </c>
      <c r="M3" s="32">
        <f t="shared" si="0"/>
        <v>1917.0435</v>
      </c>
      <c r="N3" s="32">
        <f>N16</f>
        <v>1651.4327347099997</v>
      </c>
      <c r="O3" s="32">
        <f>O16</f>
        <v>1496.6598636099998</v>
      </c>
      <c r="P3" s="29"/>
      <c r="Q3" s="152">
        <f>O3/$O$11</f>
        <v>0.5721011853595502</v>
      </c>
      <c r="R3" s="152">
        <f>O3/D3-1</f>
        <v>-0.6257687015998586</v>
      </c>
    </row>
    <row r="4" spans="3:18" ht="12">
      <c r="C4" s="13" t="s">
        <v>6</v>
      </c>
      <c r="D4" s="32">
        <f>D17</f>
        <v>2.972</v>
      </c>
      <c r="E4" s="32">
        <f>E17</f>
        <v>2.972</v>
      </c>
      <c r="F4" s="32">
        <f aca="true" t="shared" si="1" ref="F4:M4">F17</f>
        <v>2.972</v>
      </c>
      <c r="G4" s="32">
        <f t="shared" si="1"/>
        <v>2.972</v>
      </c>
      <c r="H4" s="32">
        <f t="shared" si="1"/>
        <v>2.972</v>
      </c>
      <c r="I4" s="32">
        <f t="shared" si="1"/>
        <v>2.972</v>
      </c>
      <c r="J4" s="32">
        <f t="shared" si="1"/>
        <v>2.972</v>
      </c>
      <c r="K4" s="32">
        <f t="shared" si="1"/>
        <v>2.972</v>
      </c>
      <c r="L4" s="32">
        <f t="shared" si="1"/>
        <v>2.972</v>
      </c>
      <c r="M4" s="32">
        <f t="shared" si="1"/>
        <v>2.972</v>
      </c>
      <c r="N4" s="32">
        <f>N17</f>
        <v>2.972</v>
      </c>
      <c r="O4" s="32">
        <f>O17</f>
        <v>2.972</v>
      </c>
      <c r="P4" s="29"/>
      <c r="Q4" s="152">
        <f aca="true" t="shared" si="2" ref="Q4:Q10">O4/$O$11</f>
        <v>0.0011360528629313494</v>
      </c>
      <c r="R4" s="152">
        <f aca="true" t="shared" si="3" ref="R4:R11">O4/D4-1</f>
        <v>0</v>
      </c>
    </row>
    <row r="5" spans="3:18" ht="12">
      <c r="C5" s="13" t="s">
        <v>66</v>
      </c>
      <c r="D5" s="32">
        <f>D18+D19</f>
        <v>1916.21514044</v>
      </c>
      <c r="E5" s="32">
        <f>E18+E19</f>
        <v>1698.99296044</v>
      </c>
      <c r="F5" s="32">
        <f aca="true" t="shared" si="4" ref="F5:M5">F18+F19</f>
        <v>1550.71419044</v>
      </c>
      <c r="G5" s="32">
        <f t="shared" si="4"/>
        <v>1142.06345044</v>
      </c>
      <c r="H5" s="32">
        <f t="shared" si="4"/>
        <v>1057.71761044</v>
      </c>
      <c r="I5" s="32">
        <f t="shared" si="4"/>
        <v>895.80143044</v>
      </c>
      <c r="J5" s="32">
        <f t="shared" si="4"/>
        <v>863.88045044</v>
      </c>
      <c r="K5" s="32">
        <f t="shared" si="4"/>
        <v>763.90045044</v>
      </c>
      <c r="L5" s="32">
        <f t="shared" si="4"/>
        <v>638.74671544</v>
      </c>
      <c r="M5" s="32">
        <f t="shared" si="4"/>
        <v>552.18098044</v>
      </c>
      <c r="N5" s="32">
        <f>N18+N19</f>
        <v>520.07147044</v>
      </c>
      <c r="O5" s="32">
        <f>O18+O19</f>
        <v>561.453734026</v>
      </c>
      <c r="P5" s="29"/>
      <c r="Q5" s="152">
        <f t="shared" si="2"/>
        <v>0.21461679742386733</v>
      </c>
      <c r="R5" s="152">
        <f t="shared" si="3"/>
        <v>-0.706998592080282</v>
      </c>
    </row>
    <row r="6" spans="3:18" ht="12">
      <c r="C6" s="13" t="s">
        <v>11</v>
      </c>
      <c r="D6" s="32">
        <f aca="true" t="shared" si="5" ref="D6:E8">D22</f>
        <v>195.608853</v>
      </c>
      <c r="E6" s="32">
        <f t="shared" si="5"/>
        <v>140.420826</v>
      </c>
      <c r="F6" s="32">
        <f aca="true" t="shared" si="6" ref="F6:M6">F22</f>
        <v>134.043983</v>
      </c>
      <c r="G6" s="32">
        <f t="shared" si="6"/>
        <v>86.93634399999999</v>
      </c>
      <c r="H6" s="32">
        <f t="shared" si="6"/>
        <v>84.841301</v>
      </c>
      <c r="I6" s="32">
        <f t="shared" si="6"/>
        <v>77.83016</v>
      </c>
      <c r="J6" s="32">
        <f t="shared" si="6"/>
        <v>85.62782000000001</v>
      </c>
      <c r="K6" s="32">
        <f t="shared" si="6"/>
        <v>85.76653</v>
      </c>
      <c r="L6" s="32">
        <f t="shared" si="6"/>
        <v>77.71517999999999</v>
      </c>
      <c r="M6" s="32">
        <f t="shared" si="6"/>
        <v>75.728213</v>
      </c>
      <c r="N6" s="32">
        <f aca="true" t="shared" si="7" ref="N6:O9">N22</f>
        <v>51.47153</v>
      </c>
      <c r="O6" s="32">
        <f t="shared" si="7"/>
        <v>53.993300000000005</v>
      </c>
      <c r="P6" s="29"/>
      <c r="Q6" s="152">
        <f t="shared" si="2"/>
        <v>0.020639045438799204</v>
      </c>
      <c r="R6" s="152">
        <f t="shared" si="3"/>
        <v>-0.7239731271263065</v>
      </c>
    </row>
    <row r="7" spans="3:18" ht="12">
      <c r="C7" s="13" t="s">
        <v>12</v>
      </c>
      <c r="D7" s="32">
        <f t="shared" si="5"/>
        <v>61.63373385999999</v>
      </c>
      <c r="E7" s="32">
        <f t="shared" si="5"/>
        <v>61.258367799999995</v>
      </c>
      <c r="F7" s="32">
        <f aca="true" t="shared" si="8" ref="F7:M7">F23</f>
        <v>59.933165458999994</v>
      </c>
      <c r="G7" s="32">
        <f t="shared" si="8"/>
        <v>59.40814015699999</v>
      </c>
      <c r="H7" s="32">
        <f t="shared" si="8"/>
        <v>60.552290936</v>
      </c>
      <c r="I7" s="32">
        <f t="shared" si="8"/>
        <v>65.34157139</v>
      </c>
      <c r="J7" s="32">
        <f t="shared" si="8"/>
        <v>66.81316632000001</v>
      </c>
      <c r="K7" s="32">
        <f t="shared" si="8"/>
        <v>62.1095548</v>
      </c>
      <c r="L7" s="32">
        <f t="shared" si="8"/>
        <v>61.93207122999999</v>
      </c>
      <c r="M7" s="32">
        <f t="shared" si="8"/>
        <v>60.151121468</v>
      </c>
      <c r="N7" s="32">
        <f t="shared" si="7"/>
        <v>59.91379539</v>
      </c>
      <c r="O7" s="32">
        <f t="shared" si="7"/>
        <v>62.7817973</v>
      </c>
      <c r="P7" s="29"/>
      <c r="Q7" s="152">
        <f t="shared" si="2"/>
        <v>0.023998465868990803</v>
      </c>
      <c r="R7" s="152">
        <f t="shared" si="3"/>
        <v>0.018627192741686116</v>
      </c>
    </row>
    <row r="8" spans="3:18" ht="12">
      <c r="C8" s="13" t="s">
        <v>13</v>
      </c>
      <c r="D8" s="32">
        <f t="shared" si="5"/>
        <v>1.3</v>
      </c>
      <c r="E8" s="32">
        <f t="shared" si="5"/>
        <v>0.9</v>
      </c>
      <c r="F8" s="32">
        <f aca="true" t="shared" si="9" ref="F8:M8">F24</f>
        <v>1.1</v>
      </c>
      <c r="G8" s="32">
        <f t="shared" si="9"/>
        <v>1.2</v>
      </c>
      <c r="H8" s="32">
        <f t="shared" si="9"/>
        <v>1.2</v>
      </c>
      <c r="I8" s="32">
        <f t="shared" si="9"/>
        <v>1.2</v>
      </c>
      <c r="J8" s="32">
        <f t="shared" si="9"/>
        <v>1.5</v>
      </c>
      <c r="K8" s="32">
        <f t="shared" si="9"/>
        <v>1.5</v>
      </c>
      <c r="L8" s="32">
        <f t="shared" si="9"/>
        <v>1.4</v>
      </c>
      <c r="M8" s="32">
        <f t="shared" si="9"/>
        <v>1.4</v>
      </c>
      <c r="N8" s="32">
        <f t="shared" si="7"/>
        <v>1.3</v>
      </c>
      <c r="O8" s="32">
        <f t="shared" si="7"/>
        <v>1.3</v>
      </c>
      <c r="P8" s="29"/>
      <c r="Q8" s="152">
        <f t="shared" si="2"/>
        <v>0.0004969275645392848</v>
      </c>
      <c r="R8" s="152">
        <f t="shared" si="3"/>
        <v>0</v>
      </c>
    </row>
    <row r="9" spans="3:18" ht="12">
      <c r="C9" s="13" t="s">
        <v>14</v>
      </c>
      <c r="D9" s="32">
        <f>D25</f>
        <v>0.900111</v>
      </c>
      <c r="E9" s="32">
        <f>E25</f>
        <v>0.900111</v>
      </c>
      <c r="F9" s="32">
        <f aca="true" t="shared" si="10" ref="F9:M9">F25</f>
        <v>0.900111</v>
      </c>
      <c r="G9" s="32">
        <f t="shared" si="10"/>
        <v>0.900111</v>
      </c>
      <c r="H9" s="32">
        <f t="shared" si="10"/>
        <v>0.900111</v>
      </c>
      <c r="I9" s="32">
        <f t="shared" si="10"/>
        <v>0.100111</v>
      </c>
      <c r="J9" s="32">
        <f t="shared" si="10"/>
        <v>0.000111</v>
      </c>
      <c r="K9" s="32">
        <f t="shared" si="10"/>
        <v>0.000111</v>
      </c>
      <c r="L9" s="32">
        <f t="shared" si="10"/>
        <v>0.000111</v>
      </c>
      <c r="M9" s="32">
        <f t="shared" si="10"/>
        <v>0.30023700000000003</v>
      </c>
      <c r="N9" s="32">
        <f t="shared" si="7"/>
        <v>0.020251</v>
      </c>
      <c r="O9" s="32">
        <f t="shared" si="7"/>
        <v>0.008451</v>
      </c>
      <c r="P9" s="29"/>
      <c r="Q9" s="152">
        <f t="shared" si="2"/>
        <v>3.2304114214780733E-06</v>
      </c>
      <c r="R9" s="152">
        <f t="shared" si="3"/>
        <v>-0.9906111579571852</v>
      </c>
    </row>
    <row r="10" spans="3:18" ht="12">
      <c r="C10" s="13" t="s">
        <v>27</v>
      </c>
      <c r="D10" s="32">
        <f>D20+D21</f>
        <v>1402.011</v>
      </c>
      <c r="E10" s="32">
        <f>E20+E21</f>
        <v>1364.93</v>
      </c>
      <c r="F10" s="32">
        <f aca="true" t="shared" si="11" ref="F10:M10">F20+F21</f>
        <v>1185.792</v>
      </c>
      <c r="G10" s="32">
        <f t="shared" si="11"/>
        <v>1437.748</v>
      </c>
      <c r="H10" s="32">
        <f t="shared" si="11"/>
        <v>1306.172</v>
      </c>
      <c r="I10" s="32">
        <f t="shared" si="11"/>
        <v>870.878</v>
      </c>
      <c r="J10" s="32">
        <f t="shared" si="11"/>
        <v>857.311</v>
      </c>
      <c r="K10" s="32">
        <f t="shared" si="11"/>
        <v>738.017</v>
      </c>
      <c r="L10" s="32">
        <f t="shared" si="11"/>
        <v>558.14</v>
      </c>
      <c r="M10" s="32">
        <f t="shared" si="11"/>
        <v>557.615</v>
      </c>
      <c r="N10" s="32">
        <f>N20+N21</f>
        <v>447.04925</v>
      </c>
      <c r="O10" s="32">
        <f>O20+O21</f>
        <v>436.9063</v>
      </c>
      <c r="P10" s="29"/>
      <c r="Q10" s="152">
        <f t="shared" si="2"/>
        <v>0.16700829506990006</v>
      </c>
      <c r="R10" s="152">
        <f t="shared" si="3"/>
        <v>-0.6883717032177351</v>
      </c>
    </row>
    <row r="11" spans="3:19" ht="12.75" thickBot="1">
      <c r="C11" s="103" t="s">
        <v>40</v>
      </c>
      <c r="D11" s="153">
        <f aca="true" t="shared" si="12" ref="D11:M11">SUM(D3:D10)</f>
        <v>7579.931838299999</v>
      </c>
      <c r="E11" s="153">
        <f t="shared" si="12"/>
        <v>6975.75826524</v>
      </c>
      <c r="F11" s="153">
        <f t="shared" si="12"/>
        <v>6246.662049899</v>
      </c>
      <c r="G11" s="153">
        <f t="shared" si="12"/>
        <v>5849.685645596999</v>
      </c>
      <c r="H11" s="153">
        <f t="shared" si="12"/>
        <v>5470.800513376</v>
      </c>
      <c r="I11" s="153">
        <f t="shared" si="12"/>
        <v>4907.02027283</v>
      </c>
      <c r="J11" s="153">
        <f t="shared" si="12"/>
        <v>4701.23554776</v>
      </c>
      <c r="K11" s="153">
        <f t="shared" si="12"/>
        <v>4197.760593239999</v>
      </c>
      <c r="L11" s="153">
        <f t="shared" si="12"/>
        <v>3580.2906776700006</v>
      </c>
      <c r="M11" s="153">
        <f t="shared" si="12"/>
        <v>3167.391051908</v>
      </c>
      <c r="N11" s="153">
        <f>SUM(N3:N10)</f>
        <v>2734.2310315399995</v>
      </c>
      <c r="O11" s="153">
        <f>SUM(O3:O10)</f>
        <v>2616.0754459360005</v>
      </c>
      <c r="P11" s="33"/>
      <c r="Q11" s="152"/>
      <c r="R11" s="152">
        <f t="shared" si="3"/>
        <v>-0.654868209669452</v>
      </c>
      <c r="S11" s="15"/>
    </row>
    <row r="12" spans="4:16" ht="12.75" thickTop="1"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29"/>
    </row>
    <row r="13" spans="17:64" ht="12"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ht="12.75" thickBot="1">
      <c r="A14" s="19"/>
      <c r="B14" s="19"/>
      <c r="C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12">
      <c r="A15" s="19"/>
      <c r="B15" s="19"/>
      <c r="C15" s="19"/>
      <c r="D15" s="22" t="s">
        <v>29</v>
      </c>
      <c r="E15" s="22" t="s">
        <v>30</v>
      </c>
      <c r="F15" s="22" t="s">
        <v>31</v>
      </c>
      <c r="G15" s="22" t="s">
        <v>32</v>
      </c>
      <c r="H15" s="22" t="s">
        <v>33</v>
      </c>
      <c r="I15" s="22" t="s">
        <v>34</v>
      </c>
      <c r="J15" s="22" t="s">
        <v>35</v>
      </c>
      <c r="K15" s="22" t="s">
        <v>36</v>
      </c>
      <c r="L15" s="22" t="s">
        <v>37</v>
      </c>
      <c r="M15" s="22">
        <v>1999</v>
      </c>
      <c r="N15" s="22">
        <v>2000</v>
      </c>
      <c r="O15" s="22">
        <v>2001</v>
      </c>
      <c r="Q15" s="37" t="s">
        <v>38</v>
      </c>
      <c r="R15" s="38" t="s">
        <v>39</v>
      </c>
      <c r="S15" s="3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2:64" ht="12">
      <c r="B16" s="11" t="s">
        <v>4</v>
      </c>
      <c r="C16" s="11" t="s">
        <v>5</v>
      </c>
      <c r="D16" s="8">
        <v>3999.291</v>
      </c>
      <c r="E16" s="8">
        <v>3705.384</v>
      </c>
      <c r="F16" s="8">
        <v>3311.2066</v>
      </c>
      <c r="G16" s="8">
        <v>3118.4576</v>
      </c>
      <c r="H16" s="8">
        <v>2956.4452</v>
      </c>
      <c r="I16" s="8">
        <v>2992.897</v>
      </c>
      <c r="J16" s="8">
        <v>2823.131</v>
      </c>
      <c r="K16" s="8">
        <v>2543.4949469999997</v>
      </c>
      <c r="L16" s="8">
        <v>2239.3846000000003</v>
      </c>
      <c r="M16" s="8">
        <v>1917.0435</v>
      </c>
      <c r="N16" s="8">
        <v>1651.4327347099997</v>
      </c>
      <c r="O16" s="8">
        <v>1496.6598636099998</v>
      </c>
      <c r="P16" s="28"/>
      <c r="Q16" s="40">
        <f>O16-D16</f>
        <v>-2502.6311363900004</v>
      </c>
      <c r="R16" s="9">
        <f aca="true" t="shared" si="13" ref="R16:R27">-Q16/Q$27</f>
        <v>-0.5041707371389407</v>
      </c>
      <c r="S16" s="41">
        <f aca="true" t="shared" si="14" ref="S16:S27">O16/D16-1</f>
        <v>-0.6257687015998586</v>
      </c>
      <c r="T16" s="30">
        <f>O16/$O$27</f>
        <v>0.5721011853595502</v>
      </c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2:64" s="21" customFormat="1" ht="11.25" customHeight="1">
      <c r="B17" s="24" t="s">
        <v>4</v>
      </c>
      <c r="C17" s="24" t="s">
        <v>6</v>
      </c>
      <c r="D17" s="10">
        <v>2.972</v>
      </c>
      <c r="E17" s="10">
        <v>2.972</v>
      </c>
      <c r="F17" s="10">
        <v>2.972</v>
      </c>
      <c r="G17" s="10">
        <v>2.972</v>
      </c>
      <c r="H17" s="10">
        <v>2.972</v>
      </c>
      <c r="I17" s="10">
        <v>2.972</v>
      </c>
      <c r="J17" s="10">
        <v>2.972</v>
      </c>
      <c r="K17" s="10">
        <v>2.972</v>
      </c>
      <c r="L17" s="10">
        <v>2.972</v>
      </c>
      <c r="M17" s="10">
        <v>2.972</v>
      </c>
      <c r="N17" s="10">
        <v>2.972</v>
      </c>
      <c r="O17" s="10">
        <v>2.972</v>
      </c>
      <c r="P17" s="28"/>
      <c r="Q17" s="40">
        <f aca="true" t="shared" si="15" ref="Q17:Q27">O17-D17</f>
        <v>0</v>
      </c>
      <c r="R17" s="9">
        <f t="shared" si="13"/>
        <v>0</v>
      </c>
      <c r="S17" s="41">
        <f t="shared" si="14"/>
        <v>0</v>
      </c>
      <c r="T17" s="30">
        <f aca="true" t="shared" si="16" ref="T17:T26">O17/$O$27</f>
        <v>0.0011360528629313494</v>
      </c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2:20" s="19" customFormat="1" ht="12">
      <c r="B18" s="25" t="s">
        <v>4</v>
      </c>
      <c r="C18" s="25" t="s">
        <v>7</v>
      </c>
      <c r="D18" s="8">
        <v>1733.4031</v>
      </c>
      <c r="E18" s="8">
        <v>1525.45321</v>
      </c>
      <c r="F18" s="8">
        <v>1398.20973</v>
      </c>
      <c r="G18" s="8">
        <v>981.40935</v>
      </c>
      <c r="H18" s="8">
        <v>923.1578000000001</v>
      </c>
      <c r="I18" s="8">
        <v>822.71464</v>
      </c>
      <c r="J18" s="8">
        <v>799.1777</v>
      </c>
      <c r="K18" s="8">
        <v>704.4389</v>
      </c>
      <c r="L18" s="8">
        <v>595.1489</v>
      </c>
      <c r="M18" s="8">
        <v>514.20136</v>
      </c>
      <c r="N18" s="8">
        <v>482.78085</v>
      </c>
      <c r="O18" s="8">
        <v>513.438049</v>
      </c>
      <c r="P18" s="28"/>
      <c r="Q18" s="40">
        <f t="shared" si="15"/>
        <v>-1219.9650510000001</v>
      </c>
      <c r="R18" s="9">
        <f t="shared" si="13"/>
        <v>-0.2457696102725085</v>
      </c>
      <c r="S18" s="41">
        <f t="shared" si="14"/>
        <v>-0.7037976631055984</v>
      </c>
      <c r="T18" s="30">
        <f t="shared" si="16"/>
        <v>0.19626270710105534</v>
      </c>
    </row>
    <row r="19" spans="2:20" s="19" customFormat="1" ht="12">
      <c r="B19" s="25" t="s">
        <v>4</v>
      </c>
      <c r="C19" s="25" t="s">
        <v>8</v>
      </c>
      <c r="D19" s="8">
        <v>182.81204043999998</v>
      </c>
      <c r="E19" s="8">
        <v>173.53975044</v>
      </c>
      <c r="F19" s="8">
        <v>152.50446044</v>
      </c>
      <c r="G19" s="8">
        <v>160.65410044</v>
      </c>
      <c r="H19" s="8">
        <v>134.55981044</v>
      </c>
      <c r="I19" s="8">
        <v>73.08679044</v>
      </c>
      <c r="J19" s="8">
        <v>64.70275044</v>
      </c>
      <c r="K19" s="8">
        <v>59.461550439999996</v>
      </c>
      <c r="L19" s="8">
        <v>43.59781544</v>
      </c>
      <c r="M19" s="8">
        <v>37.97962044</v>
      </c>
      <c r="N19" s="8">
        <v>37.29062044</v>
      </c>
      <c r="O19" s="8">
        <v>48.015685026</v>
      </c>
      <c r="P19" s="28"/>
      <c r="Q19" s="40">
        <f t="shared" si="15"/>
        <v>-134.79635541399998</v>
      </c>
      <c r="R19" s="9">
        <f t="shared" si="13"/>
        <v>-0.02715557114451577</v>
      </c>
      <c r="S19" s="41">
        <f t="shared" si="14"/>
        <v>-0.7373494387435655</v>
      </c>
      <c r="T19" s="30">
        <f t="shared" si="16"/>
        <v>0.018354090322811985</v>
      </c>
    </row>
    <row r="20" spans="2:20" s="19" customFormat="1" ht="12">
      <c r="B20" s="25" t="s">
        <v>4</v>
      </c>
      <c r="C20" s="25" t="s">
        <v>9</v>
      </c>
      <c r="D20" s="8">
        <v>1402.011</v>
      </c>
      <c r="E20" s="8">
        <v>1364.93</v>
      </c>
      <c r="F20" s="8">
        <v>1185.792</v>
      </c>
      <c r="G20" s="8">
        <v>1437.748</v>
      </c>
      <c r="H20" s="8">
        <v>1306.172</v>
      </c>
      <c r="I20" s="8">
        <v>870.878</v>
      </c>
      <c r="J20" s="8">
        <v>857.311</v>
      </c>
      <c r="K20" s="8">
        <v>738.017</v>
      </c>
      <c r="L20" s="8">
        <v>558.14</v>
      </c>
      <c r="M20" s="8">
        <v>557.615</v>
      </c>
      <c r="N20" s="8">
        <v>447.04925</v>
      </c>
      <c r="O20" s="8">
        <v>436.9063</v>
      </c>
      <c r="P20" s="28"/>
      <c r="Q20" s="40">
        <f t="shared" si="15"/>
        <v>-965.1047</v>
      </c>
      <c r="R20" s="9">
        <f t="shared" si="13"/>
        <v>-0.19442639426165512</v>
      </c>
      <c r="S20" s="41">
        <f t="shared" si="14"/>
        <v>-0.6883717032177351</v>
      </c>
      <c r="T20" s="30">
        <f t="shared" si="16"/>
        <v>0.16700829506990006</v>
      </c>
    </row>
    <row r="21" spans="2:64" s="21" customFormat="1" ht="12">
      <c r="B21" s="24" t="s">
        <v>4</v>
      </c>
      <c r="C21" s="24" t="s">
        <v>10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28"/>
      <c r="Q21" s="40">
        <f t="shared" si="15"/>
        <v>0</v>
      </c>
      <c r="R21" s="9">
        <f t="shared" si="13"/>
        <v>0</v>
      </c>
      <c r="S21" s="41" t="e">
        <f t="shared" si="14"/>
        <v>#DIV/0!</v>
      </c>
      <c r="T21" s="30">
        <f t="shared" si="16"/>
        <v>0</v>
      </c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2:20" s="19" customFormat="1" ht="12">
      <c r="B22" s="25" t="s">
        <v>4</v>
      </c>
      <c r="C22" s="25" t="s">
        <v>11</v>
      </c>
      <c r="D22" s="8">
        <v>195.608853</v>
      </c>
      <c r="E22" s="8">
        <v>140.420826</v>
      </c>
      <c r="F22" s="8">
        <v>134.043983</v>
      </c>
      <c r="G22" s="8">
        <v>86.93634399999999</v>
      </c>
      <c r="H22" s="8">
        <v>84.841301</v>
      </c>
      <c r="I22" s="8">
        <v>77.83016</v>
      </c>
      <c r="J22" s="8">
        <v>85.62782000000001</v>
      </c>
      <c r="K22" s="8">
        <v>85.76653</v>
      </c>
      <c r="L22" s="8">
        <v>77.71517999999999</v>
      </c>
      <c r="M22" s="8">
        <v>75.728213</v>
      </c>
      <c r="N22" s="8">
        <v>51.47153</v>
      </c>
      <c r="O22" s="8">
        <v>53.993300000000005</v>
      </c>
      <c r="P22" s="28"/>
      <c r="Q22" s="40">
        <f t="shared" si="15"/>
        <v>-141.615553</v>
      </c>
      <c r="R22" s="9">
        <f t="shared" si="13"/>
        <v>-0.028529341263347198</v>
      </c>
      <c r="S22" s="41">
        <f t="shared" si="14"/>
        <v>-0.7239731271263065</v>
      </c>
      <c r="T22" s="30">
        <f t="shared" si="16"/>
        <v>0.020639045438799204</v>
      </c>
    </row>
    <row r="23" spans="2:20" s="19" customFormat="1" ht="12">
      <c r="B23" s="25" t="s">
        <v>4</v>
      </c>
      <c r="C23" s="25" t="s">
        <v>12</v>
      </c>
      <c r="D23" s="8">
        <v>61.63373385999999</v>
      </c>
      <c r="E23" s="8">
        <v>61.258367799999995</v>
      </c>
      <c r="F23" s="8">
        <v>59.933165458999994</v>
      </c>
      <c r="G23" s="8">
        <v>59.40814015699999</v>
      </c>
      <c r="H23" s="8">
        <v>60.552290936</v>
      </c>
      <c r="I23" s="8">
        <v>65.34157139</v>
      </c>
      <c r="J23" s="8">
        <v>66.81316632000001</v>
      </c>
      <c r="K23" s="8">
        <v>62.1095548</v>
      </c>
      <c r="L23" s="8">
        <v>61.93207122999999</v>
      </c>
      <c r="M23" s="8">
        <v>60.151121468</v>
      </c>
      <c r="N23" s="8">
        <v>59.91379539</v>
      </c>
      <c r="O23" s="8">
        <v>62.7817973</v>
      </c>
      <c r="P23" s="28"/>
      <c r="Q23" s="40">
        <f t="shared" si="15"/>
        <v>1.1480634400000085</v>
      </c>
      <c r="R23" s="9">
        <f t="shared" si="13"/>
        <v>0.00023128457982106364</v>
      </c>
      <c r="S23" s="41">
        <f t="shared" si="14"/>
        <v>0.018627192741686116</v>
      </c>
      <c r="T23" s="30">
        <f t="shared" si="16"/>
        <v>0.023998465868990803</v>
      </c>
    </row>
    <row r="24" spans="2:64" s="21" customFormat="1" ht="12">
      <c r="B24" s="24" t="s">
        <v>4</v>
      </c>
      <c r="C24" s="24" t="s">
        <v>13</v>
      </c>
      <c r="D24" s="10">
        <v>1.3</v>
      </c>
      <c r="E24" s="10">
        <v>0.9</v>
      </c>
      <c r="F24" s="10">
        <v>1.1</v>
      </c>
      <c r="G24" s="10">
        <v>1.2</v>
      </c>
      <c r="H24" s="10">
        <v>1.2</v>
      </c>
      <c r="I24" s="10">
        <v>1.2</v>
      </c>
      <c r="J24" s="10">
        <v>1.5</v>
      </c>
      <c r="K24" s="10">
        <v>1.5</v>
      </c>
      <c r="L24" s="10">
        <v>1.4</v>
      </c>
      <c r="M24" s="10">
        <v>1.4</v>
      </c>
      <c r="N24" s="10">
        <v>1.3</v>
      </c>
      <c r="O24" s="10">
        <v>1.3</v>
      </c>
      <c r="P24" s="28"/>
      <c r="Q24" s="40">
        <f t="shared" si="15"/>
        <v>0</v>
      </c>
      <c r="R24" s="9">
        <f t="shared" si="13"/>
        <v>0</v>
      </c>
      <c r="S24" s="41">
        <f t="shared" si="14"/>
        <v>0</v>
      </c>
      <c r="T24" s="30">
        <f t="shared" si="16"/>
        <v>0.0004969275645392848</v>
      </c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2:64" s="21" customFormat="1" ht="12">
      <c r="B25" s="24" t="s">
        <v>4</v>
      </c>
      <c r="C25" s="24" t="s">
        <v>14</v>
      </c>
      <c r="D25" s="10">
        <v>0.900111</v>
      </c>
      <c r="E25" s="10">
        <v>0.900111</v>
      </c>
      <c r="F25" s="10">
        <v>0.900111</v>
      </c>
      <c r="G25" s="10">
        <v>0.900111</v>
      </c>
      <c r="H25" s="10">
        <v>0.900111</v>
      </c>
      <c r="I25" s="10">
        <v>0.100111</v>
      </c>
      <c r="J25" s="10">
        <v>0.000111</v>
      </c>
      <c r="K25" s="10">
        <v>0.000111</v>
      </c>
      <c r="L25" s="10">
        <v>0.000111</v>
      </c>
      <c r="M25" s="10">
        <v>0.30023700000000003</v>
      </c>
      <c r="N25" s="10">
        <v>0.020251</v>
      </c>
      <c r="O25" s="10">
        <v>0.008451</v>
      </c>
      <c r="P25" s="28"/>
      <c r="Q25" s="40">
        <f t="shared" si="15"/>
        <v>-0.89166</v>
      </c>
      <c r="R25" s="9">
        <f t="shared" si="13"/>
        <v>-0.00017963049885400765</v>
      </c>
      <c r="S25" s="41">
        <f t="shared" si="14"/>
        <v>-0.9906111579571852</v>
      </c>
      <c r="T25" s="30">
        <f t="shared" si="16"/>
        <v>3.2304114214780733E-06</v>
      </c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2:64" ht="12">
      <c r="B26" s="11"/>
      <c r="C26" s="11" t="s">
        <v>27</v>
      </c>
      <c r="D26" s="34">
        <f>+D17+D21+D24+D25</f>
        <v>5.172111</v>
      </c>
      <c r="E26" s="34">
        <f aca="true" t="shared" si="17" ref="E26:N26">+E17+E21+E24+E25</f>
        <v>4.772111</v>
      </c>
      <c r="F26" s="34">
        <f t="shared" si="17"/>
        <v>4.972111</v>
      </c>
      <c r="G26" s="34">
        <f t="shared" si="17"/>
        <v>5.072111</v>
      </c>
      <c r="H26" s="34">
        <f t="shared" si="17"/>
        <v>5.072111</v>
      </c>
      <c r="I26" s="34">
        <f t="shared" si="17"/>
        <v>4.272111</v>
      </c>
      <c r="J26" s="34">
        <f t="shared" si="17"/>
        <v>4.472111</v>
      </c>
      <c r="K26" s="34">
        <f t="shared" si="17"/>
        <v>4.472111</v>
      </c>
      <c r="L26" s="34">
        <f t="shared" si="17"/>
        <v>4.372111</v>
      </c>
      <c r="M26" s="34">
        <f t="shared" si="17"/>
        <v>4.672237</v>
      </c>
      <c r="N26" s="34">
        <f t="shared" si="17"/>
        <v>4.292251</v>
      </c>
      <c r="O26" s="34">
        <f>+O17+O21+O24+O25</f>
        <v>4.280451</v>
      </c>
      <c r="P26" s="29"/>
      <c r="Q26" s="40">
        <f t="shared" si="15"/>
        <v>-0.8916599999999999</v>
      </c>
      <c r="R26" s="9">
        <f t="shared" si="13"/>
        <v>-0.00017963049885400765</v>
      </c>
      <c r="S26" s="41">
        <f t="shared" si="14"/>
        <v>-0.17239769216089906</v>
      </c>
      <c r="T26" s="30">
        <f t="shared" si="16"/>
        <v>0.0016362108388921124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3:64" ht="12.75" thickBot="1">
      <c r="C27" s="13" t="s">
        <v>40</v>
      </c>
      <c r="D27" s="12">
        <f aca="true" t="shared" si="18" ref="D27:N27">SUM(D16:D25)</f>
        <v>7579.9318383</v>
      </c>
      <c r="E27" s="12">
        <f t="shared" si="18"/>
        <v>6975.75826524</v>
      </c>
      <c r="F27" s="12">
        <f t="shared" si="18"/>
        <v>6246.662049899</v>
      </c>
      <c r="G27" s="12">
        <f t="shared" si="18"/>
        <v>5849.685645596999</v>
      </c>
      <c r="H27" s="12">
        <f t="shared" si="18"/>
        <v>5470.800513376001</v>
      </c>
      <c r="I27" s="12">
        <f t="shared" si="18"/>
        <v>4907.020272830001</v>
      </c>
      <c r="J27" s="12">
        <f t="shared" si="18"/>
        <v>4701.23554776</v>
      </c>
      <c r="K27" s="12">
        <f t="shared" si="18"/>
        <v>4197.76059324</v>
      </c>
      <c r="L27" s="12">
        <f t="shared" si="18"/>
        <v>3580.2906776700006</v>
      </c>
      <c r="M27" s="12">
        <f t="shared" si="18"/>
        <v>3167.391051908</v>
      </c>
      <c r="N27" s="12">
        <f t="shared" si="18"/>
        <v>2734.2310315399995</v>
      </c>
      <c r="O27" s="12">
        <f>SUM(O16:O25)</f>
        <v>2616.0754459360005</v>
      </c>
      <c r="P27" s="29"/>
      <c r="Q27" s="42">
        <f t="shared" si="15"/>
        <v>-4963.8563923639995</v>
      </c>
      <c r="R27" s="43">
        <f t="shared" si="13"/>
        <v>-1</v>
      </c>
      <c r="S27" s="44">
        <f t="shared" si="14"/>
        <v>-0.654868209669452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7:64" ht="12"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7:64" ht="12.75" thickBot="1"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4:64" ht="12">
      <c r="D30" s="45" t="str">
        <f>D2</f>
        <v>1990</v>
      </c>
      <c r="E30" s="46" t="str">
        <f aca="true" t="shared" si="19" ref="E30:M30">E2</f>
        <v>1991</v>
      </c>
      <c r="F30" s="46" t="str">
        <f t="shared" si="19"/>
        <v>1992</v>
      </c>
      <c r="G30" s="46" t="str">
        <f t="shared" si="19"/>
        <v>1993</v>
      </c>
      <c r="H30" s="46" t="str">
        <f t="shared" si="19"/>
        <v>1994</v>
      </c>
      <c r="I30" s="46" t="str">
        <f t="shared" si="19"/>
        <v>1995</v>
      </c>
      <c r="J30" s="46" t="str">
        <f t="shared" si="19"/>
        <v>1996</v>
      </c>
      <c r="K30" s="46" t="str">
        <f t="shared" si="19"/>
        <v>1997</v>
      </c>
      <c r="L30" s="46" t="str">
        <f t="shared" si="19"/>
        <v>1998</v>
      </c>
      <c r="M30" s="46">
        <f t="shared" si="19"/>
        <v>1999</v>
      </c>
      <c r="N30" s="46">
        <v>2000</v>
      </c>
      <c r="O30" s="47">
        <v>2001</v>
      </c>
      <c r="P30" s="36">
        <v>2002</v>
      </c>
      <c r="Q30" s="19">
        <v>2003</v>
      </c>
      <c r="R30" s="19">
        <v>2004</v>
      </c>
      <c r="S30" s="19">
        <v>2005</v>
      </c>
      <c r="T30" s="19">
        <v>2006</v>
      </c>
      <c r="U30" s="19">
        <v>2007</v>
      </c>
      <c r="V30" s="19">
        <v>2008</v>
      </c>
      <c r="W30" s="19">
        <v>2009</v>
      </c>
      <c r="X30" s="19">
        <v>2010</v>
      </c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4:64" ht="12">
      <c r="D31" s="48">
        <f>D11</f>
        <v>7579.931838299999</v>
      </c>
      <c r="E31" s="34">
        <f aca="true" t="shared" si="20" ref="E31:M31">E11</f>
        <v>6975.75826524</v>
      </c>
      <c r="F31" s="34">
        <f t="shared" si="20"/>
        <v>6246.662049899</v>
      </c>
      <c r="G31" s="34">
        <f t="shared" si="20"/>
        <v>5849.685645596999</v>
      </c>
      <c r="H31" s="34">
        <f t="shared" si="20"/>
        <v>5470.800513376</v>
      </c>
      <c r="I31" s="34">
        <f t="shared" si="20"/>
        <v>4907.02027283</v>
      </c>
      <c r="J31" s="34">
        <f t="shared" si="20"/>
        <v>4701.23554776</v>
      </c>
      <c r="K31" s="34">
        <f t="shared" si="20"/>
        <v>4197.760593239999</v>
      </c>
      <c r="L31" s="34">
        <f t="shared" si="20"/>
        <v>3580.2906776700006</v>
      </c>
      <c r="M31" s="34">
        <f t="shared" si="20"/>
        <v>3167.391051908</v>
      </c>
      <c r="N31" s="34">
        <f>N11</f>
        <v>2734.2310315399995</v>
      </c>
      <c r="O31" s="49">
        <f>O11</f>
        <v>2616.0754459360005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3:64" ht="12.75" thickBot="1">
      <c r="C32" s="13" t="s">
        <v>28</v>
      </c>
      <c r="D32" s="50">
        <f>D11/$D$11*100</f>
        <v>100</v>
      </c>
      <c r="E32" s="51">
        <f aca="true" t="shared" si="21" ref="E32:M32">E11/$D$11*100</f>
        <v>92.02930071208264</v>
      </c>
      <c r="F32" s="51">
        <f t="shared" si="21"/>
        <v>82.41053063743618</v>
      </c>
      <c r="G32" s="51">
        <f t="shared" si="21"/>
        <v>77.17332781331378</v>
      </c>
      <c r="H32" s="51">
        <f t="shared" si="21"/>
        <v>72.17479827104847</v>
      </c>
      <c r="I32" s="51">
        <f t="shared" si="21"/>
        <v>64.73699734390395</v>
      </c>
      <c r="J32" s="51">
        <f t="shared" si="21"/>
        <v>62.02213486941298</v>
      </c>
      <c r="K32" s="51">
        <f t="shared" si="21"/>
        <v>55.37992534483607</v>
      </c>
      <c r="L32" s="51">
        <f t="shared" si="21"/>
        <v>47.23381098995444</v>
      </c>
      <c r="M32" s="51">
        <f t="shared" si="21"/>
        <v>41.78653739211422</v>
      </c>
      <c r="N32" s="51">
        <f>N11/$D$11*100</f>
        <v>36.07197386293679</v>
      </c>
      <c r="O32" s="52">
        <f>O11/$D$11*100</f>
        <v>34.5131790330548</v>
      </c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3:64" ht="12">
      <c r="M33" s="34"/>
      <c r="N33" s="34"/>
      <c r="O33" s="34"/>
      <c r="P33" s="29"/>
      <c r="Q33" s="20"/>
      <c r="R33" s="20"/>
      <c r="S33" s="20"/>
      <c r="T33" s="20"/>
      <c r="U33" s="20"/>
      <c r="V33" s="20"/>
      <c r="W33" s="20"/>
      <c r="X33" s="20"/>
      <c r="Y33" s="20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7:64" ht="12">
      <c r="Q34" s="19"/>
      <c r="R34" s="19"/>
      <c r="S34" s="19"/>
      <c r="T34" s="19"/>
      <c r="U34" s="19"/>
      <c r="V34" s="19"/>
      <c r="W34" s="19"/>
      <c r="X34" s="19"/>
      <c r="Y34" s="20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spans="17:64" ht="12"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0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</row>
    <row r="36" spans="4:16" s="157" customFormat="1" ht="12"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9"/>
      <c r="P36" s="159"/>
    </row>
    <row r="38" ht="18.75" thickBot="1">
      <c r="C38" s="150" t="s">
        <v>58</v>
      </c>
    </row>
    <row r="39" spans="4:19" ht="12">
      <c r="D39" s="22" t="s">
        <v>29</v>
      </c>
      <c r="E39" s="22" t="s">
        <v>30</v>
      </c>
      <c r="F39" s="22" t="s">
        <v>31</v>
      </c>
      <c r="G39" s="22" t="s">
        <v>32</v>
      </c>
      <c r="H39" s="22" t="s">
        <v>33</v>
      </c>
      <c r="I39" s="22" t="s">
        <v>34</v>
      </c>
      <c r="J39" s="22" t="s">
        <v>35</v>
      </c>
      <c r="K39" s="22" t="s">
        <v>36</v>
      </c>
      <c r="L39" s="22" t="s">
        <v>37</v>
      </c>
      <c r="M39" s="22">
        <v>1999</v>
      </c>
      <c r="N39" s="22">
        <v>2000</v>
      </c>
      <c r="O39" s="22">
        <v>2001</v>
      </c>
      <c r="Q39" s="37" t="s">
        <v>38</v>
      </c>
      <c r="R39" s="38" t="s">
        <v>39</v>
      </c>
      <c r="S39" s="39"/>
    </row>
    <row r="40" spans="3:19" ht="12">
      <c r="C40" s="11" t="s">
        <v>5</v>
      </c>
      <c r="D40" s="151">
        <v>3118</v>
      </c>
      <c r="E40" s="151">
        <v>2727</v>
      </c>
      <c r="F40" s="151">
        <v>2147</v>
      </c>
      <c r="G40" s="151">
        <v>2531</v>
      </c>
      <c r="H40" s="151">
        <v>2833</v>
      </c>
      <c r="I40" s="151">
        <v>2819</v>
      </c>
      <c r="J40" s="151">
        <v>2932</v>
      </c>
      <c r="K40" s="151">
        <v>2932</v>
      </c>
      <c r="L40" s="151">
        <v>2952</v>
      </c>
      <c r="M40" s="151">
        <v>2701</v>
      </c>
      <c r="N40" s="151">
        <v>2716.4267999999997</v>
      </c>
      <c r="O40" s="151">
        <v>2665.63</v>
      </c>
      <c r="Q40" s="40">
        <f>O40-D40</f>
        <v>-452.3699999999999</v>
      </c>
      <c r="R40" s="9">
        <f>-Q40/Q$51</f>
        <v>-0.46673228590176974</v>
      </c>
      <c r="S40" s="41">
        <f>O40/D40-1</f>
        <v>-0.14508338678640154</v>
      </c>
    </row>
    <row r="41" spans="3:19" ht="12">
      <c r="C41" s="25" t="s">
        <v>6</v>
      </c>
      <c r="D41" s="151">
        <v>13.143</v>
      </c>
      <c r="E41" s="151">
        <v>13.143</v>
      </c>
      <c r="F41" s="151">
        <v>13.143</v>
      </c>
      <c r="G41" s="151">
        <v>13.143</v>
      </c>
      <c r="H41" s="151">
        <v>13.143</v>
      </c>
      <c r="I41" s="151">
        <v>13.143</v>
      </c>
      <c r="J41" s="151">
        <v>13.143</v>
      </c>
      <c r="K41" s="151">
        <v>13.143</v>
      </c>
      <c r="L41" s="151">
        <v>13.143</v>
      </c>
      <c r="M41" s="151">
        <v>13.143</v>
      </c>
      <c r="N41" s="151">
        <v>13.143</v>
      </c>
      <c r="O41" s="151">
        <v>13.143</v>
      </c>
      <c r="Q41" s="40">
        <f aca="true" t="shared" si="22" ref="Q41:Q51">O41-D41</f>
        <v>0</v>
      </c>
      <c r="R41" s="9">
        <f aca="true" t="shared" si="23" ref="R41:R51">-Q41/Q$51</f>
        <v>0</v>
      </c>
      <c r="S41" s="41">
        <f aca="true" t="shared" si="24" ref="S41:S51">O41/D41-1</f>
        <v>0</v>
      </c>
    </row>
    <row r="42" spans="3:19" ht="12">
      <c r="C42" s="25" t="s">
        <v>7</v>
      </c>
      <c r="D42" s="151">
        <v>913</v>
      </c>
      <c r="E42" s="151">
        <v>869</v>
      </c>
      <c r="F42" s="151">
        <v>845</v>
      </c>
      <c r="G42" s="151">
        <v>659</v>
      </c>
      <c r="H42" s="151">
        <v>664</v>
      </c>
      <c r="I42" s="151">
        <v>648.2</v>
      </c>
      <c r="J42" s="151">
        <v>660</v>
      </c>
      <c r="K42" s="151">
        <v>670</v>
      </c>
      <c r="L42" s="151">
        <v>666</v>
      </c>
      <c r="M42" s="151">
        <v>604.9</v>
      </c>
      <c r="N42" s="151">
        <v>669.5014</v>
      </c>
      <c r="O42" s="151">
        <v>590.51</v>
      </c>
      <c r="Q42" s="40">
        <f t="shared" si="22"/>
        <v>-322.49</v>
      </c>
      <c r="R42" s="9">
        <f t="shared" si="23"/>
        <v>-0.33272872843128803</v>
      </c>
      <c r="S42" s="41">
        <f t="shared" si="24"/>
        <v>-0.3532201533406353</v>
      </c>
    </row>
    <row r="43" spans="3:19" ht="12">
      <c r="C43" s="25" t="s">
        <v>8</v>
      </c>
      <c r="D43" s="151">
        <v>90.42</v>
      </c>
      <c r="E43" s="151">
        <v>79.42</v>
      </c>
      <c r="F43" s="151">
        <v>76.42</v>
      </c>
      <c r="G43" s="151">
        <v>75.42</v>
      </c>
      <c r="H43" s="151">
        <v>75.42</v>
      </c>
      <c r="I43" s="151">
        <v>75.42</v>
      </c>
      <c r="J43" s="151">
        <v>76</v>
      </c>
      <c r="K43" s="151">
        <v>80.97</v>
      </c>
      <c r="L43" s="151">
        <v>81.4</v>
      </c>
      <c r="M43" s="151">
        <v>76.75</v>
      </c>
      <c r="N43" s="151">
        <v>73.4</v>
      </c>
      <c r="O43" s="151">
        <v>73.4</v>
      </c>
      <c r="Q43" s="40">
        <f t="shared" si="22"/>
        <v>-17.019999999999996</v>
      </c>
      <c r="R43" s="9">
        <f t="shared" si="23"/>
        <v>-0.01756036763279643</v>
      </c>
      <c r="S43" s="41">
        <f t="shared" si="24"/>
        <v>-0.18823269188232683</v>
      </c>
    </row>
    <row r="44" spans="3:19" ht="12">
      <c r="C44" s="25" t="s">
        <v>9</v>
      </c>
      <c r="D44" s="151">
        <v>565</v>
      </c>
      <c r="E44" s="151">
        <v>513</v>
      </c>
      <c r="F44" s="151">
        <v>485</v>
      </c>
      <c r="G44" s="151">
        <v>520</v>
      </c>
      <c r="H44" s="151">
        <v>469</v>
      </c>
      <c r="I44" s="151">
        <v>453.3</v>
      </c>
      <c r="J44" s="151">
        <v>435.9</v>
      </c>
      <c r="K44" s="151">
        <v>427.4</v>
      </c>
      <c r="L44" s="151">
        <v>423.7</v>
      </c>
      <c r="M44" s="151">
        <v>409</v>
      </c>
      <c r="N44" s="151">
        <v>399.9</v>
      </c>
      <c r="O44" s="151">
        <v>373.847</v>
      </c>
      <c r="Q44" s="40">
        <f t="shared" si="22"/>
        <v>-191.15300000000002</v>
      </c>
      <c r="R44" s="9">
        <f t="shared" si="23"/>
        <v>-0.19722191269752862</v>
      </c>
      <c r="S44" s="41">
        <f t="shared" si="24"/>
        <v>-0.3383238938053098</v>
      </c>
    </row>
    <row r="45" spans="3:19" ht="12">
      <c r="C45" s="25" t="s">
        <v>10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Q45" s="40">
        <f t="shared" si="22"/>
        <v>0</v>
      </c>
      <c r="R45" s="9">
        <f t="shared" si="23"/>
        <v>0</v>
      </c>
      <c r="S45" s="41" t="e">
        <f t="shared" si="24"/>
        <v>#DIV/0!</v>
      </c>
    </row>
    <row r="46" spans="3:19" ht="12">
      <c r="C46" s="11" t="s">
        <v>11</v>
      </c>
      <c r="D46" s="151">
        <v>87.73</v>
      </c>
      <c r="E46" s="151">
        <v>81.43</v>
      </c>
      <c r="F46" s="151">
        <v>80.03</v>
      </c>
      <c r="G46" s="151">
        <v>81.43</v>
      </c>
      <c r="H46" s="151">
        <v>79.43</v>
      </c>
      <c r="I46" s="151">
        <v>81.03</v>
      </c>
      <c r="J46" s="151">
        <v>81.13</v>
      </c>
      <c r="K46" s="151">
        <v>79.53</v>
      </c>
      <c r="L46" s="151">
        <v>79.23</v>
      </c>
      <c r="M46" s="151">
        <v>78.43</v>
      </c>
      <c r="N46" s="151">
        <v>78.73</v>
      </c>
      <c r="O46" s="151">
        <v>78.32</v>
      </c>
      <c r="Q46" s="40">
        <f t="shared" si="22"/>
        <v>-9.41000000000001</v>
      </c>
      <c r="R46" s="9">
        <f t="shared" si="23"/>
        <v>-0.009708757898038463</v>
      </c>
      <c r="S46" s="41">
        <f t="shared" si="24"/>
        <v>-0.10726091416847161</v>
      </c>
    </row>
    <row r="47" spans="3:19" ht="12">
      <c r="C47" s="13" t="s">
        <v>12</v>
      </c>
      <c r="D47" s="151">
        <v>49.3</v>
      </c>
      <c r="E47" s="151">
        <v>56.9</v>
      </c>
      <c r="F47" s="151">
        <v>46.9</v>
      </c>
      <c r="G47" s="151">
        <v>43.5</v>
      </c>
      <c r="H47" s="151">
        <v>42.1</v>
      </c>
      <c r="I47" s="151">
        <v>42.5</v>
      </c>
      <c r="J47" s="151">
        <v>43.7</v>
      </c>
      <c r="K47" s="151">
        <v>43.2</v>
      </c>
      <c r="L47" s="151">
        <v>51.6</v>
      </c>
      <c r="M47" s="151">
        <v>55.1</v>
      </c>
      <c r="N47" s="151">
        <v>49.1</v>
      </c>
      <c r="O47" s="151">
        <v>72.52</v>
      </c>
      <c r="Q47" s="40">
        <f t="shared" si="22"/>
        <v>23.22</v>
      </c>
      <c r="R47" s="9">
        <f t="shared" si="23"/>
        <v>0.02395721130631805</v>
      </c>
      <c r="S47" s="41">
        <f t="shared" si="24"/>
        <v>0.4709939148073021</v>
      </c>
    </row>
    <row r="48" spans="3:19" ht="12">
      <c r="C48" s="13" t="s">
        <v>13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Q48" s="40">
        <f t="shared" si="22"/>
        <v>0</v>
      </c>
      <c r="R48" s="9">
        <f t="shared" si="23"/>
        <v>0</v>
      </c>
      <c r="S48" s="41" t="e">
        <f t="shared" si="24"/>
        <v>#DIV/0!</v>
      </c>
    </row>
    <row r="49" spans="3:19" ht="12">
      <c r="C49" s="13" t="s">
        <v>14</v>
      </c>
      <c r="D49" s="151">
        <v>0.048</v>
      </c>
      <c r="E49" s="151">
        <v>0.048</v>
      </c>
      <c r="F49" s="151">
        <v>0.048</v>
      </c>
      <c r="G49" s="151">
        <v>0.048</v>
      </c>
      <c r="H49" s="151">
        <v>0.048</v>
      </c>
      <c r="I49" s="151">
        <v>0.048</v>
      </c>
      <c r="J49" s="151">
        <v>0.048</v>
      </c>
      <c r="K49" s="151">
        <v>0.048</v>
      </c>
      <c r="L49" s="151">
        <v>0.048</v>
      </c>
      <c r="M49" s="151">
        <v>0.048</v>
      </c>
      <c r="N49" s="151">
        <v>0.048</v>
      </c>
      <c r="O49" s="151">
        <v>0.043</v>
      </c>
      <c r="Q49" s="40">
        <f t="shared" si="22"/>
        <v>-0.0050000000000000044</v>
      </c>
      <c r="R49" s="9">
        <f t="shared" si="23"/>
        <v>-5.158744898001307E-06</v>
      </c>
      <c r="S49" s="41">
        <f t="shared" si="24"/>
        <v>-0.10416666666666674</v>
      </c>
    </row>
    <row r="50" spans="3:19" ht="12">
      <c r="C50" s="13" t="s">
        <v>27</v>
      </c>
      <c r="D50" s="34">
        <f>+D41+D45+D48+D49</f>
        <v>13.191</v>
      </c>
      <c r="E50" s="34">
        <f aca="true" t="shared" si="25" ref="E50:O50">+E41+E45+E48+E49</f>
        <v>13.191</v>
      </c>
      <c r="F50" s="34">
        <f t="shared" si="25"/>
        <v>13.191</v>
      </c>
      <c r="G50" s="34">
        <f t="shared" si="25"/>
        <v>13.191</v>
      </c>
      <c r="H50" s="34">
        <f t="shared" si="25"/>
        <v>13.191</v>
      </c>
      <c r="I50" s="34">
        <f t="shared" si="25"/>
        <v>13.191</v>
      </c>
      <c r="J50" s="34">
        <f t="shared" si="25"/>
        <v>13.191</v>
      </c>
      <c r="K50" s="34">
        <f t="shared" si="25"/>
        <v>13.191</v>
      </c>
      <c r="L50" s="34">
        <f t="shared" si="25"/>
        <v>13.191</v>
      </c>
      <c r="M50" s="34">
        <f t="shared" si="25"/>
        <v>13.191</v>
      </c>
      <c r="N50" s="34">
        <f t="shared" si="25"/>
        <v>13.191</v>
      </c>
      <c r="O50" s="34">
        <f t="shared" si="25"/>
        <v>13.186</v>
      </c>
      <c r="Q50" s="40">
        <f t="shared" si="22"/>
        <v>-0.005000000000000782</v>
      </c>
      <c r="R50" s="9">
        <f t="shared" si="23"/>
        <v>-5.158744898002109E-06</v>
      </c>
      <c r="S50" s="41">
        <f t="shared" si="24"/>
        <v>-0.00037904631946028555</v>
      </c>
    </row>
    <row r="51" spans="3:19" ht="12.75" thickBot="1">
      <c r="C51" s="13" t="s">
        <v>28</v>
      </c>
      <c r="D51" s="12">
        <f aca="true" t="shared" si="26" ref="D51:O51">SUM(D40:D49)</f>
        <v>4836.641</v>
      </c>
      <c r="E51" s="12">
        <f t="shared" si="26"/>
        <v>4339.941</v>
      </c>
      <c r="F51" s="12">
        <f t="shared" si="26"/>
        <v>3693.541</v>
      </c>
      <c r="G51" s="12">
        <f t="shared" si="26"/>
        <v>3923.5409999999997</v>
      </c>
      <c r="H51" s="12">
        <f t="shared" si="26"/>
        <v>4176.1410000000005</v>
      </c>
      <c r="I51" s="12">
        <f t="shared" si="26"/>
        <v>4132.6410000000005</v>
      </c>
      <c r="J51" s="12">
        <f t="shared" si="26"/>
        <v>4241.920999999999</v>
      </c>
      <c r="K51" s="12">
        <f t="shared" si="26"/>
        <v>4246.290999999999</v>
      </c>
      <c r="L51" s="12">
        <f t="shared" si="26"/>
        <v>4267.121</v>
      </c>
      <c r="M51" s="12">
        <f t="shared" si="26"/>
        <v>3938.3709999999996</v>
      </c>
      <c r="N51" s="12">
        <f t="shared" si="26"/>
        <v>4000.2491999999997</v>
      </c>
      <c r="O51" s="12">
        <f t="shared" si="26"/>
        <v>3867.413000000001</v>
      </c>
      <c r="Q51" s="42">
        <f t="shared" si="22"/>
        <v>-969.2279999999987</v>
      </c>
      <c r="R51" s="43">
        <f t="shared" si="23"/>
        <v>-1</v>
      </c>
      <c r="S51" s="44">
        <f t="shared" si="24"/>
        <v>-0.20039279326292747</v>
      </c>
    </row>
    <row r="54" spans="4:15" ht="12"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</row>
    <row r="58" ht="12">
      <c r="J58" s="34"/>
    </row>
  </sheetData>
  <autoFilter ref="A1:A54"/>
  <printOptions/>
  <pageMargins left="0.75" right="0.75" top="1" bottom="1" header="0.5" footer="0.5"/>
  <pageSetup fitToHeight="1" fitToWidth="1" horizontalDpi="600" verticalDpi="600" orientation="landscape" paperSize="9" scale="23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0"/>
  <sheetViews>
    <sheetView tabSelected="1" zoomScale="75" zoomScaleNormal="75" workbookViewId="0" topLeftCell="A1">
      <selection activeCell="Q17" sqref="Q17:Q20"/>
    </sheetView>
  </sheetViews>
  <sheetFormatPr defaultColWidth="9.140625" defaultRowHeight="12.75"/>
  <cols>
    <col min="1" max="1" width="4.140625" style="19" customWidth="1"/>
    <col min="2" max="2" width="5.8515625" style="19" customWidth="1"/>
    <col min="3" max="3" width="9.7109375" style="19" customWidth="1"/>
    <col min="4" max="4" width="6.7109375" style="19" customWidth="1"/>
    <col min="5" max="16" width="7.28125" style="19" customWidth="1"/>
    <col min="17" max="17" width="8.421875" style="19" customWidth="1"/>
    <col min="18" max="18" width="7.8515625" style="19" customWidth="1"/>
    <col min="19" max="19" width="10.57421875" style="19" customWidth="1"/>
    <col min="20" max="20" width="4.57421875" style="19" customWidth="1"/>
    <col min="21" max="21" width="14.00390625" style="19" customWidth="1"/>
    <col min="22" max="22" width="9.140625" style="19" customWidth="1"/>
    <col min="23" max="23" width="9.00390625" style="19" customWidth="1"/>
    <col min="24" max="24" width="13.57421875" style="19" customWidth="1"/>
    <col min="25" max="25" width="6.7109375" style="19" customWidth="1"/>
    <col min="26" max="27" width="9.140625" style="19" customWidth="1"/>
    <col min="28" max="28" width="9.8515625" style="19" customWidth="1"/>
    <col min="29" max="29" width="13.57421875" style="19" customWidth="1"/>
    <col min="30" max="16384" width="9.140625" style="19" customWidth="1"/>
  </cols>
  <sheetData>
    <row r="1" spans="2:29" ht="12.75">
      <c r="B1" s="53"/>
      <c r="C1" s="1" t="s">
        <v>0</v>
      </c>
      <c r="R1" s="54" t="s">
        <v>2</v>
      </c>
      <c r="S1" s="55"/>
      <c r="T1" s="56"/>
      <c r="U1" s="54" t="s">
        <v>3</v>
      </c>
      <c r="V1" s="57"/>
      <c r="W1" s="57"/>
      <c r="X1" s="55"/>
      <c r="Y1" s="58"/>
      <c r="Z1" s="2" t="s">
        <v>3</v>
      </c>
      <c r="AA1" s="57"/>
      <c r="AB1" s="57"/>
      <c r="AC1" s="55"/>
    </row>
    <row r="2" spans="3:30" ht="58.5" customHeight="1">
      <c r="C2" s="3"/>
      <c r="D2" s="59"/>
      <c r="E2" s="6" t="str">
        <f>'[1]Cor &amp; CLRTAP-CO, NOx, SO2, VOC'!R$3</f>
        <v>1990</v>
      </c>
      <c r="F2" s="6" t="str">
        <f>'[1]Cor &amp; CLRTAP-CO, NOx, SO2, VOC'!S$3</f>
        <v>1991</v>
      </c>
      <c r="G2" s="6" t="str">
        <f>'[1]Cor &amp; CLRTAP-CO, NOx, SO2, VOC'!T$3</f>
        <v>1992</v>
      </c>
      <c r="H2" s="6" t="str">
        <f>'[1]Cor &amp; CLRTAP-CO, NOx, SO2, VOC'!U$3</f>
        <v>1993</v>
      </c>
      <c r="I2" s="6" t="str">
        <f>'[1]Cor &amp; CLRTAP-CO, NOx, SO2, VOC'!V$3</f>
        <v>1994</v>
      </c>
      <c r="J2" s="6" t="str">
        <f>'[1]Cor &amp; CLRTAP-CO, NOx, SO2, VOC'!W$3</f>
        <v>1995</v>
      </c>
      <c r="K2" s="6" t="str">
        <f>'[1]Cor &amp; CLRTAP-CO, NOx, SO2, VOC'!X$3</f>
        <v>1996</v>
      </c>
      <c r="L2" s="6" t="str">
        <f>'[1]Cor &amp; CLRTAP-CO, NOx, SO2, VOC'!Y$3</f>
        <v>1997</v>
      </c>
      <c r="M2" s="6" t="str">
        <f>'[1]Cor &amp; CLRTAP-CO, NOx, SO2, VOC'!Z$3</f>
        <v>1998</v>
      </c>
      <c r="N2" s="60">
        <v>1999</v>
      </c>
      <c r="O2" s="60">
        <v>2000</v>
      </c>
      <c r="P2" s="60">
        <v>2001</v>
      </c>
      <c r="Q2" s="60"/>
      <c r="R2" s="61" t="s">
        <v>17</v>
      </c>
      <c r="S2" s="62" t="s">
        <v>42</v>
      </c>
      <c r="T2" s="63"/>
      <c r="U2" s="64"/>
      <c r="V2" s="63" t="s">
        <v>43</v>
      </c>
      <c r="W2" s="63" t="str">
        <f>"1990 - "&amp;R2</f>
        <v>1990 - 2010 NECD Target (October 2001)</v>
      </c>
      <c r="X2" s="62" t="str">
        <f>"1990 - "&amp;S2</f>
        <v>1990 - 2010: CLRTAP Gothenburg Protocol, 1 Dec. 1999</v>
      </c>
      <c r="Y2" s="65"/>
      <c r="Z2" s="66"/>
      <c r="AA2" s="63" t="str">
        <f>V2</f>
        <v>1990-2001</v>
      </c>
      <c r="AB2" s="63" t="str">
        <f>W2</f>
        <v>1990 - 2010 NECD Target (October 2001)</v>
      </c>
      <c r="AC2" s="62" t="str">
        <f>X2</f>
        <v>1990 - 2010: CLRTAP Gothenburg Protocol, 1 Dec. 1999</v>
      </c>
      <c r="AD2" s="89"/>
    </row>
    <row r="3" spans="2:34" ht="12">
      <c r="B3" s="90" t="s">
        <v>4</v>
      </c>
      <c r="C3" s="68" t="s">
        <v>44</v>
      </c>
      <c r="D3" s="68" t="s">
        <v>45</v>
      </c>
      <c r="E3" s="69">
        <v>50.7</v>
      </c>
      <c r="F3" s="69">
        <v>37.2</v>
      </c>
      <c r="G3" s="69">
        <v>43.4</v>
      </c>
      <c r="H3" s="69">
        <v>47.8</v>
      </c>
      <c r="I3" s="69">
        <v>46.5</v>
      </c>
      <c r="J3" s="69">
        <v>45.6</v>
      </c>
      <c r="K3" s="69">
        <v>49.8</v>
      </c>
      <c r="L3" s="69">
        <v>52.6</v>
      </c>
      <c r="M3" s="69">
        <v>53.2</v>
      </c>
      <c r="N3" s="69">
        <v>55.7</v>
      </c>
      <c r="O3" s="69">
        <v>54.8</v>
      </c>
      <c r="P3" s="69">
        <v>51.5</v>
      </c>
      <c r="Q3" s="69">
        <f>P3-E3</f>
        <v>0.7999999999999972</v>
      </c>
      <c r="R3" s="70"/>
      <c r="S3" s="71" t="s">
        <v>26</v>
      </c>
      <c r="T3" s="72"/>
      <c r="U3" s="73" t="str">
        <f aca="true" t="shared" si="0" ref="U3:U13">C3</f>
        <v>Cyprus</v>
      </c>
      <c r="V3" s="74">
        <f aca="true" t="shared" si="1" ref="V3:V8">P3/E3-1</f>
        <v>0.015779092702169484</v>
      </c>
      <c r="W3" s="74"/>
      <c r="X3" s="75"/>
      <c r="Y3" s="76" t="s">
        <v>1</v>
      </c>
      <c r="Z3" s="131" t="s">
        <v>52</v>
      </c>
      <c r="AA3" s="132"/>
      <c r="AB3" s="132"/>
      <c r="AC3" s="133"/>
      <c r="AF3" s="93"/>
      <c r="AG3" s="27"/>
      <c r="AH3" s="27"/>
    </row>
    <row r="4" spans="2:34" ht="12">
      <c r="B4" s="90" t="s">
        <v>4</v>
      </c>
      <c r="C4" s="68" t="s">
        <v>18</v>
      </c>
      <c r="D4" s="68" t="s">
        <v>46</v>
      </c>
      <c r="E4" s="69">
        <v>1878.772</v>
      </c>
      <c r="F4" s="69">
        <v>1781.772</v>
      </c>
      <c r="G4" s="69">
        <v>1540.772</v>
      </c>
      <c r="H4" s="69">
        <v>1421.772</v>
      </c>
      <c r="I4" s="69">
        <v>1273.072</v>
      </c>
      <c r="J4" s="69">
        <v>1093.472</v>
      </c>
      <c r="K4" s="69">
        <v>949.372</v>
      </c>
      <c r="L4" s="69">
        <v>703.172</v>
      </c>
      <c r="M4" s="69">
        <v>446.372</v>
      </c>
      <c r="N4" s="69">
        <v>272.372</v>
      </c>
      <c r="O4" s="69">
        <v>267.302</v>
      </c>
      <c r="P4" s="69">
        <v>250.936</v>
      </c>
      <c r="Q4" s="69">
        <f aca="true" t="shared" si="2" ref="Q4:Q13">P4-E4</f>
        <v>-1627.836</v>
      </c>
      <c r="R4" s="70"/>
      <c r="S4" s="71">
        <v>283</v>
      </c>
      <c r="T4" s="72"/>
      <c r="U4" s="73" t="str">
        <f t="shared" si="0"/>
        <v>Czech Republic</v>
      </c>
      <c r="V4" s="74">
        <f t="shared" si="1"/>
        <v>-0.8664361614927197</v>
      </c>
      <c r="W4" s="74"/>
      <c r="X4" s="75">
        <f>S4/$E4-1</f>
        <v>-0.8493696946729034</v>
      </c>
      <c r="Y4" s="77"/>
      <c r="Z4" s="131" t="s">
        <v>44</v>
      </c>
      <c r="AA4" s="132">
        <v>0.015779092702169484</v>
      </c>
      <c r="AB4" s="132"/>
      <c r="AC4" s="133"/>
      <c r="AF4" s="27"/>
      <c r="AG4" s="27"/>
      <c r="AH4" s="27"/>
    </row>
    <row r="5" spans="2:34" ht="12">
      <c r="B5" s="90" t="s">
        <v>4</v>
      </c>
      <c r="C5" s="68" t="s">
        <v>47</v>
      </c>
      <c r="D5" s="68" t="s">
        <v>48</v>
      </c>
      <c r="E5" s="69">
        <v>256.002</v>
      </c>
      <c r="F5" s="69">
        <v>249.242</v>
      </c>
      <c r="G5" s="69">
        <v>190.672</v>
      </c>
      <c r="H5" s="69">
        <v>157.162</v>
      </c>
      <c r="I5" s="69">
        <v>153.022</v>
      </c>
      <c r="J5" s="69">
        <v>121.942</v>
      </c>
      <c r="K5" s="69">
        <v>128.822</v>
      </c>
      <c r="L5" s="69">
        <v>122.642</v>
      </c>
      <c r="M5" s="69">
        <v>113.662</v>
      </c>
      <c r="N5" s="69">
        <v>106.072</v>
      </c>
      <c r="O5" s="69">
        <v>95.46</v>
      </c>
      <c r="P5" s="69">
        <v>91.71</v>
      </c>
      <c r="Q5" s="69">
        <f t="shared" si="2"/>
        <v>-164.29200000000003</v>
      </c>
      <c r="R5" s="70"/>
      <c r="S5" s="71" t="s">
        <v>26</v>
      </c>
      <c r="T5" s="72"/>
      <c r="U5" s="73" t="str">
        <f t="shared" si="0"/>
        <v>Estonia</v>
      </c>
      <c r="V5" s="74">
        <f t="shared" si="1"/>
        <v>-0.6417606112452248</v>
      </c>
      <c r="W5" s="74"/>
      <c r="X5" s="75"/>
      <c r="Y5" s="77"/>
      <c r="Z5" s="131" t="s">
        <v>23</v>
      </c>
      <c r="AA5" s="132">
        <v>-0.5297459792574779</v>
      </c>
      <c r="AB5" s="132"/>
      <c r="AC5" s="133">
        <v>-0.5800390801142341</v>
      </c>
      <c r="AF5" s="27"/>
      <c r="AG5" s="27"/>
      <c r="AH5" s="27"/>
    </row>
    <row r="6" spans="2:34" ht="12">
      <c r="B6" s="90" t="s">
        <v>4</v>
      </c>
      <c r="C6" s="68" t="s">
        <v>20</v>
      </c>
      <c r="D6" s="68" t="s">
        <v>49</v>
      </c>
      <c r="E6" s="69">
        <v>1010.65</v>
      </c>
      <c r="F6" s="69">
        <v>913.55</v>
      </c>
      <c r="G6" s="69">
        <v>827.55</v>
      </c>
      <c r="H6" s="69">
        <v>757.6</v>
      </c>
      <c r="I6" s="69">
        <v>741.4</v>
      </c>
      <c r="J6" s="69">
        <v>705.49</v>
      </c>
      <c r="K6" s="69">
        <v>673.11</v>
      </c>
      <c r="L6" s="69">
        <v>658.77</v>
      </c>
      <c r="M6" s="69">
        <v>592.09</v>
      </c>
      <c r="N6" s="69">
        <v>589.788</v>
      </c>
      <c r="O6" s="69">
        <v>485.89</v>
      </c>
      <c r="P6" s="69">
        <v>400.786</v>
      </c>
      <c r="Q6" s="69">
        <f t="shared" si="2"/>
        <v>-609.864</v>
      </c>
      <c r="R6" s="70"/>
      <c r="S6" s="71">
        <v>550</v>
      </c>
      <c r="T6" s="72"/>
      <c r="U6" s="73" t="str">
        <f t="shared" si="0"/>
        <v>Hungary</v>
      </c>
      <c r="V6" s="74">
        <f t="shared" si="1"/>
        <v>-0.6034373917775688</v>
      </c>
      <c r="W6" s="74"/>
      <c r="X6" s="75">
        <f>S6/$E6-1</f>
        <v>-0.45579577499628954</v>
      </c>
      <c r="Y6" s="77"/>
      <c r="Z6" s="131" t="s">
        <v>20</v>
      </c>
      <c r="AA6" s="132">
        <v>-0.6034373917775688</v>
      </c>
      <c r="AB6" s="132"/>
      <c r="AC6" s="133">
        <v>-0.45579577499628954</v>
      </c>
      <c r="AF6" s="27"/>
      <c r="AG6" s="27"/>
      <c r="AH6" s="27"/>
    </row>
    <row r="7" spans="2:34" ht="12">
      <c r="B7" s="90" t="s">
        <v>4</v>
      </c>
      <c r="C7" s="68" t="s">
        <v>21</v>
      </c>
      <c r="D7" s="68" t="s">
        <v>50</v>
      </c>
      <c r="E7" s="69">
        <v>95.33868086000001</v>
      </c>
      <c r="F7" s="69">
        <v>71.1251078</v>
      </c>
      <c r="G7" s="69">
        <v>59.098892459</v>
      </c>
      <c r="H7" s="69">
        <v>57.682488156999995</v>
      </c>
      <c r="I7" s="69">
        <v>70.637355936</v>
      </c>
      <c r="J7" s="69">
        <v>54.54711539</v>
      </c>
      <c r="K7" s="69">
        <v>50.88239031999999</v>
      </c>
      <c r="L7" s="69">
        <v>38.6074358</v>
      </c>
      <c r="M7" s="69">
        <v>35.59752023</v>
      </c>
      <c r="N7" s="69">
        <v>29.489894468000003</v>
      </c>
      <c r="O7" s="69">
        <v>16.663803790000003</v>
      </c>
      <c r="P7" s="69">
        <v>13.372260300000002</v>
      </c>
      <c r="Q7" s="69">
        <f t="shared" si="2"/>
        <v>-81.96642056</v>
      </c>
      <c r="R7" s="70"/>
      <c r="S7" s="71">
        <v>107</v>
      </c>
      <c r="T7" s="72"/>
      <c r="U7" s="73" t="str">
        <f t="shared" si="0"/>
        <v>Latvia</v>
      </c>
      <c r="V7" s="74">
        <f t="shared" si="1"/>
        <v>-0.8597394029435284</v>
      </c>
      <c r="W7" s="74"/>
      <c r="X7" s="75">
        <f>S7/$E7-1</f>
        <v>0.12231466845155992</v>
      </c>
      <c r="Y7" s="76" t="s">
        <v>1</v>
      </c>
      <c r="Z7" s="131" t="s">
        <v>47</v>
      </c>
      <c r="AA7" s="134">
        <v>-0.6417606112452248</v>
      </c>
      <c r="AB7" s="132"/>
      <c r="AC7" s="133"/>
      <c r="AF7" s="27"/>
      <c r="AG7" s="27"/>
      <c r="AH7" s="27"/>
    </row>
    <row r="8" spans="2:34" ht="12">
      <c r="B8" s="90" t="s">
        <v>4</v>
      </c>
      <c r="C8" s="68" t="s">
        <v>22</v>
      </c>
      <c r="D8" s="68" t="s">
        <v>51</v>
      </c>
      <c r="E8" s="69">
        <v>222</v>
      </c>
      <c r="F8" s="69">
        <v>234</v>
      </c>
      <c r="G8" s="69">
        <v>139</v>
      </c>
      <c r="H8" s="69">
        <v>125</v>
      </c>
      <c r="I8" s="69">
        <v>117</v>
      </c>
      <c r="J8" s="69">
        <v>93.6</v>
      </c>
      <c r="K8" s="69">
        <v>93.08</v>
      </c>
      <c r="L8" s="69">
        <v>76.7</v>
      </c>
      <c r="M8" s="69">
        <v>93.6</v>
      </c>
      <c r="N8" s="69">
        <v>69.8</v>
      </c>
      <c r="O8" s="69">
        <v>43.1</v>
      </c>
      <c r="P8" s="69">
        <v>48.774814</v>
      </c>
      <c r="Q8" s="69">
        <f t="shared" si="2"/>
        <v>-173.225186</v>
      </c>
      <c r="R8" s="70"/>
      <c r="S8" s="71">
        <v>145</v>
      </c>
      <c r="T8" s="72"/>
      <c r="U8" s="73" t="str">
        <f t="shared" si="0"/>
        <v>Lithuania</v>
      </c>
      <c r="V8" s="74">
        <f t="shared" si="1"/>
        <v>-0.7802936306306306</v>
      </c>
      <c r="W8" s="74"/>
      <c r="X8" s="75">
        <f>S8/$E8-1</f>
        <v>-0.34684684684684686</v>
      </c>
      <c r="Y8" s="77"/>
      <c r="Z8" s="131" t="s">
        <v>41</v>
      </c>
      <c r="AA8" s="132">
        <v>-0.6548682096694523</v>
      </c>
      <c r="AB8" s="132"/>
      <c r="AC8" s="133"/>
      <c r="AF8" s="27"/>
      <c r="AG8" s="27"/>
      <c r="AH8" s="27"/>
    </row>
    <row r="9" spans="2:34" ht="12">
      <c r="B9" s="90" t="s">
        <v>4</v>
      </c>
      <c r="C9" s="78" t="s">
        <v>52</v>
      </c>
      <c r="D9" s="78" t="s">
        <v>53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69">
        <f t="shared" si="2"/>
        <v>0</v>
      </c>
      <c r="R9" s="70"/>
      <c r="S9" s="71" t="s">
        <v>26</v>
      </c>
      <c r="T9" s="72"/>
      <c r="U9" s="73" t="str">
        <f t="shared" si="0"/>
        <v>Malta</v>
      </c>
      <c r="V9" s="74"/>
      <c r="W9" s="74"/>
      <c r="X9" s="75"/>
      <c r="Y9" s="77"/>
      <c r="Z9" s="131" t="s">
        <v>25</v>
      </c>
      <c r="AA9" s="134">
        <v>-0.6634910941475827</v>
      </c>
      <c r="AB9" s="132"/>
      <c r="AC9" s="133">
        <v>-0.8625954198473282</v>
      </c>
      <c r="AF9" s="27"/>
      <c r="AG9" s="27"/>
      <c r="AH9" s="27"/>
    </row>
    <row r="10" spans="2:34" ht="12">
      <c r="B10" s="90" t="s">
        <v>4</v>
      </c>
      <c r="C10" s="68" t="s">
        <v>23</v>
      </c>
      <c r="D10" s="68" t="s">
        <v>54</v>
      </c>
      <c r="E10" s="69">
        <v>3326.5</v>
      </c>
      <c r="F10" s="69">
        <v>3062.5</v>
      </c>
      <c r="G10" s="69">
        <v>2878.5</v>
      </c>
      <c r="H10" s="69">
        <v>2773.5</v>
      </c>
      <c r="I10" s="69">
        <v>2653.5</v>
      </c>
      <c r="J10" s="69">
        <v>2427.5</v>
      </c>
      <c r="K10" s="69">
        <v>2416.5</v>
      </c>
      <c r="L10" s="69">
        <v>2224.5</v>
      </c>
      <c r="M10" s="69">
        <v>1942.5</v>
      </c>
      <c r="N10" s="69">
        <v>1767.5</v>
      </c>
      <c r="O10" s="69">
        <v>1550.5</v>
      </c>
      <c r="P10" s="69">
        <v>1564.3</v>
      </c>
      <c r="Q10" s="69">
        <f t="shared" si="2"/>
        <v>-1762.2</v>
      </c>
      <c r="R10" s="70"/>
      <c r="S10" s="71">
        <v>1397</v>
      </c>
      <c r="T10" s="72"/>
      <c r="U10" s="73" t="str">
        <f t="shared" si="0"/>
        <v>Poland</v>
      </c>
      <c r="V10" s="74">
        <f>P10/E10-1</f>
        <v>-0.5297459792574779</v>
      </c>
      <c r="W10" s="74"/>
      <c r="X10" s="75">
        <f>S10/$E10-1</f>
        <v>-0.5800390801142341</v>
      </c>
      <c r="Y10" s="77"/>
      <c r="Z10" s="135" t="s">
        <v>24</v>
      </c>
      <c r="AA10" s="132">
        <v>-0.7634228734494568</v>
      </c>
      <c r="AB10" s="132"/>
      <c r="AC10" s="133">
        <v>-0.7975966096803861</v>
      </c>
      <c r="AF10" s="27"/>
      <c r="AG10" s="27"/>
      <c r="AH10" s="27"/>
    </row>
    <row r="11" spans="2:34" ht="12">
      <c r="B11" s="90" t="s">
        <v>4</v>
      </c>
      <c r="C11" s="68" t="s">
        <v>24</v>
      </c>
      <c r="D11" s="68" t="s">
        <v>55</v>
      </c>
      <c r="E11" s="69">
        <v>543.46915744</v>
      </c>
      <c r="F11" s="69">
        <v>446.66915744000005</v>
      </c>
      <c r="G11" s="69">
        <v>381.16915744000005</v>
      </c>
      <c r="H11" s="69">
        <v>326.26915744</v>
      </c>
      <c r="I11" s="69">
        <v>239.26915744000001</v>
      </c>
      <c r="J11" s="69">
        <v>240.16915744000002</v>
      </c>
      <c r="K11" s="69">
        <v>227.96915744</v>
      </c>
      <c r="L11" s="69">
        <v>202.86915744</v>
      </c>
      <c r="M11" s="69">
        <v>180.36915744</v>
      </c>
      <c r="N11" s="69">
        <v>172.16915744000002</v>
      </c>
      <c r="O11" s="69">
        <v>123.88022775</v>
      </c>
      <c r="P11" s="69">
        <v>128.57237163599999</v>
      </c>
      <c r="Q11" s="69">
        <f t="shared" si="2"/>
        <v>-414.89678580400005</v>
      </c>
      <c r="R11" s="70"/>
      <c r="S11" s="71">
        <v>110</v>
      </c>
      <c r="T11" s="72"/>
      <c r="U11" s="73" t="str">
        <f t="shared" si="0"/>
        <v>Slovak Republic</v>
      </c>
      <c r="V11" s="74">
        <f>P11/E11-1</f>
        <v>-0.7634228734494568</v>
      </c>
      <c r="W11" s="74"/>
      <c r="X11" s="75">
        <f>S11/$E11-1</f>
        <v>-0.7975966096803861</v>
      </c>
      <c r="Y11" s="77"/>
      <c r="Z11" s="131" t="s">
        <v>22</v>
      </c>
      <c r="AA11" s="132">
        <v>-0.7802936306306306</v>
      </c>
      <c r="AB11" s="132"/>
      <c r="AC11" s="133">
        <v>-0.34684684684684686</v>
      </c>
      <c r="AF11" s="27"/>
      <c r="AG11" s="27"/>
      <c r="AH11" s="27"/>
    </row>
    <row r="12" spans="2:34" ht="12">
      <c r="B12" s="90" t="s">
        <v>4</v>
      </c>
      <c r="C12" s="68" t="s">
        <v>25</v>
      </c>
      <c r="D12" s="68" t="s">
        <v>56</v>
      </c>
      <c r="E12" s="69">
        <v>196.5</v>
      </c>
      <c r="F12" s="69">
        <v>179.7</v>
      </c>
      <c r="G12" s="69">
        <v>186.5</v>
      </c>
      <c r="H12" s="69">
        <v>182.9</v>
      </c>
      <c r="I12" s="69">
        <v>176.4</v>
      </c>
      <c r="J12" s="69">
        <v>124.7</v>
      </c>
      <c r="K12" s="69">
        <v>111.7</v>
      </c>
      <c r="L12" s="69">
        <v>117.9</v>
      </c>
      <c r="M12" s="69">
        <v>122.9</v>
      </c>
      <c r="N12" s="69">
        <v>104.5</v>
      </c>
      <c r="O12" s="69">
        <v>96.635</v>
      </c>
      <c r="P12" s="69">
        <v>66.124</v>
      </c>
      <c r="Q12" s="69">
        <f t="shared" si="2"/>
        <v>-130.376</v>
      </c>
      <c r="R12" s="70"/>
      <c r="S12" s="71">
        <v>27</v>
      </c>
      <c r="T12" s="72"/>
      <c r="U12" s="73" t="str">
        <f t="shared" si="0"/>
        <v>Slovenia</v>
      </c>
      <c r="V12" s="74">
        <f>P12/E12-1</f>
        <v>-0.6634910941475827</v>
      </c>
      <c r="W12" s="74"/>
      <c r="X12" s="75">
        <f>S12/$E12-1</f>
        <v>-0.8625954198473282</v>
      </c>
      <c r="Y12" s="76" t="s">
        <v>1</v>
      </c>
      <c r="Z12" s="131" t="s">
        <v>21</v>
      </c>
      <c r="AA12" s="132">
        <v>-0.8597394029435284</v>
      </c>
      <c r="AB12" s="132"/>
      <c r="AC12" s="133">
        <v>0.12231466845155992</v>
      </c>
      <c r="AF12" s="93"/>
      <c r="AG12" s="27"/>
      <c r="AH12" s="27"/>
    </row>
    <row r="13" spans="2:34" ht="12.75" thickBot="1">
      <c r="B13" s="90" t="s">
        <v>4</v>
      </c>
      <c r="C13" s="80" t="s">
        <v>41</v>
      </c>
      <c r="D13" s="81"/>
      <c r="E13" s="16">
        <f aca="true" t="shared" si="3" ref="E13:P13">SUM(E3:E12)</f>
        <v>7579.931838300001</v>
      </c>
      <c r="F13" s="16">
        <f t="shared" si="3"/>
        <v>6975.75826524</v>
      </c>
      <c r="G13" s="16">
        <f t="shared" si="3"/>
        <v>6246.6620498990005</v>
      </c>
      <c r="H13" s="16">
        <f t="shared" si="3"/>
        <v>5849.685645596999</v>
      </c>
      <c r="I13" s="16">
        <f t="shared" si="3"/>
        <v>5470.800513375999</v>
      </c>
      <c r="J13" s="16">
        <f t="shared" si="3"/>
        <v>4907.02027283</v>
      </c>
      <c r="K13" s="16">
        <f t="shared" si="3"/>
        <v>4701.23554776</v>
      </c>
      <c r="L13" s="16">
        <f t="shared" si="3"/>
        <v>4197.76059324</v>
      </c>
      <c r="M13" s="16">
        <f t="shared" si="3"/>
        <v>3580.29067767</v>
      </c>
      <c r="N13" s="16">
        <f t="shared" si="3"/>
        <v>3167.391051908</v>
      </c>
      <c r="O13" s="16">
        <f t="shared" si="3"/>
        <v>2734.23103154</v>
      </c>
      <c r="P13" s="16">
        <f t="shared" si="3"/>
        <v>2616.0754459359996</v>
      </c>
      <c r="Q13" s="69">
        <f t="shared" si="2"/>
        <v>-4963.856392364001</v>
      </c>
      <c r="R13" s="82"/>
      <c r="S13" s="83"/>
      <c r="T13" s="72"/>
      <c r="U13" s="84" t="str">
        <f t="shared" si="0"/>
        <v>AC</v>
      </c>
      <c r="V13" s="85">
        <f>P13/E13-1</f>
        <v>-0.6548682096694523</v>
      </c>
      <c r="W13" s="85"/>
      <c r="X13" s="86"/>
      <c r="Y13" s="77"/>
      <c r="Z13" s="136" t="s">
        <v>18</v>
      </c>
      <c r="AA13" s="137">
        <v>-0.8664361614927197</v>
      </c>
      <c r="AB13" s="137"/>
      <c r="AC13" s="138">
        <v>-0.8493696946729034</v>
      </c>
      <c r="AF13" s="27"/>
      <c r="AG13" s="27"/>
      <c r="AH13" s="27"/>
    </row>
    <row r="14" ht="12.75" thickTop="1"/>
    <row r="16" spans="5:17" ht="12"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2:34" ht="12">
      <c r="B17" s="90" t="s">
        <v>4</v>
      </c>
      <c r="C17" s="68" t="s">
        <v>59</v>
      </c>
      <c r="D17" s="68" t="s">
        <v>62</v>
      </c>
      <c r="E17" s="69">
        <v>1936.801</v>
      </c>
      <c r="F17" s="69">
        <v>1634.101</v>
      </c>
      <c r="G17" s="69">
        <v>1102.701</v>
      </c>
      <c r="H17" s="69">
        <v>1409.701</v>
      </c>
      <c r="I17" s="69">
        <v>1454.301</v>
      </c>
      <c r="J17" s="69">
        <v>1454.801</v>
      </c>
      <c r="K17" s="69">
        <v>1410.501</v>
      </c>
      <c r="L17" s="69">
        <v>1349.901</v>
      </c>
      <c r="M17" s="69">
        <v>1240.301</v>
      </c>
      <c r="N17" s="69">
        <v>926.201</v>
      </c>
      <c r="O17" s="69">
        <v>981.4291999999999</v>
      </c>
      <c r="P17" s="69">
        <v>848.593</v>
      </c>
      <c r="Q17" s="69">
        <f>P17-E17</f>
        <v>-1088.208</v>
      </c>
      <c r="R17" s="70"/>
      <c r="S17" s="71">
        <v>856</v>
      </c>
      <c r="T17" s="72"/>
      <c r="U17" s="73" t="str">
        <f>C17</f>
        <v>Bulgaria</v>
      </c>
      <c r="V17" s="74">
        <f>P17/E17-1</f>
        <v>-0.5618584459632145</v>
      </c>
      <c r="W17" s="74"/>
      <c r="X17" s="75">
        <f>S17/$E17-1</f>
        <v>-0.5580340984954055</v>
      </c>
      <c r="Y17" s="77"/>
      <c r="AF17" s="27"/>
      <c r="AG17" s="27"/>
      <c r="AH17" s="27"/>
    </row>
    <row r="18" spans="2:34" ht="12">
      <c r="B18" s="90" t="s">
        <v>4</v>
      </c>
      <c r="C18" s="68" t="s">
        <v>60</v>
      </c>
      <c r="D18" s="68" t="s">
        <v>63</v>
      </c>
      <c r="E18" s="69">
        <v>1310</v>
      </c>
      <c r="F18" s="69">
        <v>1040</v>
      </c>
      <c r="G18" s="69">
        <v>945</v>
      </c>
      <c r="H18" s="69">
        <v>921</v>
      </c>
      <c r="I18" s="69">
        <v>906</v>
      </c>
      <c r="J18" s="69">
        <v>906</v>
      </c>
      <c r="K18" s="69">
        <v>906</v>
      </c>
      <c r="L18" s="69">
        <v>906</v>
      </c>
      <c r="M18" s="69">
        <v>906</v>
      </c>
      <c r="N18" s="69">
        <v>906</v>
      </c>
      <c r="O18" s="69">
        <v>906</v>
      </c>
      <c r="P18" s="69">
        <v>906</v>
      </c>
      <c r="Q18" s="69">
        <f>P18-E18</f>
        <v>-404</v>
      </c>
      <c r="R18" s="70"/>
      <c r="S18" s="71">
        <v>918</v>
      </c>
      <c r="T18" s="72"/>
      <c r="U18" s="73" t="str">
        <f>C18</f>
        <v>Romania</v>
      </c>
      <c r="V18" s="74">
        <f>P18/E18-1</f>
        <v>-0.3083969465648855</v>
      </c>
      <c r="W18" s="74"/>
      <c r="X18" s="75">
        <f>S18/$E18-1</f>
        <v>-0.29923664122137406</v>
      </c>
      <c r="Y18" s="77"/>
      <c r="AF18" s="27"/>
      <c r="AG18" s="27"/>
      <c r="AH18" s="27"/>
    </row>
    <row r="19" spans="2:34" ht="12">
      <c r="B19" s="90" t="s">
        <v>4</v>
      </c>
      <c r="C19" s="68" t="s">
        <v>61</v>
      </c>
      <c r="D19" s="68" t="s">
        <v>64</v>
      </c>
      <c r="E19" s="69">
        <v>1589.84</v>
      </c>
      <c r="F19" s="69">
        <v>1665.84</v>
      </c>
      <c r="G19" s="69">
        <v>1645.84</v>
      </c>
      <c r="H19" s="69">
        <v>1592.84</v>
      </c>
      <c r="I19" s="69">
        <v>1815.84</v>
      </c>
      <c r="J19" s="69">
        <v>1771.84</v>
      </c>
      <c r="K19" s="69">
        <v>1925.42</v>
      </c>
      <c r="L19" s="69">
        <v>1990.39</v>
      </c>
      <c r="M19" s="69">
        <v>2120.82</v>
      </c>
      <c r="N19" s="69">
        <v>2106.17</v>
      </c>
      <c r="O19" s="69">
        <v>2112.82</v>
      </c>
      <c r="P19" s="69">
        <v>2112.82</v>
      </c>
      <c r="Q19" s="69">
        <f>P19-E19</f>
        <v>522.9800000000002</v>
      </c>
      <c r="R19" s="70"/>
      <c r="S19" s="71" t="s">
        <v>26</v>
      </c>
      <c r="T19" s="72"/>
      <c r="U19" s="73" t="str">
        <f>C19</f>
        <v>Turkey</v>
      </c>
      <c r="V19" s="74">
        <f>P19/E19-1</f>
        <v>0.3289513410154483</v>
      </c>
      <c r="W19" s="74"/>
      <c r="X19" s="75"/>
      <c r="Y19" s="76"/>
      <c r="AF19" s="93"/>
      <c r="AG19" s="27"/>
      <c r="AH19" s="27"/>
    </row>
    <row r="20" spans="2:34" ht="12.75" thickBot="1">
      <c r="B20" s="90" t="s">
        <v>4</v>
      </c>
      <c r="C20" s="80" t="s">
        <v>58</v>
      </c>
      <c r="D20" s="81"/>
      <c r="E20" s="16">
        <f>SUM(E17:E19)</f>
        <v>4836.641</v>
      </c>
      <c r="F20" s="16">
        <f aca="true" t="shared" si="4" ref="F20:P20">SUM(F17:F19)</f>
        <v>4339.941</v>
      </c>
      <c r="G20" s="16">
        <f t="shared" si="4"/>
        <v>3693.541</v>
      </c>
      <c r="H20" s="16">
        <f t="shared" si="4"/>
        <v>3923.541</v>
      </c>
      <c r="I20" s="16">
        <f t="shared" si="4"/>
        <v>4176.141</v>
      </c>
      <c r="J20" s="16">
        <f t="shared" si="4"/>
        <v>4132.641</v>
      </c>
      <c r="K20" s="16">
        <f t="shared" si="4"/>
        <v>4241.921</v>
      </c>
      <c r="L20" s="16">
        <f t="shared" si="4"/>
        <v>4246.291</v>
      </c>
      <c r="M20" s="16">
        <f t="shared" si="4"/>
        <v>4267.121</v>
      </c>
      <c r="N20" s="16">
        <f t="shared" si="4"/>
        <v>3938.371</v>
      </c>
      <c r="O20" s="16">
        <f t="shared" si="4"/>
        <v>4000.2492</v>
      </c>
      <c r="P20" s="16">
        <f t="shared" si="4"/>
        <v>3867.413</v>
      </c>
      <c r="Q20" s="69">
        <f>P20-E20</f>
        <v>-969.2279999999996</v>
      </c>
      <c r="R20" s="82"/>
      <c r="S20" s="83"/>
      <c r="T20" s="72"/>
      <c r="U20" s="84" t="str">
        <f>C20</f>
        <v>CC3</v>
      </c>
      <c r="V20" s="85">
        <f>P20/E20-1</f>
        <v>-0.2003927932629277</v>
      </c>
      <c r="W20" s="85"/>
      <c r="X20" s="86"/>
      <c r="Y20" s="77"/>
      <c r="AF20" s="27"/>
      <c r="AG20" s="27"/>
      <c r="AH20" s="27"/>
    </row>
    <row r="21" ht="12.75" thickTop="1"/>
    <row r="27" spans="5:29" ht="12.75" thickBot="1"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Z27" s="108" t="s">
        <v>52</v>
      </c>
      <c r="AA27" s="108"/>
      <c r="AB27" s="108"/>
      <c r="AC27" s="108"/>
    </row>
    <row r="28" spans="4:29" ht="12">
      <c r="D28" s="2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0"/>
      <c r="Z28" s="154" t="s">
        <v>44</v>
      </c>
      <c r="AA28" s="155">
        <v>0.015779092702169484</v>
      </c>
      <c r="AB28" s="155"/>
      <c r="AC28" s="156"/>
    </row>
    <row r="29" spans="26:29" ht="12">
      <c r="Z29" s="131" t="s">
        <v>60</v>
      </c>
      <c r="AA29" s="132">
        <v>-0.3083969465648855</v>
      </c>
      <c r="AB29" s="132"/>
      <c r="AC29" s="133">
        <v>-0.29923664122137406</v>
      </c>
    </row>
    <row r="30" spans="5:29" ht="12"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Z30" s="135" t="s">
        <v>61</v>
      </c>
      <c r="AA30" s="132">
        <v>0.3289513410154483</v>
      </c>
      <c r="AB30" s="132"/>
      <c r="AC30" s="133"/>
    </row>
    <row r="31" spans="26:29" ht="12">
      <c r="Z31" s="131" t="s">
        <v>23</v>
      </c>
      <c r="AA31" s="132">
        <v>-0.5297459792574779</v>
      </c>
      <c r="AB31" s="132"/>
      <c r="AC31" s="133">
        <v>-0.5800390801142341</v>
      </c>
    </row>
    <row r="32" spans="26:29" ht="12">
      <c r="Z32" s="131" t="s">
        <v>59</v>
      </c>
      <c r="AA32" s="132">
        <v>-0.5618584459632145</v>
      </c>
      <c r="AB32" s="132"/>
      <c r="AC32" s="133">
        <v>-0.5580340984954055</v>
      </c>
    </row>
    <row r="33" spans="26:29" ht="12">
      <c r="Z33" s="131" t="s">
        <v>20</v>
      </c>
      <c r="AA33" s="132">
        <v>-0.6034373917775688</v>
      </c>
      <c r="AB33" s="132"/>
      <c r="AC33" s="133">
        <v>-0.45579577499628954</v>
      </c>
    </row>
    <row r="34" spans="26:29" ht="12">
      <c r="Z34" s="131" t="s">
        <v>47</v>
      </c>
      <c r="AA34" s="134">
        <v>-0.6417606112452248</v>
      </c>
      <c r="AB34" s="132"/>
      <c r="AC34" s="133"/>
    </row>
    <row r="35" spans="26:29" ht="12">
      <c r="Z35" s="131" t="s">
        <v>41</v>
      </c>
      <c r="AA35" s="132">
        <v>-0.6548682096694523</v>
      </c>
      <c r="AB35" s="132"/>
      <c r="AC35" s="133"/>
    </row>
    <row r="36" spans="26:29" ht="12">
      <c r="Z36" s="131" t="s">
        <v>25</v>
      </c>
      <c r="AA36" s="134">
        <v>-0.6634910941475827</v>
      </c>
      <c r="AB36" s="132"/>
      <c r="AC36" s="133">
        <v>-0.8625954198473282</v>
      </c>
    </row>
    <row r="37" spans="26:29" ht="12">
      <c r="Z37" s="135" t="s">
        <v>24</v>
      </c>
      <c r="AA37" s="132">
        <v>-0.7634228734494568</v>
      </c>
      <c r="AB37" s="132"/>
      <c r="AC37" s="133">
        <v>-0.7975966096803861</v>
      </c>
    </row>
    <row r="38" spans="26:29" ht="12">
      <c r="Z38" s="131" t="s">
        <v>22</v>
      </c>
      <c r="AA38" s="132">
        <v>-0.7802936306306306</v>
      </c>
      <c r="AB38" s="132"/>
      <c r="AC38" s="133">
        <v>-0.34684684684684686</v>
      </c>
    </row>
    <row r="39" spans="26:29" ht="12">
      <c r="Z39" s="131" t="s">
        <v>21</v>
      </c>
      <c r="AA39" s="132">
        <v>-0.8597394029435284</v>
      </c>
      <c r="AB39" s="132"/>
      <c r="AC39" s="133">
        <v>0.12231466845155992</v>
      </c>
    </row>
    <row r="40" spans="26:29" ht="12.75" thickBot="1">
      <c r="Z40" s="136" t="s">
        <v>18</v>
      </c>
      <c r="AA40" s="137">
        <v>-0.8664361614927197</v>
      </c>
      <c r="AB40" s="137"/>
      <c r="AC40" s="138">
        <v>-0.8493696946729034</v>
      </c>
    </row>
  </sheetData>
  <printOptions/>
  <pageMargins left="0.75" right="0.75" top="1" bottom="1" header="0.5" footer="0.5"/>
  <pageSetup fitToHeight="1" fitToWidth="1" horizontalDpi="600" verticalDpi="600" orientation="landscape" paperSize="9" scale="56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9"/>
  <sheetViews>
    <sheetView zoomScale="75" zoomScaleNormal="75" workbookViewId="0" topLeftCell="A10">
      <selection activeCell="J9" sqref="J9"/>
    </sheetView>
  </sheetViews>
  <sheetFormatPr defaultColWidth="9.140625" defaultRowHeight="12.75"/>
  <cols>
    <col min="1" max="1" width="3.57421875" style="19" customWidth="1"/>
    <col min="2" max="2" width="5.57421875" style="19" customWidth="1"/>
    <col min="3" max="3" width="12.140625" style="19" customWidth="1"/>
    <col min="4" max="4" width="5.57421875" style="19" customWidth="1"/>
    <col min="5" max="26" width="9.00390625" style="19" customWidth="1"/>
    <col min="27" max="27" width="8.8515625" style="19" customWidth="1"/>
    <col min="28" max="16384" width="9.140625" style="19" customWidth="1"/>
  </cols>
  <sheetData>
    <row r="1" spans="1:26" ht="12">
      <c r="A1" s="67"/>
      <c r="B1" s="13"/>
      <c r="C1" s="95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7"/>
      <c r="R1" s="96" t="s">
        <v>2</v>
      </c>
      <c r="S1" s="97"/>
      <c r="T1" s="88"/>
      <c r="Z1" s="88"/>
    </row>
    <row r="2" spans="1:31" ht="45.75">
      <c r="A2" s="67"/>
      <c r="B2" s="13"/>
      <c r="C2" s="95"/>
      <c r="D2" s="13"/>
      <c r="E2" s="31" t="s">
        <v>29</v>
      </c>
      <c r="F2" s="31" t="s">
        <v>30</v>
      </c>
      <c r="G2" s="31" t="s">
        <v>31</v>
      </c>
      <c r="H2" s="31" t="s">
        <v>32</v>
      </c>
      <c r="I2" s="31" t="s">
        <v>33</v>
      </c>
      <c r="J2" s="31" t="s">
        <v>34</v>
      </c>
      <c r="K2" s="31" t="s">
        <v>35</v>
      </c>
      <c r="L2" s="31" t="s">
        <v>36</v>
      </c>
      <c r="M2" s="31" t="s">
        <v>37</v>
      </c>
      <c r="N2" s="26">
        <v>1999</v>
      </c>
      <c r="O2" s="26">
        <v>2000</v>
      </c>
      <c r="P2" s="26">
        <v>2001</v>
      </c>
      <c r="Q2" s="7"/>
      <c r="R2" s="61" t="s">
        <v>17</v>
      </c>
      <c r="S2" s="62" t="s">
        <v>42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6" ht="12">
      <c r="A3" s="67"/>
      <c r="B3" s="87" t="s">
        <v>4</v>
      </c>
      <c r="C3" s="98" t="s">
        <v>44</v>
      </c>
      <c r="D3" s="99" t="s">
        <v>45</v>
      </c>
      <c r="E3" s="23">
        <v>50.7</v>
      </c>
      <c r="F3" s="23">
        <v>37.2</v>
      </c>
      <c r="G3" s="23">
        <v>43.4</v>
      </c>
      <c r="H3" s="23">
        <v>47.8</v>
      </c>
      <c r="I3" s="23">
        <v>46.5</v>
      </c>
      <c r="J3" s="23">
        <v>45.6</v>
      </c>
      <c r="K3" s="23">
        <v>49.8</v>
      </c>
      <c r="L3" s="23">
        <v>52.6</v>
      </c>
      <c r="M3" s="23">
        <v>53.2</v>
      </c>
      <c r="N3" s="23">
        <v>55.7</v>
      </c>
      <c r="O3" s="23">
        <v>54.8</v>
      </c>
      <c r="P3" s="23">
        <v>51.5</v>
      </c>
      <c r="Q3" s="7"/>
      <c r="R3" s="100"/>
      <c r="S3" s="71" t="s">
        <v>26</v>
      </c>
      <c r="T3" s="20"/>
      <c r="U3" s="27"/>
      <c r="V3" s="27"/>
      <c r="W3" s="27"/>
      <c r="X3" s="27"/>
      <c r="Y3" s="92"/>
      <c r="AA3" s="27"/>
      <c r="AB3" s="27"/>
      <c r="AC3" s="27"/>
      <c r="AD3" s="27"/>
      <c r="AH3" s="27"/>
      <c r="AI3" s="27"/>
      <c r="AJ3" s="27"/>
    </row>
    <row r="4" spans="1:36" ht="12">
      <c r="A4" s="67"/>
      <c r="B4" s="87" t="s">
        <v>4</v>
      </c>
      <c r="C4" s="98" t="s">
        <v>18</v>
      </c>
      <c r="D4" s="99" t="s">
        <v>46</v>
      </c>
      <c r="E4" s="23">
        <v>1878.772</v>
      </c>
      <c r="F4" s="23">
        <v>1781.772</v>
      </c>
      <c r="G4" s="23">
        <v>1540.772</v>
      </c>
      <c r="H4" s="23">
        <v>1421.772</v>
      </c>
      <c r="I4" s="23">
        <v>1273.072</v>
      </c>
      <c r="J4" s="23">
        <v>1093.472</v>
      </c>
      <c r="K4" s="23">
        <v>949.372</v>
      </c>
      <c r="L4" s="23">
        <v>703.172</v>
      </c>
      <c r="M4" s="23">
        <v>446.372</v>
      </c>
      <c r="N4" s="23">
        <v>272.372</v>
      </c>
      <c r="O4" s="23">
        <v>267.302</v>
      </c>
      <c r="P4" s="23">
        <v>250.936</v>
      </c>
      <c r="Q4" s="7"/>
      <c r="R4" s="100"/>
      <c r="S4" s="71">
        <v>283</v>
      </c>
      <c r="T4" s="20"/>
      <c r="U4" s="27"/>
      <c r="V4" s="27"/>
      <c r="W4" s="27"/>
      <c r="X4" s="27"/>
      <c r="Y4" s="94"/>
      <c r="AA4" s="27"/>
      <c r="AB4" s="27"/>
      <c r="AC4" s="27"/>
      <c r="AD4" s="27"/>
      <c r="AH4" s="27"/>
      <c r="AI4" s="27"/>
      <c r="AJ4" s="27"/>
    </row>
    <row r="5" spans="1:36" ht="12">
      <c r="A5" s="67"/>
      <c r="B5" s="87" t="s">
        <v>4</v>
      </c>
      <c r="C5" s="101" t="s">
        <v>19</v>
      </c>
      <c r="D5" s="14" t="s">
        <v>48</v>
      </c>
      <c r="E5" s="23">
        <v>256.002</v>
      </c>
      <c r="F5" s="23">
        <v>249.242</v>
      </c>
      <c r="G5" s="23">
        <v>190.672</v>
      </c>
      <c r="H5" s="23">
        <v>157.162</v>
      </c>
      <c r="I5" s="23">
        <v>153.022</v>
      </c>
      <c r="J5" s="23">
        <v>121.942</v>
      </c>
      <c r="K5" s="23">
        <v>128.822</v>
      </c>
      <c r="L5" s="23">
        <v>122.642</v>
      </c>
      <c r="M5" s="23">
        <v>113.662</v>
      </c>
      <c r="N5" s="23">
        <v>106.072</v>
      </c>
      <c r="O5" s="23">
        <v>95.46</v>
      </c>
      <c r="P5" s="23">
        <v>91.71</v>
      </c>
      <c r="Q5" s="7"/>
      <c r="R5" s="100"/>
      <c r="S5" s="71" t="s">
        <v>26</v>
      </c>
      <c r="T5" s="20"/>
      <c r="U5" s="27"/>
      <c r="V5" s="27"/>
      <c r="W5" s="27"/>
      <c r="X5" s="27"/>
      <c r="Y5" s="94"/>
      <c r="AA5" s="27"/>
      <c r="AB5" s="27"/>
      <c r="AC5" s="27"/>
      <c r="AD5" s="27"/>
      <c r="AH5" s="27"/>
      <c r="AI5" s="27"/>
      <c r="AJ5" s="27"/>
    </row>
    <row r="6" spans="1:36" ht="12">
      <c r="A6" s="67"/>
      <c r="B6" s="87" t="s">
        <v>4</v>
      </c>
      <c r="C6" s="101" t="s">
        <v>20</v>
      </c>
      <c r="D6" s="14" t="s">
        <v>49</v>
      </c>
      <c r="E6" s="23">
        <v>1010.65</v>
      </c>
      <c r="F6" s="23">
        <v>913.55</v>
      </c>
      <c r="G6" s="23">
        <v>827.55</v>
      </c>
      <c r="H6" s="23">
        <v>757.6</v>
      </c>
      <c r="I6" s="23">
        <v>741.4</v>
      </c>
      <c r="J6" s="23">
        <v>705.49</v>
      </c>
      <c r="K6" s="23">
        <v>673.11</v>
      </c>
      <c r="L6" s="23">
        <v>658.77</v>
      </c>
      <c r="M6" s="23">
        <v>592.09</v>
      </c>
      <c r="N6" s="23">
        <v>589.788</v>
      </c>
      <c r="O6" s="23">
        <v>485.89</v>
      </c>
      <c r="P6" s="23">
        <v>400.786</v>
      </c>
      <c r="Q6" s="7"/>
      <c r="R6" s="100"/>
      <c r="S6" s="71">
        <v>550</v>
      </c>
      <c r="T6" s="20"/>
      <c r="U6" s="27"/>
      <c r="V6" s="27"/>
      <c r="W6" s="27"/>
      <c r="X6" s="27"/>
      <c r="Y6" s="94"/>
      <c r="AA6" s="27"/>
      <c r="AB6" s="27"/>
      <c r="AC6" s="27"/>
      <c r="AD6" s="27"/>
      <c r="AH6" s="27"/>
      <c r="AI6" s="27"/>
      <c r="AJ6" s="27"/>
    </row>
    <row r="7" spans="1:36" ht="12">
      <c r="A7" s="67"/>
      <c r="B7" s="87" t="s">
        <v>4</v>
      </c>
      <c r="C7" s="101" t="s">
        <v>21</v>
      </c>
      <c r="D7" s="14" t="s">
        <v>50</v>
      </c>
      <c r="E7" s="23">
        <v>95.33868086000001</v>
      </c>
      <c r="F7" s="23">
        <v>71.1251078</v>
      </c>
      <c r="G7" s="23">
        <v>59.098892459</v>
      </c>
      <c r="H7" s="23">
        <v>57.682488156999995</v>
      </c>
      <c r="I7" s="23">
        <v>70.637355936</v>
      </c>
      <c r="J7" s="23">
        <v>54.54711539</v>
      </c>
      <c r="K7" s="23">
        <v>50.88239031999999</v>
      </c>
      <c r="L7" s="23">
        <v>38.6074358</v>
      </c>
      <c r="M7" s="23">
        <v>35.59752023</v>
      </c>
      <c r="N7" s="23">
        <v>29.489894468000003</v>
      </c>
      <c r="O7" s="23">
        <v>16.663803790000003</v>
      </c>
      <c r="P7" s="23">
        <v>13.372260300000002</v>
      </c>
      <c r="Q7" s="7"/>
      <c r="R7" s="100"/>
      <c r="S7" s="71">
        <v>107</v>
      </c>
      <c r="T7" s="20"/>
      <c r="U7" s="27"/>
      <c r="V7" s="27"/>
      <c r="W7" s="27"/>
      <c r="X7" s="27"/>
      <c r="Y7" s="92"/>
      <c r="AA7" s="27"/>
      <c r="AB7" s="27"/>
      <c r="AC7" s="27"/>
      <c r="AD7" s="27"/>
      <c r="AH7" s="27"/>
      <c r="AI7" s="27"/>
      <c r="AJ7" s="27"/>
    </row>
    <row r="8" spans="1:36" ht="12">
      <c r="A8" s="67"/>
      <c r="B8" s="87" t="s">
        <v>4</v>
      </c>
      <c r="C8" s="101" t="s">
        <v>22</v>
      </c>
      <c r="D8" s="14" t="s">
        <v>51</v>
      </c>
      <c r="E8" s="23">
        <v>222</v>
      </c>
      <c r="F8" s="23">
        <v>234</v>
      </c>
      <c r="G8" s="23">
        <v>139</v>
      </c>
      <c r="H8" s="23">
        <v>125</v>
      </c>
      <c r="I8" s="23">
        <v>117</v>
      </c>
      <c r="J8" s="23">
        <v>93.6</v>
      </c>
      <c r="K8" s="23">
        <v>93.08</v>
      </c>
      <c r="L8" s="23">
        <v>76.7</v>
      </c>
      <c r="M8" s="23">
        <v>93.6</v>
      </c>
      <c r="N8" s="23">
        <v>69.8</v>
      </c>
      <c r="O8" s="23">
        <v>43.1</v>
      </c>
      <c r="P8" s="23">
        <v>48.774814</v>
      </c>
      <c r="Q8" s="7"/>
      <c r="R8" s="100"/>
      <c r="S8" s="71">
        <v>145</v>
      </c>
      <c r="T8" s="20"/>
      <c r="U8" s="27"/>
      <c r="V8" s="27"/>
      <c r="W8" s="27"/>
      <c r="X8" s="27"/>
      <c r="Y8" s="94"/>
      <c r="AA8" s="27"/>
      <c r="AB8" s="27"/>
      <c r="AC8" s="27"/>
      <c r="AD8" s="27"/>
      <c r="AH8" s="27"/>
      <c r="AI8" s="27"/>
      <c r="AJ8" s="27"/>
    </row>
    <row r="9" spans="1:36" ht="12">
      <c r="A9" s="67"/>
      <c r="B9" s="87" t="s">
        <v>4</v>
      </c>
      <c r="C9" s="165" t="s">
        <v>52</v>
      </c>
      <c r="D9" s="166" t="s">
        <v>53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7"/>
      <c r="R9" s="100"/>
      <c r="S9" s="71" t="s">
        <v>26</v>
      </c>
      <c r="T9" s="20"/>
      <c r="U9" s="27"/>
      <c r="V9" s="27"/>
      <c r="W9" s="27"/>
      <c r="X9" s="27"/>
      <c r="Y9" s="94"/>
      <c r="AA9" s="27"/>
      <c r="AB9" s="27"/>
      <c r="AC9" s="27"/>
      <c r="AD9" s="27"/>
      <c r="AH9" s="27"/>
      <c r="AI9" s="27"/>
      <c r="AJ9" s="27"/>
    </row>
    <row r="10" spans="1:36" ht="12">
      <c r="A10" s="67"/>
      <c r="B10" s="87" t="s">
        <v>4</v>
      </c>
      <c r="C10" s="98" t="s">
        <v>23</v>
      </c>
      <c r="D10" s="14" t="s">
        <v>54</v>
      </c>
      <c r="E10" s="23">
        <v>3326.5</v>
      </c>
      <c r="F10" s="23">
        <v>3062.5</v>
      </c>
      <c r="G10" s="23">
        <v>2878.5</v>
      </c>
      <c r="H10" s="23">
        <v>2773.5</v>
      </c>
      <c r="I10" s="23">
        <v>2653.5</v>
      </c>
      <c r="J10" s="23">
        <v>2427.5</v>
      </c>
      <c r="K10" s="23">
        <v>2416.5</v>
      </c>
      <c r="L10" s="23">
        <v>2224.5</v>
      </c>
      <c r="M10" s="23">
        <v>1942.5</v>
      </c>
      <c r="N10" s="23">
        <v>1767.5</v>
      </c>
      <c r="O10" s="23">
        <v>1550.5</v>
      </c>
      <c r="P10" s="23">
        <v>1564.3</v>
      </c>
      <c r="Q10" s="7"/>
      <c r="R10" s="100"/>
      <c r="S10" s="71">
        <v>1397</v>
      </c>
      <c r="T10" s="20"/>
      <c r="U10" s="27"/>
      <c r="V10" s="27"/>
      <c r="W10" s="27"/>
      <c r="X10" s="27"/>
      <c r="Y10" s="94"/>
      <c r="AA10" s="27"/>
      <c r="AB10" s="27"/>
      <c r="AC10" s="27"/>
      <c r="AD10" s="27"/>
      <c r="AH10" s="27"/>
      <c r="AI10" s="27"/>
      <c r="AJ10" s="27"/>
    </row>
    <row r="11" spans="1:36" ht="12">
      <c r="A11" s="67"/>
      <c r="B11" s="87" t="s">
        <v>4</v>
      </c>
      <c r="C11" s="101" t="s">
        <v>24</v>
      </c>
      <c r="D11" s="14" t="s">
        <v>55</v>
      </c>
      <c r="E11" s="23">
        <v>543.46915744</v>
      </c>
      <c r="F11" s="23">
        <v>446.66915744000005</v>
      </c>
      <c r="G11" s="23">
        <v>381.16915744000005</v>
      </c>
      <c r="H11" s="23">
        <v>326.26915744</v>
      </c>
      <c r="I11" s="23">
        <v>239.26915744000001</v>
      </c>
      <c r="J11" s="23">
        <v>240.16915744000002</v>
      </c>
      <c r="K11" s="23">
        <v>227.96915744</v>
      </c>
      <c r="L11" s="23">
        <v>202.86915744</v>
      </c>
      <c r="M11" s="23">
        <v>180.36915744</v>
      </c>
      <c r="N11" s="23">
        <v>172.16915744000002</v>
      </c>
      <c r="O11" s="23">
        <v>123.88022775</v>
      </c>
      <c r="P11" s="23">
        <v>128.57237163599999</v>
      </c>
      <c r="Q11" s="7"/>
      <c r="R11" s="100"/>
      <c r="S11" s="71">
        <v>110</v>
      </c>
      <c r="T11" s="20"/>
      <c r="U11" s="27"/>
      <c r="V11" s="27"/>
      <c r="W11" s="27"/>
      <c r="X11" s="27"/>
      <c r="Y11" s="94"/>
      <c r="AA11" s="27"/>
      <c r="AB11" s="27"/>
      <c r="AC11" s="27"/>
      <c r="AD11" s="27"/>
      <c r="AH11" s="27"/>
      <c r="AI11" s="27"/>
      <c r="AJ11" s="27"/>
    </row>
    <row r="12" spans="1:36" ht="12">
      <c r="A12" s="67"/>
      <c r="B12" s="87" t="s">
        <v>4</v>
      </c>
      <c r="C12" s="101" t="s">
        <v>25</v>
      </c>
      <c r="D12" s="14" t="s">
        <v>56</v>
      </c>
      <c r="E12" s="23">
        <v>196.5</v>
      </c>
      <c r="F12" s="23">
        <v>179.7</v>
      </c>
      <c r="G12" s="23">
        <v>186.5</v>
      </c>
      <c r="H12" s="23">
        <v>182.9</v>
      </c>
      <c r="I12" s="23">
        <v>176.4</v>
      </c>
      <c r="J12" s="23">
        <v>124.7</v>
      </c>
      <c r="K12" s="23">
        <v>111.7</v>
      </c>
      <c r="L12" s="23">
        <v>117.9</v>
      </c>
      <c r="M12" s="23">
        <v>122.9</v>
      </c>
      <c r="N12" s="23">
        <v>104.5</v>
      </c>
      <c r="O12" s="23">
        <v>96.635</v>
      </c>
      <c r="P12" s="23">
        <v>66.124</v>
      </c>
      <c r="Q12" s="7"/>
      <c r="R12" s="100"/>
      <c r="S12" s="71">
        <v>27</v>
      </c>
      <c r="T12" s="20"/>
      <c r="U12" s="27"/>
      <c r="V12" s="27"/>
      <c r="W12" s="27"/>
      <c r="X12" s="27"/>
      <c r="Y12" s="92"/>
      <c r="AA12" s="27"/>
      <c r="AB12" s="27"/>
      <c r="AC12" s="27"/>
      <c r="AD12" s="27"/>
      <c r="AH12" s="27"/>
      <c r="AI12" s="27"/>
      <c r="AJ12" s="27"/>
    </row>
    <row r="13" spans="1:30" ht="12.75" thickBot="1">
      <c r="A13" s="67"/>
      <c r="B13" s="13"/>
      <c r="C13" s="102" t="s">
        <v>41</v>
      </c>
      <c r="D13" s="103"/>
      <c r="E13" s="16">
        <f aca="true" t="shared" si="0" ref="E13:P13">SUM(E3:E12)</f>
        <v>7579.931838300001</v>
      </c>
      <c r="F13" s="16">
        <f t="shared" si="0"/>
        <v>6975.75826524</v>
      </c>
      <c r="G13" s="16">
        <f t="shared" si="0"/>
        <v>6246.6620498990005</v>
      </c>
      <c r="H13" s="16">
        <f t="shared" si="0"/>
        <v>5849.685645596999</v>
      </c>
      <c r="I13" s="16">
        <f t="shared" si="0"/>
        <v>5470.800513375999</v>
      </c>
      <c r="J13" s="16">
        <f t="shared" si="0"/>
        <v>4907.02027283</v>
      </c>
      <c r="K13" s="16">
        <f t="shared" si="0"/>
        <v>4701.23554776</v>
      </c>
      <c r="L13" s="16">
        <f t="shared" si="0"/>
        <v>4197.76059324</v>
      </c>
      <c r="M13" s="16">
        <f t="shared" si="0"/>
        <v>3580.29067767</v>
      </c>
      <c r="N13" s="16">
        <f t="shared" si="0"/>
        <v>3167.391051908</v>
      </c>
      <c r="O13" s="16">
        <f t="shared" si="0"/>
        <v>2734.23103154</v>
      </c>
      <c r="P13" s="16">
        <f t="shared" si="0"/>
        <v>2616.0754459359996</v>
      </c>
      <c r="Q13" s="7"/>
      <c r="R13" s="104"/>
      <c r="S13" s="105"/>
      <c r="T13" s="20"/>
      <c r="U13" s="27"/>
      <c r="V13" s="27"/>
      <c r="W13" s="27"/>
      <c r="X13" s="27"/>
      <c r="Y13" s="94"/>
      <c r="Z13" s="20"/>
      <c r="AA13" s="27"/>
      <c r="AB13" s="27"/>
      <c r="AC13" s="27"/>
      <c r="AD13" s="27"/>
    </row>
    <row r="14" spans="5:25" ht="12.75" thickTop="1">
      <c r="E14" s="20"/>
      <c r="F14" s="20"/>
      <c r="G14" s="20"/>
      <c r="H14" s="20"/>
      <c r="I14" s="20"/>
      <c r="J14" s="20"/>
      <c r="K14" s="20"/>
      <c r="L14" s="20"/>
      <c r="M14" s="20"/>
      <c r="Y14" s="94"/>
    </row>
    <row r="15" spans="5:25" ht="12.75" thickBot="1">
      <c r="E15" s="20"/>
      <c r="F15" s="20"/>
      <c r="G15" s="20"/>
      <c r="H15" s="20"/>
      <c r="I15" s="20"/>
      <c r="J15" s="20"/>
      <c r="K15" s="20"/>
      <c r="L15" s="20"/>
      <c r="M15" s="20"/>
      <c r="Y15" s="94"/>
    </row>
    <row r="16" spans="3:25" ht="12">
      <c r="C16" s="68" t="s">
        <v>59</v>
      </c>
      <c r="D16" s="68" t="s">
        <v>62</v>
      </c>
      <c r="E16" s="69">
        <v>1936.801</v>
      </c>
      <c r="F16" s="69">
        <v>1634.101</v>
      </c>
      <c r="G16" s="69">
        <v>1102.701</v>
      </c>
      <c r="H16" s="69">
        <v>1409.701</v>
      </c>
      <c r="I16" s="69">
        <v>1454.301</v>
      </c>
      <c r="J16" s="69">
        <v>1454.801</v>
      </c>
      <c r="K16" s="69">
        <v>1410.501</v>
      </c>
      <c r="L16" s="69">
        <v>1349.901</v>
      </c>
      <c r="M16" s="69">
        <v>1240.301</v>
      </c>
      <c r="N16" s="69">
        <v>926.201</v>
      </c>
      <c r="O16" s="69">
        <v>981.4291999999999</v>
      </c>
      <c r="P16" s="69">
        <v>848.593</v>
      </c>
      <c r="R16" s="160"/>
      <c r="S16" s="161">
        <v>856</v>
      </c>
      <c r="X16" s="130"/>
      <c r="Y16" s="130"/>
    </row>
    <row r="17" spans="3:19" ht="12">
      <c r="C17" s="68" t="s">
        <v>60</v>
      </c>
      <c r="D17" s="68" t="s">
        <v>63</v>
      </c>
      <c r="E17" s="69">
        <v>1310</v>
      </c>
      <c r="F17" s="69">
        <v>1040</v>
      </c>
      <c r="G17" s="69">
        <v>945</v>
      </c>
      <c r="H17" s="69">
        <v>921</v>
      </c>
      <c r="I17" s="69">
        <v>906</v>
      </c>
      <c r="J17" s="69">
        <v>906</v>
      </c>
      <c r="K17" s="69">
        <v>906</v>
      </c>
      <c r="L17" s="69">
        <v>906</v>
      </c>
      <c r="M17" s="69">
        <v>906</v>
      </c>
      <c r="N17" s="69">
        <v>906</v>
      </c>
      <c r="O17" s="69">
        <v>906</v>
      </c>
      <c r="P17" s="69">
        <v>906</v>
      </c>
      <c r="R17" s="162"/>
      <c r="S17" s="71">
        <v>918</v>
      </c>
    </row>
    <row r="18" spans="3:19" ht="12">
      <c r="C18" s="68" t="s">
        <v>61</v>
      </c>
      <c r="D18" s="68" t="s">
        <v>64</v>
      </c>
      <c r="E18" s="69">
        <v>1589.84</v>
      </c>
      <c r="F18" s="69">
        <v>1665.84</v>
      </c>
      <c r="G18" s="69">
        <v>1645.84</v>
      </c>
      <c r="H18" s="69">
        <v>1592.84</v>
      </c>
      <c r="I18" s="69">
        <v>1815.84</v>
      </c>
      <c r="J18" s="69">
        <v>1771.84</v>
      </c>
      <c r="K18" s="69">
        <v>1925.42</v>
      </c>
      <c r="L18" s="69">
        <v>1990.39</v>
      </c>
      <c r="M18" s="69">
        <v>2120.82</v>
      </c>
      <c r="N18" s="69">
        <v>2106.17</v>
      </c>
      <c r="O18" s="69">
        <v>2112.82</v>
      </c>
      <c r="P18" s="69">
        <v>2112.82</v>
      </c>
      <c r="R18" s="162"/>
      <c r="S18" s="71" t="s">
        <v>26</v>
      </c>
    </row>
    <row r="19" spans="3:19" ht="12.75" thickBot="1">
      <c r="C19" s="80" t="s">
        <v>58</v>
      </c>
      <c r="D19" s="81"/>
      <c r="E19" s="16">
        <f>SUM(E16:E18)</f>
        <v>4836.641</v>
      </c>
      <c r="F19" s="16">
        <f aca="true" t="shared" si="1" ref="F19:P19">SUM(F16:F18)</f>
        <v>4339.941</v>
      </c>
      <c r="G19" s="16">
        <f t="shared" si="1"/>
        <v>3693.541</v>
      </c>
      <c r="H19" s="16">
        <f t="shared" si="1"/>
        <v>3923.541</v>
      </c>
      <c r="I19" s="16">
        <f t="shared" si="1"/>
        <v>4176.141</v>
      </c>
      <c r="J19" s="16">
        <f t="shared" si="1"/>
        <v>4132.641</v>
      </c>
      <c r="K19" s="16">
        <f t="shared" si="1"/>
        <v>4241.921</v>
      </c>
      <c r="L19" s="16">
        <f t="shared" si="1"/>
        <v>4246.291</v>
      </c>
      <c r="M19" s="16">
        <f t="shared" si="1"/>
        <v>4267.121</v>
      </c>
      <c r="N19" s="16">
        <f t="shared" si="1"/>
        <v>3938.371</v>
      </c>
      <c r="O19" s="16">
        <f t="shared" si="1"/>
        <v>4000.2492</v>
      </c>
      <c r="P19" s="16">
        <f t="shared" si="1"/>
        <v>3867.413</v>
      </c>
      <c r="R19" s="163"/>
      <c r="S19" s="164"/>
    </row>
    <row r="20" spans="5:13" ht="12.75" thickTop="1">
      <c r="E20" s="20"/>
      <c r="F20" s="20"/>
      <c r="G20" s="20"/>
      <c r="H20" s="20"/>
      <c r="I20" s="20"/>
      <c r="J20" s="20"/>
      <c r="K20" s="20"/>
      <c r="L20" s="20"/>
      <c r="M20" s="20"/>
    </row>
    <row r="21" spans="5:13" ht="12">
      <c r="E21" s="20"/>
      <c r="F21" s="20"/>
      <c r="G21" s="20"/>
      <c r="H21" s="20"/>
      <c r="I21" s="20"/>
      <c r="J21" s="20"/>
      <c r="K21" s="20"/>
      <c r="L21" s="20"/>
      <c r="M21" s="20"/>
    </row>
    <row r="22" spans="5:13" ht="12">
      <c r="E22" s="20"/>
      <c r="F22" s="20"/>
      <c r="G22" s="20"/>
      <c r="H22" s="20"/>
      <c r="I22" s="20"/>
      <c r="J22" s="20"/>
      <c r="K22" s="20"/>
      <c r="L22" s="20"/>
      <c r="M22" s="20"/>
    </row>
    <row r="23" spans="5:13" ht="12">
      <c r="E23" s="20"/>
      <c r="F23" s="20"/>
      <c r="G23" s="20"/>
      <c r="H23" s="20"/>
      <c r="I23" s="20"/>
      <c r="J23" s="20"/>
      <c r="K23" s="20"/>
      <c r="L23" s="20"/>
      <c r="M23" s="20"/>
    </row>
    <row r="24" spans="3:26" ht="12">
      <c r="C24" s="106"/>
      <c r="D24" s="13"/>
      <c r="E24" s="14">
        <v>1990</v>
      </c>
      <c r="F24" s="14">
        <v>1991</v>
      </c>
      <c r="G24" s="14">
        <f>F24+1</f>
        <v>1992</v>
      </c>
      <c r="H24" s="14">
        <f aca="true" t="shared" si="2" ref="H24:Y24">G24+1</f>
        <v>1993</v>
      </c>
      <c r="I24" s="14">
        <f t="shared" si="2"/>
        <v>1994</v>
      </c>
      <c r="J24" s="14">
        <f t="shared" si="2"/>
        <v>1995</v>
      </c>
      <c r="K24" s="14">
        <f t="shared" si="2"/>
        <v>1996</v>
      </c>
      <c r="L24" s="14">
        <f t="shared" si="2"/>
        <v>1997</v>
      </c>
      <c r="M24" s="14">
        <f t="shared" si="2"/>
        <v>1998</v>
      </c>
      <c r="N24" s="14">
        <f t="shared" si="2"/>
        <v>1999</v>
      </c>
      <c r="O24" s="14">
        <f t="shared" si="2"/>
        <v>2000</v>
      </c>
      <c r="P24" s="14">
        <f t="shared" si="2"/>
        <v>2001</v>
      </c>
      <c r="Q24" s="18">
        <f t="shared" si="2"/>
        <v>2002</v>
      </c>
      <c r="R24" s="18">
        <f t="shared" si="2"/>
        <v>2003</v>
      </c>
      <c r="S24" s="18">
        <f>R24+1</f>
        <v>2004</v>
      </c>
      <c r="T24" s="18">
        <f t="shared" si="2"/>
        <v>2005</v>
      </c>
      <c r="U24" s="18">
        <f t="shared" si="2"/>
        <v>2006</v>
      </c>
      <c r="V24" s="18">
        <f>U24+1</f>
        <v>2007</v>
      </c>
      <c r="W24" s="18">
        <f t="shared" si="2"/>
        <v>2008</v>
      </c>
      <c r="X24" s="18">
        <f t="shared" si="2"/>
        <v>2009</v>
      </c>
      <c r="Y24" s="18">
        <f t="shared" si="2"/>
        <v>2010</v>
      </c>
      <c r="Z24" s="13" t="s">
        <v>15</v>
      </c>
    </row>
    <row r="25" spans="1:27" ht="12">
      <c r="A25" s="91"/>
      <c r="B25" s="91"/>
      <c r="C25" s="107" t="s">
        <v>44</v>
      </c>
      <c r="D25" s="108"/>
      <c r="E25" s="109">
        <v>100</v>
      </c>
      <c r="F25" s="109">
        <f aca="true" t="shared" si="3" ref="F25:P25">(F3/$E3)*100</f>
        <v>73.37278106508876</v>
      </c>
      <c r="G25" s="109">
        <f t="shared" si="3"/>
        <v>85.6015779092702</v>
      </c>
      <c r="H25" s="109">
        <f t="shared" si="3"/>
        <v>94.2800788954635</v>
      </c>
      <c r="I25" s="109">
        <f t="shared" si="3"/>
        <v>91.71597633136093</v>
      </c>
      <c r="J25" s="109">
        <f t="shared" si="3"/>
        <v>89.94082840236686</v>
      </c>
      <c r="K25" s="109">
        <f t="shared" si="3"/>
        <v>98.22485207100591</v>
      </c>
      <c r="L25" s="109">
        <f t="shared" si="3"/>
        <v>103.74753451676528</v>
      </c>
      <c r="M25" s="109">
        <f t="shared" si="3"/>
        <v>104.93096646942801</v>
      </c>
      <c r="N25" s="109">
        <f t="shared" si="3"/>
        <v>109.86193293885603</v>
      </c>
      <c r="O25" s="109">
        <f t="shared" si="3"/>
        <v>108.08678500986193</v>
      </c>
      <c r="P25" s="109">
        <f t="shared" si="3"/>
        <v>101.57790927021695</v>
      </c>
      <c r="Q25" s="110"/>
      <c r="R25" s="110"/>
      <c r="S25" s="108"/>
      <c r="T25" s="108"/>
      <c r="U25" s="108"/>
      <c r="V25" s="108"/>
      <c r="W25" s="108"/>
      <c r="X25" s="108"/>
      <c r="Y25" s="108"/>
      <c r="Z25" s="108"/>
      <c r="AA25" s="111"/>
    </row>
    <row r="26" spans="3:27" ht="12">
      <c r="C26" s="112"/>
      <c r="D26" s="4"/>
      <c r="E26" s="4">
        <v>100</v>
      </c>
      <c r="F26" s="113" t="e">
        <f>($Y26-$E26)/20+E26</f>
        <v>#VALUE!</v>
      </c>
      <c r="G26" s="113" t="e">
        <f aca="true" t="shared" si="4" ref="G26:X26">($Y$26-$E$26)/20+F26</f>
        <v>#VALUE!</v>
      </c>
      <c r="H26" s="113" t="e">
        <f t="shared" si="4"/>
        <v>#VALUE!</v>
      </c>
      <c r="I26" s="113" t="e">
        <f t="shared" si="4"/>
        <v>#VALUE!</v>
      </c>
      <c r="J26" s="113" t="e">
        <f t="shared" si="4"/>
        <v>#VALUE!</v>
      </c>
      <c r="K26" s="113" t="e">
        <f t="shared" si="4"/>
        <v>#VALUE!</v>
      </c>
      <c r="L26" s="113" t="e">
        <f t="shared" si="4"/>
        <v>#VALUE!</v>
      </c>
      <c r="M26" s="113" t="e">
        <f t="shared" si="4"/>
        <v>#VALUE!</v>
      </c>
      <c r="N26" s="113" t="e">
        <f>($Y$26-$E$26)/20+M26</f>
        <v>#VALUE!</v>
      </c>
      <c r="O26" s="113" t="e">
        <f t="shared" si="4"/>
        <v>#VALUE!</v>
      </c>
      <c r="P26" s="113" t="e">
        <f t="shared" si="4"/>
        <v>#VALUE!</v>
      </c>
      <c r="Q26" s="114" t="e">
        <f t="shared" si="4"/>
        <v>#VALUE!</v>
      </c>
      <c r="R26" s="114" t="e">
        <f t="shared" si="4"/>
        <v>#VALUE!</v>
      </c>
      <c r="S26" s="114" t="e">
        <f t="shared" si="4"/>
        <v>#VALUE!</v>
      </c>
      <c r="T26" s="114" t="e">
        <f t="shared" si="4"/>
        <v>#VALUE!</v>
      </c>
      <c r="U26" s="114" t="e">
        <f t="shared" si="4"/>
        <v>#VALUE!</v>
      </c>
      <c r="V26" s="114" t="e">
        <f t="shared" si="4"/>
        <v>#VALUE!</v>
      </c>
      <c r="W26" s="114" t="e">
        <f t="shared" si="4"/>
        <v>#VALUE!</v>
      </c>
      <c r="X26" s="114" t="e">
        <f t="shared" si="4"/>
        <v>#VALUE!</v>
      </c>
      <c r="Y26" s="114" t="e">
        <f>+S3/E3*100</f>
        <v>#VALUE!</v>
      </c>
      <c r="Z26" s="113" t="e">
        <f>P25-P26</f>
        <v>#VALUE!</v>
      </c>
      <c r="AA26" s="115" t="s">
        <v>45</v>
      </c>
    </row>
    <row r="27" spans="1:27" ht="12">
      <c r="A27" s="91"/>
      <c r="B27" s="91"/>
      <c r="C27" s="107" t="s">
        <v>57</v>
      </c>
      <c r="D27" s="108"/>
      <c r="E27" s="108">
        <v>100</v>
      </c>
      <c r="F27" s="109">
        <f aca="true" t="shared" si="5" ref="F27:P27">(F4/$E4)*100</f>
        <v>94.83705313896525</v>
      </c>
      <c r="G27" s="109">
        <f t="shared" si="5"/>
        <v>82.00952537082733</v>
      </c>
      <c r="H27" s="109">
        <f t="shared" si="5"/>
        <v>75.67560087120737</v>
      </c>
      <c r="I27" s="109">
        <f t="shared" si="5"/>
        <v>67.76085655949737</v>
      </c>
      <c r="J27" s="109">
        <f t="shared" si="5"/>
        <v>58.20142092813817</v>
      </c>
      <c r="K27" s="109">
        <f t="shared" si="5"/>
        <v>50.53151739540508</v>
      </c>
      <c r="L27" s="109">
        <f t="shared" si="5"/>
        <v>37.42721309451068</v>
      </c>
      <c r="M27" s="109">
        <f t="shared" si="5"/>
        <v>23.758710476843387</v>
      </c>
      <c r="N27" s="109">
        <f t="shared" si="5"/>
        <v>14.49734188076041</v>
      </c>
      <c r="O27" s="109">
        <f t="shared" si="5"/>
        <v>14.227484761322822</v>
      </c>
      <c r="P27" s="109">
        <f t="shared" si="5"/>
        <v>13.35638385072803</v>
      </c>
      <c r="Q27" s="110"/>
      <c r="R27" s="110"/>
      <c r="S27" s="108"/>
      <c r="T27" s="108"/>
      <c r="U27" s="108"/>
      <c r="V27" s="108"/>
      <c r="W27" s="108"/>
      <c r="X27" s="108"/>
      <c r="Y27" s="108"/>
      <c r="Z27" s="108"/>
      <c r="AA27" s="5"/>
    </row>
    <row r="28" spans="3:27" ht="12">
      <c r="C28" s="116"/>
      <c r="E28" s="19">
        <v>100</v>
      </c>
      <c r="F28" s="20">
        <f>($Y28-$E28)/20+E28</f>
        <v>95.75315152663548</v>
      </c>
      <c r="G28" s="20">
        <f aca="true" t="shared" si="6" ref="G28:X28">($Y28-$E28)/20+F28</f>
        <v>91.50630305327095</v>
      </c>
      <c r="H28" s="20">
        <f t="shared" si="6"/>
        <v>87.25945457990643</v>
      </c>
      <c r="I28" s="20">
        <f t="shared" si="6"/>
        <v>83.01260610654191</v>
      </c>
      <c r="J28" s="20">
        <f t="shared" si="6"/>
        <v>78.76575763317739</v>
      </c>
      <c r="K28" s="20">
        <f t="shared" si="6"/>
        <v>74.51890915981286</v>
      </c>
      <c r="L28" s="20">
        <f t="shared" si="6"/>
        <v>70.27206068644834</v>
      </c>
      <c r="M28" s="20">
        <f t="shared" si="6"/>
        <v>66.02521221308382</v>
      </c>
      <c r="N28" s="20">
        <f>($Y28-$E28)/20+M28</f>
        <v>61.7783637397193</v>
      </c>
      <c r="O28" s="20">
        <f t="shared" si="6"/>
        <v>57.53151526635479</v>
      </c>
      <c r="P28" s="20">
        <f t="shared" si="6"/>
        <v>53.28466679299027</v>
      </c>
      <c r="Q28" s="117">
        <f t="shared" si="6"/>
        <v>49.03781831962576</v>
      </c>
      <c r="R28" s="117">
        <f t="shared" si="6"/>
        <v>44.79096984626124</v>
      </c>
      <c r="S28" s="117">
        <f t="shared" si="6"/>
        <v>40.544121372896726</v>
      </c>
      <c r="T28" s="117">
        <f t="shared" si="6"/>
        <v>36.29727289953221</v>
      </c>
      <c r="U28" s="117">
        <f t="shared" si="6"/>
        <v>32.050424426167694</v>
      </c>
      <c r="V28" s="117">
        <f t="shared" si="6"/>
        <v>27.80357595280318</v>
      </c>
      <c r="W28" s="117">
        <f t="shared" si="6"/>
        <v>23.556727479438663</v>
      </c>
      <c r="X28" s="117">
        <f t="shared" si="6"/>
        <v>19.309879006074148</v>
      </c>
      <c r="Y28" s="117">
        <f>+S4/E4*100</f>
        <v>15.063030532709664</v>
      </c>
      <c r="Z28" s="20">
        <f>P27-P28</f>
        <v>-39.92828294226224</v>
      </c>
      <c r="AA28" s="26" t="s">
        <v>46</v>
      </c>
    </row>
    <row r="29" spans="1:27" ht="12">
      <c r="A29" s="91"/>
      <c r="B29" s="91"/>
      <c r="C29" s="118" t="s">
        <v>19</v>
      </c>
      <c r="D29" s="108"/>
      <c r="E29" s="108">
        <v>100</v>
      </c>
      <c r="F29" s="109">
        <f>(F5/$E5)*100</f>
        <v>97.35939562972163</v>
      </c>
      <c r="G29" s="109">
        <f>(G5/$E5)*100</f>
        <v>74.48066811978032</v>
      </c>
      <c r="H29" s="109">
        <f aca="true" t="shared" si="7" ref="H29:N29">(H5/$E5)*100</f>
        <v>61.390926633385675</v>
      </c>
      <c r="I29" s="109">
        <f t="shared" si="7"/>
        <v>59.773751767564306</v>
      </c>
      <c r="J29" s="109">
        <f t="shared" si="7"/>
        <v>47.63322161545612</v>
      </c>
      <c r="K29" s="109">
        <f t="shared" si="7"/>
        <v>50.320700619526406</v>
      </c>
      <c r="L29" s="109">
        <f t="shared" si="7"/>
        <v>47.90665697924234</v>
      </c>
      <c r="M29" s="109">
        <f t="shared" si="7"/>
        <v>44.398871883813406</v>
      </c>
      <c r="N29" s="109">
        <f t="shared" si="7"/>
        <v>41.434051296474244</v>
      </c>
      <c r="O29" s="109">
        <f>(O5/$E5)*100</f>
        <v>37.28877118147514</v>
      </c>
      <c r="P29" s="109">
        <f>(P5/$E5)*100</f>
        <v>35.82393887547753</v>
      </c>
      <c r="Q29" s="110"/>
      <c r="R29" s="110"/>
      <c r="S29" s="108"/>
      <c r="T29" s="108"/>
      <c r="U29" s="108"/>
      <c r="V29" s="108"/>
      <c r="W29" s="108"/>
      <c r="X29" s="108"/>
      <c r="Y29" s="108"/>
      <c r="Z29" s="108"/>
      <c r="AA29" s="5"/>
    </row>
    <row r="30" spans="3:27" ht="12">
      <c r="C30" s="112"/>
      <c r="D30" s="4"/>
      <c r="E30" s="4">
        <v>100</v>
      </c>
      <c r="F30" s="113" t="e">
        <f>($Y30-$E30)/20+E30</f>
        <v>#VALUE!</v>
      </c>
      <c r="G30" s="113" t="e">
        <f aca="true" t="shared" si="8" ref="G30:X30">($Y30-$E30)/20+F30</f>
        <v>#VALUE!</v>
      </c>
      <c r="H30" s="113" t="e">
        <f t="shared" si="8"/>
        <v>#VALUE!</v>
      </c>
      <c r="I30" s="113" t="e">
        <f t="shared" si="8"/>
        <v>#VALUE!</v>
      </c>
      <c r="J30" s="113" t="e">
        <f t="shared" si="8"/>
        <v>#VALUE!</v>
      </c>
      <c r="K30" s="113" t="e">
        <f t="shared" si="8"/>
        <v>#VALUE!</v>
      </c>
      <c r="L30" s="113" t="e">
        <f t="shared" si="8"/>
        <v>#VALUE!</v>
      </c>
      <c r="M30" s="113" t="e">
        <f t="shared" si="8"/>
        <v>#VALUE!</v>
      </c>
      <c r="N30" s="113" t="e">
        <f t="shared" si="8"/>
        <v>#VALUE!</v>
      </c>
      <c r="O30" s="113" t="e">
        <f t="shared" si="8"/>
        <v>#VALUE!</v>
      </c>
      <c r="P30" s="113" t="e">
        <f t="shared" si="8"/>
        <v>#VALUE!</v>
      </c>
      <c r="Q30" s="114" t="e">
        <f t="shared" si="8"/>
        <v>#VALUE!</v>
      </c>
      <c r="R30" s="114" t="e">
        <f t="shared" si="8"/>
        <v>#VALUE!</v>
      </c>
      <c r="S30" s="114" t="e">
        <f t="shared" si="8"/>
        <v>#VALUE!</v>
      </c>
      <c r="T30" s="114" t="e">
        <f t="shared" si="8"/>
        <v>#VALUE!</v>
      </c>
      <c r="U30" s="114" t="e">
        <f t="shared" si="8"/>
        <v>#VALUE!</v>
      </c>
      <c r="V30" s="114" t="e">
        <f t="shared" si="8"/>
        <v>#VALUE!</v>
      </c>
      <c r="W30" s="114" t="e">
        <f t="shared" si="8"/>
        <v>#VALUE!</v>
      </c>
      <c r="X30" s="114" t="e">
        <f t="shared" si="8"/>
        <v>#VALUE!</v>
      </c>
      <c r="Y30" s="114" t="e">
        <f>+S5/E5*100</f>
        <v>#VALUE!</v>
      </c>
      <c r="Z30" s="113" t="e">
        <f>P29-P30</f>
        <v>#VALUE!</v>
      </c>
      <c r="AA30" s="115" t="s">
        <v>48</v>
      </c>
    </row>
    <row r="31" spans="1:27" ht="12">
      <c r="A31" s="91"/>
      <c r="B31" s="91"/>
      <c r="C31" s="118" t="s">
        <v>20</v>
      </c>
      <c r="D31" s="108"/>
      <c r="E31" s="108">
        <v>100</v>
      </c>
      <c r="F31" s="109">
        <f>(F6/$E6)*100</f>
        <v>90.39232177311631</v>
      </c>
      <c r="G31" s="109">
        <f aca="true" t="shared" si="9" ref="G31:P31">(G6/$E6)*100</f>
        <v>81.88294661851283</v>
      </c>
      <c r="H31" s="109">
        <f t="shared" si="9"/>
        <v>74.96165833869293</v>
      </c>
      <c r="I31" s="109">
        <f t="shared" si="9"/>
        <v>73.35872953050017</v>
      </c>
      <c r="J31" s="109">
        <f t="shared" si="9"/>
        <v>69.80557067233958</v>
      </c>
      <c r="K31" s="109">
        <f t="shared" si="9"/>
        <v>66.60169198040865</v>
      </c>
      <c r="L31" s="109">
        <f t="shared" si="9"/>
        <v>65.18280314648989</v>
      </c>
      <c r="M31" s="109">
        <f t="shared" si="9"/>
        <v>58.58506901499035</v>
      </c>
      <c r="N31" s="109">
        <f t="shared" si="9"/>
        <v>58.35729481027062</v>
      </c>
      <c r="O31" s="109">
        <f t="shared" si="9"/>
        <v>48.07698016128234</v>
      </c>
      <c r="P31" s="109">
        <f t="shared" si="9"/>
        <v>39.65626082224311</v>
      </c>
      <c r="Q31" s="110"/>
      <c r="R31" s="110"/>
      <c r="S31" s="108"/>
      <c r="T31" s="108"/>
      <c r="U31" s="108"/>
      <c r="V31" s="108"/>
      <c r="W31" s="108"/>
      <c r="X31" s="108"/>
      <c r="Y31" s="108"/>
      <c r="Z31" s="108"/>
      <c r="AA31" s="115"/>
    </row>
    <row r="32" spans="3:27" ht="12">
      <c r="C32" s="116"/>
      <c r="E32" s="19">
        <v>100</v>
      </c>
      <c r="F32" s="20">
        <f>($Y32-$E32)/20+E32</f>
        <v>97.72102112501855</v>
      </c>
      <c r="G32" s="20">
        <f aca="true" t="shared" si="10" ref="G32:X32">($Y32-$E32)/20+F32</f>
        <v>95.4420422500371</v>
      </c>
      <c r="H32" s="20">
        <f t="shared" si="10"/>
        <v>93.16306337505566</v>
      </c>
      <c r="I32" s="20">
        <f t="shared" si="10"/>
        <v>90.88408450007421</v>
      </c>
      <c r="J32" s="20">
        <f t="shared" si="10"/>
        <v>88.60510562509276</v>
      </c>
      <c r="K32" s="20">
        <f t="shared" si="10"/>
        <v>86.32612675011131</v>
      </c>
      <c r="L32" s="20">
        <f t="shared" si="10"/>
        <v>84.04714787512987</v>
      </c>
      <c r="M32" s="20">
        <f t="shared" si="10"/>
        <v>81.76816900014842</v>
      </c>
      <c r="N32" s="20">
        <f t="shared" si="10"/>
        <v>79.48919012516697</v>
      </c>
      <c r="O32" s="20">
        <f t="shared" si="10"/>
        <v>77.21021125018552</v>
      </c>
      <c r="P32" s="20">
        <f t="shared" si="10"/>
        <v>74.93123237520408</v>
      </c>
      <c r="Q32" s="117">
        <f t="shared" si="10"/>
        <v>72.65225350022263</v>
      </c>
      <c r="R32" s="117">
        <f t="shared" si="10"/>
        <v>70.37327462524118</v>
      </c>
      <c r="S32" s="117">
        <f t="shared" si="10"/>
        <v>68.09429575025973</v>
      </c>
      <c r="T32" s="117">
        <f t="shared" si="10"/>
        <v>65.81531687527828</v>
      </c>
      <c r="U32" s="117">
        <f t="shared" si="10"/>
        <v>63.53633800029684</v>
      </c>
      <c r="V32" s="117">
        <f t="shared" si="10"/>
        <v>61.25735912531539</v>
      </c>
      <c r="W32" s="117">
        <f t="shared" si="10"/>
        <v>58.97838025033394</v>
      </c>
      <c r="X32" s="117">
        <f t="shared" si="10"/>
        <v>56.699401375352494</v>
      </c>
      <c r="Y32" s="117">
        <f>+S6/E6*100</f>
        <v>54.420422500371046</v>
      </c>
      <c r="Z32" s="20">
        <f>P31-P32</f>
        <v>-35.27497155296096</v>
      </c>
      <c r="AA32" s="115" t="s">
        <v>49</v>
      </c>
    </row>
    <row r="33" spans="1:27" ht="12">
      <c r="A33" s="91"/>
      <c r="B33" s="91"/>
      <c r="C33" s="118" t="s">
        <v>21</v>
      </c>
      <c r="D33" s="108"/>
      <c r="E33" s="108">
        <v>100</v>
      </c>
      <c r="F33" s="109">
        <f>(F7/$E7)*100</f>
        <v>74.60257175620416</v>
      </c>
      <c r="G33" s="109">
        <f aca="true" t="shared" si="11" ref="G33:N33">(G7/$E7)*100</f>
        <v>61.988368127081294</v>
      </c>
      <c r="H33" s="109">
        <f t="shared" si="11"/>
        <v>60.5027126835369</v>
      </c>
      <c r="I33" s="109">
        <f t="shared" si="11"/>
        <v>74.09097262393148</v>
      </c>
      <c r="J33" s="109">
        <f t="shared" si="11"/>
        <v>57.214044601791436</v>
      </c>
      <c r="K33" s="109">
        <f t="shared" si="11"/>
        <v>53.37014301122771</v>
      </c>
      <c r="L33" s="109">
        <f t="shared" si="11"/>
        <v>40.495038794057834</v>
      </c>
      <c r="M33" s="109">
        <f t="shared" si="11"/>
        <v>37.33796178937398</v>
      </c>
      <c r="N33" s="109">
        <f t="shared" si="11"/>
        <v>30.931720684602727</v>
      </c>
      <c r="O33" s="109">
        <f>(O7/$E7)*100</f>
        <v>17.478534042724956</v>
      </c>
      <c r="P33" s="109">
        <f>(P7/$E7)*100</f>
        <v>14.026059705647159</v>
      </c>
      <c r="Q33" s="110"/>
      <c r="R33" s="110"/>
      <c r="S33" s="108"/>
      <c r="T33" s="108"/>
      <c r="U33" s="108"/>
      <c r="V33" s="108"/>
      <c r="W33" s="108"/>
      <c r="X33" s="108"/>
      <c r="Y33" s="108"/>
      <c r="Z33" s="108"/>
      <c r="AA33" s="115"/>
    </row>
    <row r="34" spans="3:27" ht="12">
      <c r="C34" s="116"/>
      <c r="E34" s="19">
        <v>100</v>
      </c>
      <c r="F34" s="20">
        <f>($Y34-$E34)/20+E34</f>
        <v>100.6115733422578</v>
      </c>
      <c r="G34" s="20">
        <f aca="true" t="shared" si="12" ref="G34:X34">($Y34-$E34)/20+F34</f>
        <v>101.2231466845156</v>
      </c>
      <c r="H34" s="20">
        <f t="shared" si="12"/>
        <v>101.8347200267734</v>
      </c>
      <c r="I34" s="20">
        <f t="shared" si="12"/>
        <v>102.4462933690312</v>
      </c>
      <c r="J34" s="20">
        <f t="shared" si="12"/>
        <v>103.057866711289</v>
      </c>
      <c r="K34" s="20">
        <f t="shared" si="12"/>
        <v>103.6694400535468</v>
      </c>
      <c r="L34" s="20">
        <f t="shared" si="12"/>
        <v>104.28101339580459</v>
      </c>
      <c r="M34" s="20">
        <f t="shared" si="12"/>
        <v>104.89258673806239</v>
      </c>
      <c r="N34" s="20">
        <f t="shared" si="12"/>
        <v>105.50416008032019</v>
      </c>
      <c r="O34" s="20">
        <f t="shared" si="12"/>
        <v>106.11573342257799</v>
      </c>
      <c r="P34" s="20">
        <f t="shared" si="12"/>
        <v>106.72730676483579</v>
      </c>
      <c r="Q34" s="117">
        <f t="shared" si="12"/>
        <v>107.33888010709359</v>
      </c>
      <c r="R34" s="117">
        <f t="shared" si="12"/>
        <v>107.95045344935139</v>
      </c>
      <c r="S34" s="117">
        <f t="shared" si="12"/>
        <v>108.56202679160918</v>
      </c>
      <c r="T34" s="117">
        <f t="shared" si="12"/>
        <v>109.17360013386698</v>
      </c>
      <c r="U34" s="117">
        <f t="shared" si="12"/>
        <v>109.78517347612478</v>
      </c>
      <c r="V34" s="117">
        <f t="shared" si="12"/>
        <v>110.39674681838258</v>
      </c>
      <c r="W34" s="117">
        <f t="shared" si="12"/>
        <v>111.00832016064038</v>
      </c>
      <c r="X34" s="117">
        <f t="shared" si="12"/>
        <v>111.61989350289818</v>
      </c>
      <c r="Y34" s="117">
        <f>+S7/E7*100</f>
        <v>112.23146684515599</v>
      </c>
      <c r="Z34" s="20">
        <f>P33-P34</f>
        <v>-92.70124705918863</v>
      </c>
      <c r="AA34" s="115" t="s">
        <v>50</v>
      </c>
    </row>
    <row r="35" spans="1:27" ht="12">
      <c r="A35" s="91"/>
      <c r="B35" s="91"/>
      <c r="C35" s="118" t="s">
        <v>22</v>
      </c>
      <c r="D35" s="108"/>
      <c r="E35" s="108">
        <v>100</v>
      </c>
      <c r="F35" s="109">
        <f>(F8/$E8)*100</f>
        <v>105.40540540540539</v>
      </c>
      <c r="G35" s="109">
        <f aca="true" t="shared" si="13" ref="G35:N35">(G8/$E8)*100</f>
        <v>62.612612612612615</v>
      </c>
      <c r="H35" s="109">
        <f t="shared" si="13"/>
        <v>56.30630630630631</v>
      </c>
      <c r="I35" s="109">
        <f t="shared" si="13"/>
        <v>52.702702702702695</v>
      </c>
      <c r="J35" s="109">
        <f t="shared" si="13"/>
        <v>42.16216216216216</v>
      </c>
      <c r="K35" s="109">
        <f t="shared" si="13"/>
        <v>41.927927927927925</v>
      </c>
      <c r="L35" s="109">
        <f t="shared" si="13"/>
        <v>34.54954954954955</v>
      </c>
      <c r="M35" s="109">
        <f t="shared" si="13"/>
        <v>42.16216216216216</v>
      </c>
      <c r="N35" s="109">
        <f t="shared" si="13"/>
        <v>31.44144144144144</v>
      </c>
      <c r="O35" s="109">
        <f>(O8/$E8)*100</f>
        <v>19.414414414414416</v>
      </c>
      <c r="P35" s="109">
        <f>(P8/$E8)*100</f>
        <v>21.970636936936934</v>
      </c>
      <c r="Q35" s="110"/>
      <c r="R35" s="110"/>
      <c r="S35" s="108"/>
      <c r="T35" s="108"/>
      <c r="U35" s="108"/>
      <c r="V35" s="108"/>
      <c r="W35" s="108"/>
      <c r="X35" s="108"/>
      <c r="Y35" s="108"/>
      <c r="Z35" s="108"/>
      <c r="AA35" s="115"/>
    </row>
    <row r="36" spans="3:27" ht="12">
      <c r="C36" s="116"/>
      <c r="E36" s="19">
        <v>100</v>
      </c>
      <c r="F36" s="20">
        <f>($Y36-$E36)/20+E36</f>
        <v>98.26576576576576</v>
      </c>
      <c r="G36" s="20">
        <f aca="true" t="shared" si="14" ref="G36:X36">($Y36-$E36)/20+F36</f>
        <v>96.53153153153153</v>
      </c>
      <c r="H36" s="20">
        <f t="shared" si="14"/>
        <v>94.79729729729729</v>
      </c>
      <c r="I36" s="20">
        <f t="shared" si="14"/>
        <v>93.06306306306305</v>
      </c>
      <c r="J36" s="20">
        <f t="shared" si="14"/>
        <v>91.32882882882882</v>
      </c>
      <c r="K36" s="20">
        <f t="shared" si="14"/>
        <v>89.59459459459458</v>
      </c>
      <c r="L36" s="20">
        <f t="shared" si="14"/>
        <v>87.86036036036035</v>
      </c>
      <c r="M36" s="20">
        <f t="shared" si="14"/>
        <v>86.12612612612611</v>
      </c>
      <c r="N36" s="20">
        <f t="shared" si="14"/>
        <v>84.39189189189187</v>
      </c>
      <c r="O36" s="20">
        <f t="shared" si="14"/>
        <v>82.65765765765764</v>
      </c>
      <c r="P36" s="20">
        <f t="shared" si="14"/>
        <v>80.9234234234234</v>
      </c>
      <c r="Q36" s="117">
        <f t="shared" si="14"/>
        <v>79.18918918918916</v>
      </c>
      <c r="R36" s="117">
        <f t="shared" si="14"/>
        <v>77.45495495495493</v>
      </c>
      <c r="S36" s="117">
        <f t="shared" si="14"/>
        <v>75.72072072072069</v>
      </c>
      <c r="T36" s="117">
        <f t="shared" si="14"/>
        <v>73.98648648648646</v>
      </c>
      <c r="U36" s="117">
        <f t="shared" si="14"/>
        <v>72.25225225225222</v>
      </c>
      <c r="V36" s="117">
        <f t="shared" si="14"/>
        <v>70.51801801801798</v>
      </c>
      <c r="W36" s="117">
        <f t="shared" si="14"/>
        <v>68.78378378378375</v>
      </c>
      <c r="X36" s="117">
        <f t="shared" si="14"/>
        <v>67.04954954954951</v>
      </c>
      <c r="Y36" s="117">
        <f>+S8/E8*100</f>
        <v>65.31531531531532</v>
      </c>
      <c r="Z36" s="20">
        <f>P35-P36</f>
        <v>-58.95278648648647</v>
      </c>
      <c r="AA36" s="115" t="s">
        <v>51</v>
      </c>
    </row>
    <row r="37" spans="1:27" ht="12">
      <c r="A37" s="91"/>
      <c r="B37" s="91"/>
      <c r="C37" s="118" t="s">
        <v>52</v>
      </c>
      <c r="D37" s="108"/>
      <c r="E37" s="108">
        <v>100</v>
      </c>
      <c r="F37" s="109" t="e">
        <f>(F9/$E9)*100</f>
        <v>#DIV/0!</v>
      </c>
      <c r="G37" s="109" t="e">
        <f aca="true" t="shared" si="15" ref="G37:N37">(G9/$E9)*100</f>
        <v>#DIV/0!</v>
      </c>
      <c r="H37" s="109" t="e">
        <f t="shared" si="15"/>
        <v>#DIV/0!</v>
      </c>
      <c r="I37" s="109" t="e">
        <f t="shared" si="15"/>
        <v>#DIV/0!</v>
      </c>
      <c r="J37" s="109" t="e">
        <f t="shared" si="15"/>
        <v>#DIV/0!</v>
      </c>
      <c r="K37" s="109" t="e">
        <f t="shared" si="15"/>
        <v>#DIV/0!</v>
      </c>
      <c r="L37" s="109" t="e">
        <f t="shared" si="15"/>
        <v>#DIV/0!</v>
      </c>
      <c r="M37" s="109" t="e">
        <f t="shared" si="15"/>
        <v>#DIV/0!</v>
      </c>
      <c r="N37" s="109" t="e">
        <f t="shared" si="15"/>
        <v>#DIV/0!</v>
      </c>
      <c r="O37" s="109" t="e">
        <f>(O9/$E9)*100</f>
        <v>#DIV/0!</v>
      </c>
      <c r="P37" s="109" t="e">
        <f>(P9/$E9)*100</f>
        <v>#DIV/0!</v>
      </c>
      <c r="Q37" s="110"/>
      <c r="R37" s="110"/>
      <c r="S37" s="108"/>
      <c r="T37" s="108"/>
      <c r="U37" s="108"/>
      <c r="V37" s="108"/>
      <c r="W37" s="108"/>
      <c r="X37" s="108"/>
      <c r="Y37" s="108"/>
      <c r="Z37" s="108"/>
      <c r="AA37" s="115"/>
    </row>
    <row r="38" spans="3:27" ht="12">
      <c r="C38" s="116"/>
      <c r="E38" s="19">
        <v>100</v>
      </c>
      <c r="F38" s="20" t="e">
        <f>($Y38-$E38)/20+E38</f>
        <v>#VALUE!</v>
      </c>
      <c r="G38" s="20" t="e">
        <f aca="true" t="shared" si="16" ref="G38:X38">($Y38-$E38)/20+F38</f>
        <v>#VALUE!</v>
      </c>
      <c r="H38" s="20" t="e">
        <f t="shared" si="16"/>
        <v>#VALUE!</v>
      </c>
      <c r="I38" s="20" t="e">
        <f t="shared" si="16"/>
        <v>#VALUE!</v>
      </c>
      <c r="J38" s="20" t="e">
        <f t="shared" si="16"/>
        <v>#VALUE!</v>
      </c>
      <c r="K38" s="20" t="e">
        <f t="shared" si="16"/>
        <v>#VALUE!</v>
      </c>
      <c r="L38" s="20" t="e">
        <f t="shared" si="16"/>
        <v>#VALUE!</v>
      </c>
      <c r="M38" s="20" t="e">
        <f t="shared" si="16"/>
        <v>#VALUE!</v>
      </c>
      <c r="N38" s="20" t="e">
        <f t="shared" si="16"/>
        <v>#VALUE!</v>
      </c>
      <c r="O38" s="20" t="e">
        <f t="shared" si="16"/>
        <v>#VALUE!</v>
      </c>
      <c r="P38" s="20" t="e">
        <f t="shared" si="16"/>
        <v>#VALUE!</v>
      </c>
      <c r="Q38" s="117" t="e">
        <f t="shared" si="16"/>
        <v>#VALUE!</v>
      </c>
      <c r="R38" s="117" t="e">
        <f t="shared" si="16"/>
        <v>#VALUE!</v>
      </c>
      <c r="S38" s="117" t="e">
        <f t="shared" si="16"/>
        <v>#VALUE!</v>
      </c>
      <c r="T38" s="117" t="e">
        <f t="shared" si="16"/>
        <v>#VALUE!</v>
      </c>
      <c r="U38" s="117" t="e">
        <f t="shared" si="16"/>
        <v>#VALUE!</v>
      </c>
      <c r="V38" s="117" t="e">
        <f t="shared" si="16"/>
        <v>#VALUE!</v>
      </c>
      <c r="W38" s="117" t="e">
        <f t="shared" si="16"/>
        <v>#VALUE!</v>
      </c>
      <c r="X38" s="117" t="e">
        <f t="shared" si="16"/>
        <v>#VALUE!</v>
      </c>
      <c r="Y38" s="117" t="e">
        <f>+S9/E9*100</f>
        <v>#VALUE!</v>
      </c>
      <c r="Z38" s="20" t="e">
        <f>P37-P38</f>
        <v>#DIV/0!</v>
      </c>
      <c r="AA38" s="4" t="s">
        <v>53</v>
      </c>
    </row>
    <row r="39" spans="1:26" ht="12">
      <c r="A39" s="91"/>
      <c r="B39" s="91"/>
      <c r="C39" s="107" t="s">
        <v>23</v>
      </c>
      <c r="D39" s="108"/>
      <c r="E39" s="108">
        <v>100</v>
      </c>
      <c r="F39" s="109">
        <f>(F10/$E10)*100</f>
        <v>92.06373064782805</v>
      </c>
      <c r="G39" s="109">
        <f aca="true" t="shared" si="17" ref="G39:N39">(G10/$E10)*100</f>
        <v>86.53239140237487</v>
      </c>
      <c r="H39" s="109">
        <f t="shared" si="17"/>
        <v>83.37592063730648</v>
      </c>
      <c r="I39" s="109">
        <f t="shared" si="17"/>
        <v>79.76852547722831</v>
      </c>
      <c r="J39" s="109">
        <f t="shared" si="17"/>
        <v>72.97459792574779</v>
      </c>
      <c r="K39" s="109">
        <f t="shared" si="17"/>
        <v>72.64392003607395</v>
      </c>
      <c r="L39" s="109">
        <f t="shared" si="17"/>
        <v>66.8720877799489</v>
      </c>
      <c r="M39" s="109">
        <f t="shared" si="17"/>
        <v>58.39470915376522</v>
      </c>
      <c r="N39" s="109">
        <f t="shared" si="17"/>
        <v>53.1339245453179</v>
      </c>
      <c r="O39" s="109">
        <f>(O10/$E10)*100</f>
        <v>46.610551630843226</v>
      </c>
      <c r="P39" s="109">
        <f>(P10/$E10)*100</f>
        <v>47.02540207425221</v>
      </c>
      <c r="Q39" s="110"/>
      <c r="R39" s="110"/>
      <c r="S39" s="108"/>
      <c r="T39" s="108"/>
      <c r="U39" s="108"/>
      <c r="V39" s="108"/>
      <c r="W39" s="108"/>
      <c r="X39" s="108"/>
      <c r="Y39" s="108"/>
      <c r="Z39" s="108"/>
    </row>
    <row r="40" spans="3:27" ht="12">
      <c r="C40" s="116"/>
      <c r="E40" s="19">
        <v>100</v>
      </c>
      <c r="F40" s="20">
        <f>($Y40-$E40)/20+E40</f>
        <v>97.09980459942884</v>
      </c>
      <c r="G40" s="20">
        <f aca="true" t="shared" si="18" ref="G40:X40">($Y40-$E40)/20+F40</f>
        <v>94.19960919885767</v>
      </c>
      <c r="H40" s="20">
        <f t="shared" si="18"/>
        <v>91.29941379828651</v>
      </c>
      <c r="I40" s="20">
        <f t="shared" si="18"/>
        <v>88.39921839771534</v>
      </c>
      <c r="J40" s="20">
        <f t="shared" si="18"/>
        <v>85.49902299714418</v>
      </c>
      <c r="K40" s="20">
        <f t="shared" si="18"/>
        <v>82.59882759657302</v>
      </c>
      <c r="L40" s="20">
        <f t="shared" si="18"/>
        <v>79.69863219600185</v>
      </c>
      <c r="M40" s="20">
        <f t="shared" si="18"/>
        <v>76.79843679543069</v>
      </c>
      <c r="N40" s="20">
        <f t="shared" si="18"/>
        <v>73.89824139485953</v>
      </c>
      <c r="O40" s="20">
        <f t="shared" si="18"/>
        <v>70.99804599428836</v>
      </c>
      <c r="P40" s="20">
        <f t="shared" si="18"/>
        <v>68.0978505937172</v>
      </c>
      <c r="Q40" s="117">
        <f t="shared" si="18"/>
        <v>65.19765519314603</v>
      </c>
      <c r="R40" s="117">
        <f t="shared" si="18"/>
        <v>62.29745979257486</v>
      </c>
      <c r="S40" s="117">
        <f t="shared" si="18"/>
        <v>59.39726439200369</v>
      </c>
      <c r="T40" s="117">
        <f t="shared" si="18"/>
        <v>56.49706899143252</v>
      </c>
      <c r="U40" s="117">
        <f t="shared" si="18"/>
        <v>53.59687359086135</v>
      </c>
      <c r="V40" s="117">
        <f t="shared" si="18"/>
        <v>50.69667819029018</v>
      </c>
      <c r="W40" s="117">
        <f t="shared" si="18"/>
        <v>47.79648278971901</v>
      </c>
      <c r="X40" s="117">
        <f t="shared" si="18"/>
        <v>44.89628738914784</v>
      </c>
      <c r="Y40" s="117">
        <f>+S10/E10*100</f>
        <v>41.99609198857658</v>
      </c>
      <c r="Z40" s="20">
        <f>P39-P40</f>
        <v>-21.072448519464984</v>
      </c>
      <c r="AA40" s="19" t="s">
        <v>54</v>
      </c>
    </row>
    <row r="41" spans="1:26" ht="12">
      <c r="A41" s="91"/>
      <c r="B41" s="91"/>
      <c r="C41" s="118" t="s">
        <v>24</v>
      </c>
      <c r="D41" s="108"/>
      <c r="E41" s="108">
        <v>100</v>
      </c>
      <c r="F41" s="109">
        <f>(F11/$E11)*100</f>
        <v>82.18850165187399</v>
      </c>
      <c r="G41" s="109">
        <f aca="true" t="shared" si="19" ref="G41:N41">(G11/$E11)*100</f>
        <v>70.13629977375153</v>
      </c>
      <c r="H41" s="109">
        <f t="shared" si="19"/>
        <v>60.034530565981704</v>
      </c>
      <c r="I41" s="109">
        <f t="shared" si="19"/>
        <v>44.026262422521334</v>
      </c>
      <c r="J41" s="109">
        <f t="shared" si="19"/>
        <v>44.1918651964192</v>
      </c>
      <c r="K41" s="109">
        <f t="shared" si="19"/>
        <v>41.94702759469257</v>
      </c>
      <c r="L41" s="109">
        <f t="shared" si="19"/>
        <v>37.328550233763195</v>
      </c>
      <c r="M41" s="109">
        <f t="shared" si="19"/>
        <v>33.188480886316555</v>
      </c>
      <c r="N41" s="109">
        <f t="shared" si="19"/>
        <v>31.679655613024888</v>
      </c>
      <c r="O41" s="109">
        <f>(O11/$E11)*100</f>
        <v>22.794343718332648</v>
      </c>
      <c r="P41" s="109">
        <f>(P11/$E11)*100</f>
        <v>23.657712655054322</v>
      </c>
      <c r="Q41" s="110"/>
      <c r="R41" s="110"/>
      <c r="S41" s="108"/>
      <c r="T41" s="108"/>
      <c r="U41" s="108"/>
      <c r="V41" s="108"/>
      <c r="W41" s="108"/>
      <c r="X41" s="108"/>
      <c r="Y41" s="108"/>
      <c r="Z41" s="108"/>
    </row>
    <row r="42" spans="3:27" ht="12">
      <c r="C42" s="116"/>
      <c r="E42" s="19">
        <v>100</v>
      </c>
      <c r="F42" s="20">
        <f>($Y42-$E42)/20+E42</f>
        <v>96.01201695159807</v>
      </c>
      <c r="G42" s="20">
        <f aca="true" t="shared" si="20" ref="G42:X42">($Y42-$E42)/20+F42</f>
        <v>92.02403390319614</v>
      </c>
      <c r="H42" s="20">
        <f t="shared" si="20"/>
        <v>88.03605085479421</v>
      </c>
      <c r="I42" s="20">
        <f t="shared" si="20"/>
        <v>84.04806780639228</v>
      </c>
      <c r="J42" s="20">
        <f t="shared" si="20"/>
        <v>80.06008475799035</v>
      </c>
      <c r="K42" s="20">
        <f t="shared" si="20"/>
        <v>76.07210170958842</v>
      </c>
      <c r="L42" s="20">
        <f t="shared" si="20"/>
        <v>72.0841186611865</v>
      </c>
      <c r="M42" s="20">
        <f t="shared" si="20"/>
        <v>68.09613561278456</v>
      </c>
      <c r="N42" s="20">
        <f t="shared" si="20"/>
        <v>64.10815256438264</v>
      </c>
      <c r="O42" s="20">
        <f t="shared" si="20"/>
        <v>60.120169515980706</v>
      </c>
      <c r="P42" s="20">
        <f t="shared" si="20"/>
        <v>56.13218646757878</v>
      </c>
      <c r="Q42" s="117">
        <f t="shared" si="20"/>
        <v>52.14420341917685</v>
      </c>
      <c r="R42" s="117">
        <f t="shared" si="20"/>
        <v>48.15622037077492</v>
      </c>
      <c r="S42" s="117">
        <f t="shared" si="20"/>
        <v>44.16823732237299</v>
      </c>
      <c r="T42" s="117">
        <f t="shared" si="20"/>
        <v>40.18025427397106</v>
      </c>
      <c r="U42" s="117">
        <f t="shared" si="20"/>
        <v>36.19227122556913</v>
      </c>
      <c r="V42" s="117">
        <f t="shared" si="20"/>
        <v>32.2042881771672</v>
      </c>
      <c r="W42" s="117">
        <f t="shared" si="20"/>
        <v>28.21630512876527</v>
      </c>
      <c r="X42" s="117">
        <f t="shared" si="20"/>
        <v>24.22832208036334</v>
      </c>
      <c r="Y42" s="117">
        <f>+S11/E11*100</f>
        <v>20.240339031961383</v>
      </c>
      <c r="Z42" s="20">
        <f>P41-P42</f>
        <v>-32.47447381252445</v>
      </c>
      <c r="AA42" s="19" t="s">
        <v>55</v>
      </c>
    </row>
    <row r="43" spans="1:26" ht="12">
      <c r="A43" s="91"/>
      <c r="B43" s="91"/>
      <c r="C43" s="118" t="s">
        <v>25</v>
      </c>
      <c r="D43" s="108"/>
      <c r="E43" s="108">
        <v>100</v>
      </c>
      <c r="F43" s="109">
        <f>(F12/$E12)*100</f>
        <v>91.45038167938931</v>
      </c>
      <c r="G43" s="109">
        <f aca="true" t="shared" si="21" ref="G43:N43">(G12/$E12)*100</f>
        <v>94.91094147582697</v>
      </c>
      <c r="H43" s="109">
        <f t="shared" si="21"/>
        <v>93.07888040712469</v>
      </c>
      <c r="I43" s="109">
        <f t="shared" si="21"/>
        <v>89.77099236641222</v>
      </c>
      <c r="J43" s="109">
        <f t="shared" si="21"/>
        <v>63.460559796437664</v>
      </c>
      <c r="K43" s="109">
        <f t="shared" si="21"/>
        <v>56.844783715012724</v>
      </c>
      <c r="L43" s="109">
        <f t="shared" si="21"/>
        <v>60</v>
      </c>
      <c r="M43" s="109">
        <f t="shared" si="21"/>
        <v>62.54452926208651</v>
      </c>
      <c r="N43" s="109">
        <f t="shared" si="21"/>
        <v>53.18066157760815</v>
      </c>
      <c r="O43" s="109">
        <f>(O12/$E12)*100</f>
        <v>49.17811704834606</v>
      </c>
      <c r="P43" s="109">
        <f>(P12/$E12)*100</f>
        <v>33.650890585241726</v>
      </c>
      <c r="Q43" s="110"/>
      <c r="R43" s="110"/>
      <c r="S43" s="108"/>
      <c r="T43" s="108"/>
      <c r="U43" s="108"/>
      <c r="V43" s="108"/>
      <c r="W43" s="108"/>
      <c r="X43" s="108"/>
      <c r="Y43" s="108"/>
      <c r="Z43" s="108"/>
    </row>
    <row r="44" spans="3:27" ht="12">
      <c r="C44" s="119"/>
      <c r="E44" s="19">
        <v>100</v>
      </c>
      <c r="F44" s="20">
        <f>($Y44-$E44)/20+E44</f>
        <v>95.68702290076335</v>
      </c>
      <c r="G44" s="20">
        <f aca="true" t="shared" si="22" ref="G44:X44">($Y44-$E44)/20+F44</f>
        <v>91.3740458015267</v>
      </c>
      <c r="H44" s="20">
        <f t="shared" si="22"/>
        <v>87.06106870229006</v>
      </c>
      <c r="I44" s="20">
        <f t="shared" si="22"/>
        <v>82.74809160305341</v>
      </c>
      <c r="J44" s="20">
        <f t="shared" si="22"/>
        <v>78.43511450381676</v>
      </c>
      <c r="K44" s="20">
        <f t="shared" si="22"/>
        <v>74.12213740458012</v>
      </c>
      <c r="L44" s="20">
        <f t="shared" si="22"/>
        <v>69.80916030534347</v>
      </c>
      <c r="M44" s="20">
        <f t="shared" si="22"/>
        <v>65.49618320610682</v>
      </c>
      <c r="N44" s="20">
        <f t="shared" si="22"/>
        <v>61.18320610687018</v>
      </c>
      <c r="O44" s="20">
        <f t="shared" si="22"/>
        <v>56.87022900763354</v>
      </c>
      <c r="P44" s="20">
        <f t="shared" si="22"/>
        <v>52.5572519083969</v>
      </c>
      <c r="Q44" s="117">
        <f t="shared" si="22"/>
        <v>48.24427480916026</v>
      </c>
      <c r="R44" s="117">
        <f t="shared" si="22"/>
        <v>43.93129770992362</v>
      </c>
      <c r="S44" s="117">
        <f t="shared" si="22"/>
        <v>39.61832061068698</v>
      </c>
      <c r="T44" s="117">
        <f t="shared" si="22"/>
        <v>35.30534351145034</v>
      </c>
      <c r="U44" s="117">
        <f t="shared" si="22"/>
        <v>30.9923664122137</v>
      </c>
      <c r="V44" s="117">
        <f t="shared" si="22"/>
        <v>26.679389312977058</v>
      </c>
      <c r="W44" s="117">
        <f t="shared" si="22"/>
        <v>22.366412213740418</v>
      </c>
      <c r="X44" s="117">
        <f t="shared" si="22"/>
        <v>18.053435114503777</v>
      </c>
      <c r="Y44" s="117">
        <f>+S12/E12*100</f>
        <v>13.740458015267176</v>
      </c>
      <c r="Z44" s="20">
        <f>P43-P44</f>
        <v>-18.906361323155174</v>
      </c>
      <c r="AA44" s="19" t="s">
        <v>56</v>
      </c>
    </row>
    <row r="45" spans="3:26" ht="12">
      <c r="C45" s="1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117"/>
      <c r="R45" s="117"/>
      <c r="S45" s="117"/>
      <c r="T45" s="117"/>
      <c r="U45" s="117"/>
      <c r="V45" s="117"/>
      <c r="W45" s="117"/>
      <c r="X45" s="117"/>
      <c r="Y45" s="117"/>
      <c r="Z45" s="20"/>
    </row>
    <row r="46" spans="3:26" ht="12">
      <c r="C46" s="1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117"/>
      <c r="R46" s="117"/>
      <c r="S46" s="117"/>
      <c r="T46" s="117"/>
      <c r="U46" s="117"/>
      <c r="V46" s="117"/>
      <c r="W46" s="117"/>
      <c r="X46" s="117"/>
      <c r="Y46" s="117"/>
      <c r="Z46" s="20"/>
    </row>
    <row r="47" spans="1:26" ht="12">
      <c r="A47" s="91"/>
      <c r="B47" s="91"/>
      <c r="C47" s="118" t="s">
        <v>59</v>
      </c>
      <c r="D47" s="108"/>
      <c r="E47" s="108">
        <v>100</v>
      </c>
      <c r="F47" s="109">
        <f>(F16/$E16)*100</f>
        <v>84.37113570263544</v>
      </c>
      <c r="G47" s="109">
        <f aca="true" t="shared" si="23" ref="G47:P47">(G16/$E16)*100</f>
        <v>56.93414036857685</v>
      </c>
      <c r="H47" s="109">
        <f t="shared" si="23"/>
        <v>72.78502024730471</v>
      </c>
      <c r="I47" s="109">
        <f t="shared" si="23"/>
        <v>75.08778650981695</v>
      </c>
      <c r="J47" s="109">
        <f t="shared" si="23"/>
        <v>75.11360227509176</v>
      </c>
      <c r="K47" s="109">
        <f t="shared" si="23"/>
        <v>72.8263254717444</v>
      </c>
      <c r="L47" s="109">
        <f t="shared" si="23"/>
        <v>69.6974547204385</v>
      </c>
      <c r="M47" s="109">
        <f t="shared" si="23"/>
        <v>64.0386389722021</v>
      </c>
      <c r="N47" s="109">
        <f t="shared" si="23"/>
        <v>47.821175226572066</v>
      </c>
      <c r="O47" s="109">
        <f t="shared" si="23"/>
        <v>50.6726917220716</v>
      </c>
      <c r="P47" s="109">
        <f t="shared" si="23"/>
        <v>43.81415540367854</v>
      </c>
      <c r="Q47" s="110"/>
      <c r="R47" s="110"/>
      <c r="S47" s="108"/>
      <c r="T47" s="108"/>
      <c r="U47" s="108"/>
      <c r="V47" s="108"/>
      <c r="W47" s="108"/>
      <c r="X47" s="108"/>
      <c r="Y47" s="108"/>
      <c r="Z47" s="108"/>
    </row>
    <row r="48" spans="3:27" ht="12">
      <c r="C48" s="119"/>
      <c r="E48" s="19">
        <v>100</v>
      </c>
      <c r="F48" s="20">
        <f>($Y48-$E48)/20+E48</f>
        <v>97.20982950752297</v>
      </c>
      <c r="G48" s="20">
        <f aca="true" t="shared" si="24" ref="G48:X48">($Y48-$E48)/20+F48</f>
        <v>94.41965901504594</v>
      </c>
      <c r="H48" s="20">
        <f t="shared" si="24"/>
        <v>91.6294885225689</v>
      </c>
      <c r="I48" s="20">
        <f t="shared" si="24"/>
        <v>88.83931803009187</v>
      </c>
      <c r="J48" s="20">
        <f t="shared" si="24"/>
        <v>86.04914753761484</v>
      </c>
      <c r="K48" s="20">
        <f t="shared" si="24"/>
        <v>83.25897704513781</v>
      </c>
      <c r="L48" s="20">
        <f t="shared" si="24"/>
        <v>80.46880655266078</v>
      </c>
      <c r="M48" s="20">
        <f t="shared" si="24"/>
        <v>77.67863606018375</v>
      </c>
      <c r="N48" s="20">
        <f t="shared" si="24"/>
        <v>74.88846556770672</v>
      </c>
      <c r="O48" s="20">
        <f t="shared" si="24"/>
        <v>72.09829507522969</v>
      </c>
      <c r="P48" s="20">
        <f t="shared" si="24"/>
        <v>69.30812458275265</v>
      </c>
      <c r="Q48" s="117">
        <f t="shared" si="24"/>
        <v>66.51795409027562</v>
      </c>
      <c r="R48" s="117">
        <f t="shared" si="24"/>
        <v>63.7277835977986</v>
      </c>
      <c r="S48" s="117">
        <f t="shared" si="24"/>
        <v>60.937613105321574</v>
      </c>
      <c r="T48" s="117">
        <f t="shared" si="24"/>
        <v>58.14744261284455</v>
      </c>
      <c r="U48" s="117">
        <f t="shared" si="24"/>
        <v>55.357272120367526</v>
      </c>
      <c r="V48" s="117">
        <f t="shared" si="24"/>
        <v>52.5671016278905</v>
      </c>
      <c r="W48" s="117">
        <f t="shared" si="24"/>
        <v>49.77693113541348</v>
      </c>
      <c r="X48" s="117">
        <f t="shared" si="24"/>
        <v>46.98676064293645</v>
      </c>
      <c r="Y48" s="117">
        <f>+S16/E16*100</f>
        <v>44.19659015045945</v>
      </c>
      <c r="Z48" s="20">
        <f>P47-P48</f>
        <v>-25.493969179074114</v>
      </c>
      <c r="AA48" s="19" t="s">
        <v>62</v>
      </c>
    </row>
    <row r="49" spans="1:26" ht="12">
      <c r="A49" s="91"/>
      <c r="B49" s="91"/>
      <c r="C49" s="139" t="s">
        <v>60</v>
      </c>
      <c r="D49" s="108"/>
      <c r="E49" s="108">
        <v>100</v>
      </c>
      <c r="F49" s="109">
        <f>(F17/$E17)*100</f>
        <v>79.38931297709924</v>
      </c>
      <c r="G49" s="109">
        <f aca="true" t="shared" si="25" ref="G49:P49">(G17/$E17)*100</f>
        <v>72.13740458015268</v>
      </c>
      <c r="H49" s="109">
        <f t="shared" si="25"/>
        <v>70.30534351145037</v>
      </c>
      <c r="I49" s="109">
        <f t="shared" si="25"/>
        <v>69.16030534351145</v>
      </c>
      <c r="J49" s="109">
        <f t="shared" si="25"/>
        <v>69.16030534351145</v>
      </c>
      <c r="K49" s="109">
        <f t="shared" si="25"/>
        <v>69.16030534351145</v>
      </c>
      <c r="L49" s="109">
        <f t="shared" si="25"/>
        <v>69.16030534351145</v>
      </c>
      <c r="M49" s="109">
        <f t="shared" si="25"/>
        <v>69.16030534351145</v>
      </c>
      <c r="N49" s="109">
        <f t="shared" si="25"/>
        <v>69.16030534351145</v>
      </c>
      <c r="O49" s="109">
        <f t="shared" si="25"/>
        <v>69.16030534351145</v>
      </c>
      <c r="P49" s="109">
        <f t="shared" si="25"/>
        <v>69.16030534351145</v>
      </c>
      <c r="Q49" s="110"/>
      <c r="R49" s="110"/>
      <c r="S49" s="108"/>
      <c r="T49" s="108"/>
      <c r="U49" s="108"/>
      <c r="V49" s="108"/>
      <c r="W49" s="108"/>
      <c r="X49" s="108"/>
      <c r="Y49" s="108"/>
      <c r="Z49" s="108"/>
    </row>
    <row r="50" spans="3:27" ht="12">
      <c r="C50" s="119"/>
      <c r="E50" s="19">
        <v>100</v>
      </c>
      <c r="F50" s="20">
        <f>($Y50-$E50)/20+E50</f>
        <v>98.50381679389312</v>
      </c>
      <c r="G50" s="20">
        <f aca="true" t="shared" si="26" ref="G50:X50">($Y50-$E50)/20+F50</f>
        <v>97.00763358778624</v>
      </c>
      <c r="H50" s="20">
        <f t="shared" si="26"/>
        <v>95.51145038167937</v>
      </c>
      <c r="I50" s="20">
        <f t="shared" si="26"/>
        <v>94.01526717557249</v>
      </c>
      <c r="J50" s="20">
        <f t="shared" si="26"/>
        <v>92.51908396946561</v>
      </c>
      <c r="K50" s="20">
        <f t="shared" si="26"/>
        <v>91.02290076335873</v>
      </c>
      <c r="L50" s="20">
        <f t="shared" si="26"/>
        <v>89.52671755725186</v>
      </c>
      <c r="M50" s="20">
        <f t="shared" si="26"/>
        <v>88.03053435114498</v>
      </c>
      <c r="N50" s="20">
        <f t="shared" si="26"/>
        <v>86.5343511450381</v>
      </c>
      <c r="O50" s="20">
        <f t="shared" si="26"/>
        <v>85.03816793893122</v>
      </c>
      <c r="P50" s="20">
        <f t="shared" si="26"/>
        <v>83.54198473282435</v>
      </c>
      <c r="Q50" s="117">
        <f t="shared" si="26"/>
        <v>82.04580152671747</v>
      </c>
      <c r="R50" s="117">
        <f t="shared" si="26"/>
        <v>80.54961832061059</v>
      </c>
      <c r="S50" s="117">
        <f t="shared" si="26"/>
        <v>79.05343511450371</v>
      </c>
      <c r="T50" s="117">
        <f t="shared" si="26"/>
        <v>77.55725190839684</v>
      </c>
      <c r="U50" s="117">
        <f t="shared" si="26"/>
        <v>76.06106870228996</v>
      </c>
      <c r="V50" s="117">
        <f t="shared" si="26"/>
        <v>74.56488549618308</v>
      </c>
      <c r="W50" s="117">
        <f t="shared" si="26"/>
        <v>73.0687022900762</v>
      </c>
      <c r="X50" s="117">
        <f t="shared" si="26"/>
        <v>71.57251908396933</v>
      </c>
      <c r="Y50" s="117">
        <f>+S17/E17*100</f>
        <v>70.07633587786259</v>
      </c>
      <c r="Z50" s="20">
        <f>P49-P50</f>
        <v>-14.381679389312893</v>
      </c>
      <c r="AA50" s="19" t="s">
        <v>63</v>
      </c>
    </row>
    <row r="51" spans="1:26" ht="12">
      <c r="A51" s="91"/>
      <c r="B51" s="91"/>
      <c r="C51" s="139" t="s">
        <v>61</v>
      </c>
      <c r="D51" s="108"/>
      <c r="E51" s="108">
        <v>100</v>
      </c>
      <c r="F51" s="109">
        <f>(F18/$E18)*100</f>
        <v>104.78035525587481</v>
      </c>
      <c r="G51" s="109">
        <f aca="true" t="shared" si="27" ref="G51:P51">(G18/$E18)*100</f>
        <v>103.52236703064459</v>
      </c>
      <c r="H51" s="109">
        <f t="shared" si="27"/>
        <v>100.18869823378454</v>
      </c>
      <c r="I51" s="109">
        <f t="shared" si="27"/>
        <v>114.2152669451014</v>
      </c>
      <c r="J51" s="109">
        <f t="shared" si="27"/>
        <v>111.44769284959493</v>
      </c>
      <c r="K51" s="109">
        <f t="shared" si="27"/>
        <v>121.10778443113774</v>
      </c>
      <c r="L51" s="109">
        <f t="shared" si="27"/>
        <v>125.19435918079809</v>
      </c>
      <c r="M51" s="109">
        <f t="shared" si="27"/>
        <v>133.3983293916369</v>
      </c>
      <c r="N51" s="109">
        <f t="shared" si="27"/>
        <v>132.47685301665578</v>
      </c>
      <c r="O51" s="109">
        <f t="shared" si="27"/>
        <v>132.89513410154484</v>
      </c>
      <c r="P51" s="109">
        <f t="shared" si="27"/>
        <v>132.89513410154484</v>
      </c>
      <c r="Q51" s="110"/>
      <c r="R51" s="110"/>
      <c r="S51" s="108"/>
      <c r="T51" s="108"/>
      <c r="U51" s="108"/>
      <c r="V51" s="108"/>
      <c r="W51" s="108"/>
      <c r="X51" s="108"/>
      <c r="Y51" s="108"/>
      <c r="Z51" s="108"/>
    </row>
    <row r="52" spans="3:27" ht="12">
      <c r="C52" s="119"/>
      <c r="E52" s="19">
        <v>100</v>
      </c>
      <c r="F52" s="20" t="e">
        <f>($Y52-$E52)/20+E52</f>
        <v>#VALUE!</v>
      </c>
      <c r="G52" s="20" t="e">
        <f aca="true" t="shared" si="28" ref="G52:X52">($Y52-$E52)/20+F52</f>
        <v>#VALUE!</v>
      </c>
      <c r="H52" s="20" t="e">
        <f t="shared" si="28"/>
        <v>#VALUE!</v>
      </c>
      <c r="I52" s="20" t="e">
        <f t="shared" si="28"/>
        <v>#VALUE!</v>
      </c>
      <c r="J52" s="20" t="e">
        <f t="shared" si="28"/>
        <v>#VALUE!</v>
      </c>
      <c r="K52" s="20" t="e">
        <f t="shared" si="28"/>
        <v>#VALUE!</v>
      </c>
      <c r="L52" s="20" t="e">
        <f t="shared" si="28"/>
        <v>#VALUE!</v>
      </c>
      <c r="M52" s="20" t="e">
        <f t="shared" si="28"/>
        <v>#VALUE!</v>
      </c>
      <c r="N52" s="20" t="e">
        <f t="shared" si="28"/>
        <v>#VALUE!</v>
      </c>
      <c r="O52" s="20" t="e">
        <f t="shared" si="28"/>
        <v>#VALUE!</v>
      </c>
      <c r="P52" s="20" t="e">
        <f t="shared" si="28"/>
        <v>#VALUE!</v>
      </c>
      <c r="Q52" s="117" t="e">
        <f t="shared" si="28"/>
        <v>#VALUE!</v>
      </c>
      <c r="R52" s="117" t="e">
        <f t="shared" si="28"/>
        <v>#VALUE!</v>
      </c>
      <c r="S52" s="117" t="e">
        <f t="shared" si="28"/>
        <v>#VALUE!</v>
      </c>
      <c r="T52" s="117" t="e">
        <f t="shared" si="28"/>
        <v>#VALUE!</v>
      </c>
      <c r="U52" s="117" t="e">
        <f t="shared" si="28"/>
        <v>#VALUE!</v>
      </c>
      <c r="V52" s="117" t="e">
        <f t="shared" si="28"/>
        <v>#VALUE!</v>
      </c>
      <c r="W52" s="117" t="e">
        <f t="shared" si="28"/>
        <v>#VALUE!</v>
      </c>
      <c r="X52" s="117" t="e">
        <f t="shared" si="28"/>
        <v>#VALUE!</v>
      </c>
      <c r="Y52" s="117" t="e">
        <f>+S18/E18*100</f>
        <v>#VALUE!</v>
      </c>
      <c r="Z52" s="20" t="e">
        <f>P51-P52</f>
        <v>#VALUE!</v>
      </c>
      <c r="AA52" s="19" t="s">
        <v>64</v>
      </c>
    </row>
    <row r="53" spans="3:26" ht="12">
      <c r="C53" s="1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117"/>
      <c r="R53" s="117"/>
      <c r="S53" s="117"/>
      <c r="T53" s="117"/>
      <c r="U53" s="117"/>
      <c r="V53" s="117"/>
      <c r="W53" s="117"/>
      <c r="X53" s="117"/>
      <c r="Y53" s="117"/>
      <c r="Z53" s="20"/>
    </row>
    <row r="54" spans="3:26" ht="12">
      <c r="C54" s="1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117"/>
      <c r="R54" s="117"/>
      <c r="S54" s="117"/>
      <c r="T54" s="117"/>
      <c r="U54" s="117"/>
      <c r="V54" s="117"/>
      <c r="W54" s="117"/>
      <c r="X54" s="117"/>
      <c r="Y54" s="117"/>
      <c r="Z54" s="20"/>
    </row>
    <row r="55" spans="3:26" ht="12">
      <c r="C55" s="11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117"/>
      <c r="R55" s="117"/>
      <c r="S55" s="117"/>
      <c r="T55" s="117"/>
      <c r="U55" s="117"/>
      <c r="V55" s="117"/>
      <c r="W55" s="117"/>
      <c r="X55" s="117"/>
      <c r="Y55" s="117"/>
      <c r="Z55" s="20"/>
    </row>
    <row r="56" spans="3:26" ht="12">
      <c r="C56" s="1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117"/>
      <c r="R56" s="117"/>
      <c r="S56" s="117"/>
      <c r="T56" s="117"/>
      <c r="U56" s="117"/>
      <c r="V56" s="117"/>
      <c r="W56" s="117"/>
      <c r="X56" s="117"/>
      <c r="Y56" s="117"/>
      <c r="Z56" s="20"/>
    </row>
    <row r="57" spans="10:11" ht="12.75" thickBot="1">
      <c r="J57" s="140" t="s">
        <v>60</v>
      </c>
      <c r="K57" s="141">
        <v>-14</v>
      </c>
    </row>
    <row r="58" spans="3:11" ht="13.5" customHeight="1">
      <c r="C58" s="98" t="s">
        <v>44</v>
      </c>
      <c r="D58" s="120"/>
      <c r="E58" s="13"/>
      <c r="F58" s="121" t="s">
        <v>25</v>
      </c>
      <c r="G58" s="122">
        <f>$D$67</f>
        <v>-18.906361323155174</v>
      </c>
      <c r="J58" s="142" t="s">
        <v>25</v>
      </c>
      <c r="K58" s="143">
        <v>-18.906361323155174</v>
      </c>
    </row>
    <row r="59" spans="3:11" ht="12">
      <c r="C59" s="98" t="s">
        <v>18</v>
      </c>
      <c r="D59" s="20">
        <f>Z28</f>
        <v>-39.92828294226224</v>
      </c>
      <c r="E59" s="13"/>
      <c r="F59" s="123" t="str">
        <f>C65</f>
        <v>Poland</v>
      </c>
      <c r="G59" s="124">
        <f>D65</f>
        <v>-21.072448519464984</v>
      </c>
      <c r="J59" s="144" t="s">
        <v>23</v>
      </c>
      <c r="K59" s="143">
        <v>-21.072448519464984</v>
      </c>
    </row>
    <row r="60" spans="3:11" ht="12">
      <c r="C60" s="101" t="s">
        <v>19</v>
      </c>
      <c r="D60" s="125"/>
      <c r="E60" s="13"/>
      <c r="F60" s="123" t="str">
        <f>C66</f>
        <v>Slovak Republic</v>
      </c>
      <c r="G60" s="124">
        <f>D66</f>
        <v>-32.47447381252445</v>
      </c>
      <c r="J60" s="144" t="s">
        <v>59</v>
      </c>
      <c r="K60" s="143">
        <v>-25</v>
      </c>
    </row>
    <row r="61" spans="3:11" ht="12">
      <c r="C61" s="101" t="s">
        <v>20</v>
      </c>
      <c r="D61" s="20">
        <f>Z32</f>
        <v>-35.27497155296096</v>
      </c>
      <c r="E61" s="13"/>
      <c r="F61" s="123" t="str">
        <f>C61</f>
        <v>Hungary</v>
      </c>
      <c r="G61" s="124">
        <f>D61</f>
        <v>-35.27497155296096</v>
      </c>
      <c r="J61" s="144" t="s">
        <v>24</v>
      </c>
      <c r="K61" s="143">
        <v>-32.47447381252445</v>
      </c>
    </row>
    <row r="62" spans="3:11" ht="12">
      <c r="C62" s="101" t="s">
        <v>21</v>
      </c>
      <c r="D62" s="20">
        <f>Z34</f>
        <v>-92.70124705918863</v>
      </c>
      <c r="E62" s="13"/>
      <c r="F62" s="123" t="str">
        <f>C59</f>
        <v>Czech Republic</v>
      </c>
      <c r="G62" s="124">
        <f>D59</f>
        <v>-39.92828294226224</v>
      </c>
      <c r="J62" s="144" t="s">
        <v>20</v>
      </c>
      <c r="K62" s="143">
        <v>-35.27497155296096</v>
      </c>
    </row>
    <row r="63" spans="3:11" ht="12">
      <c r="C63" s="101" t="s">
        <v>22</v>
      </c>
      <c r="D63" s="20">
        <f>Z36</f>
        <v>-58.95278648648647</v>
      </c>
      <c r="E63" s="13"/>
      <c r="F63" s="123" t="str">
        <f>C63</f>
        <v>Lithuania</v>
      </c>
      <c r="G63" s="124">
        <f>D63</f>
        <v>-58.95278648648647</v>
      </c>
      <c r="J63" s="144" t="s">
        <v>18</v>
      </c>
      <c r="K63" s="143">
        <v>-39.92828294226224</v>
      </c>
    </row>
    <row r="64" spans="3:11" ht="12">
      <c r="C64" s="101" t="s">
        <v>52</v>
      </c>
      <c r="D64" s="125"/>
      <c r="E64" s="13"/>
      <c r="F64" s="123" t="str">
        <f>C62</f>
        <v>Latvia</v>
      </c>
      <c r="G64" s="124">
        <f>D62</f>
        <v>-92.70124705918863</v>
      </c>
      <c r="J64" s="144" t="s">
        <v>22</v>
      </c>
      <c r="K64" s="143">
        <v>-58.95278648648647</v>
      </c>
    </row>
    <row r="65" spans="3:11" ht="12">
      <c r="C65" s="98" t="s">
        <v>23</v>
      </c>
      <c r="D65" s="20">
        <f>Z40</f>
        <v>-21.072448519464984</v>
      </c>
      <c r="E65" s="13"/>
      <c r="F65" s="126" t="s">
        <v>44</v>
      </c>
      <c r="G65" s="124"/>
      <c r="J65" s="144" t="s">
        <v>21</v>
      </c>
      <c r="K65" s="143">
        <v>-92.70124705918863</v>
      </c>
    </row>
    <row r="66" spans="3:11" ht="12">
      <c r="C66" s="101" t="s">
        <v>24</v>
      </c>
      <c r="D66" s="20">
        <f>Z42</f>
        <v>-32.47447381252445</v>
      </c>
      <c r="E66" s="13"/>
      <c r="F66" s="127" t="s">
        <v>19</v>
      </c>
      <c r="G66" s="124"/>
      <c r="J66" s="145" t="s">
        <v>44</v>
      </c>
      <c r="K66" s="143"/>
    </row>
    <row r="67" spans="3:11" ht="12.75" thickBot="1">
      <c r="C67" s="101" t="s">
        <v>25</v>
      </c>
      <c r="D67" s="20">
        <f>Z44</f>
        <v>-18.906361323155174</v>
      </c>
      <c r="E67" s="13"/>
      <c r="F67" s="128" t="s">
        <v>52</v>
      </c>
      <c r="G67" s="129"/>
      <c r="J67" s="146" t="s">
        <v>19</v>
      </c>
      <c r="K67" s="143"/>
    </row>
    <row r="68" spans="2:11" ht="12">
      <c r="B68" s="20"/>
      <c r="E68" s="20"/>
      <c r="J68" s="147" t="s">
        <v>61</v>
      </c>
      <c r="K68" s="149"/>
    </row>
    <row r="69" spans="10:11" ht="12">
      <c r="J69" s="148"/>
      <c r="K69" s="148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2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AEA Technology plc</dc:creator>
  <cp:keywords/>
  <dc:description/>
  <cp:lastModifiedBy>AEA Technology</cp:lastModifiedBy>
  <cp:lastPrinted>2003-11-11T09:21:54Z</cp:lastPrinted>
  <dcterms:created xsi:type="dcterms:W3CDTF">1999-10-01T17:29:24Z</dcterms:created>
  <dcterms:modified xsi:type="dcterms:W3CDTF">2004-01-08T16:21:36Z</dcterms:modified>
  <cp:category/>
  <cp:version/>
  <cp:contentType/>
  <cp:contentStatus/>
</cp:coreProperties>
</file>