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2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9.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30.xml" ContentType="application/vnd.openxmlformats-officedocument.drawing+xml"/>
  <Override PartName="/xl/worksheets/sheet28.xml" ContentType="application/vnd.openxmlformats-officedocument.spreadsheetml.worksheet+xml"/>
  <Override PartName="/xl/drawings/drawing31.xml" ContentType="application/vnd.openxmlformats-officedocument.drawing+xml"/>
  <Override PartName="/xl/worksheets/sheet29.xml" ContentType="application/vnd.openxmlformats-officedocument.spreadsheetml.worksheet+xml"/>
  <Override PartName="/xl/drawings/drawing33.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4.xml" ContentType="application/vnd.openxmlformats-officedocument.drawing+xml"/>
  <Override PartName="/xl/worksheets/sheet31.xml" ContentType="application/vnd.openxmlformats-officedocument.spreadsheetml.worksheet+xml"/>
  <Override PartName="/xl/drawings/drawing35.xml" ContentType="application/vnd.openxmlformats-officedocument.drawing+xml"/>
  <Override PartName="/xl/worksheets/sheet32.xml" ContentType="application/vnd.openxmlformats-officedocument.spreadsheetml.worksheet+xml"/>
  <Override PartName="/xl/drawings/drawing36.xml" ContentType="application/vnd.openxmlformats-officedocument.drawing+xml"/>
  <Override PartName="/xl/worksheets/sheet33.xml" ContentType="application/vnd.openxmlformats-officedocument.spreadsheetml.worksheet+xml"/>
  <Override PartName="/xl/drawings/drawing37.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drawings/drawing39.xml" ContentType="application/vnd.openxmlformats-officedocument.drawing+xml"/>
  <Override PartName="/xl/worksheets/sheet36.xml" ContentType="application/vnd.openxmlformats-officedocument.spreadsheetml.worksheet+xml"/>
  <Override PartName="/xl/drawings/drawing40.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9.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8.xml" ContentType="application/vnd.openxmlformats-officedocument.drawingml.chartshapes+xml"/>
  <Override PartName="/xl/drawings/drawing32.xml" ContentType="application/vnd.openxmlformats-officedocument.drawingml.chartshapes+xml"/>
  <Override PartName="/xl/drawings/drawing3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970" windowHeight="7755" tabRatio="930" activeTab="0"/>
  </bookViews>
  <sheets>
    <sheet name="EEA scorecard 2005" sheetId="1" r:id="rId1"/>
    <sheet name="Scorecard summary" sheetId="2" r:id="rId2"/>
    <sheet name="Indicator 1. Greenhouse Gases " sheetId="3" r:id="rId3"/>
    <sheet name="Indicator1. GHG EU15 - 2003" sheetId="4" r:id="rId4"/>
    <sheet name="GHG Fig1" sheetId="5" r:id="rId5"/>
    <sheet name="GHG Fig2" sheetId="6" r:id="rId6"/>
    <sheet name="GHG Fig3" sheetId="7" r:id="rId7"/>
    <sheet name="Indicator 2. Total Energy cons." sheetId="8" r:id="rId8"/>
    <sheet name="Total Energy cons. Fig1" sheetId="9" r:id="rId9"/>
    <sheet name="Total Energy cons. Fig2" sheetId="10" r:id="rId10"/>
    <sheet name="Total Energy cons. Fig3" sheetId="11" r:id="rId11"/>
    <sheet name="Indicator 3. Renewable elec." sheetId="12" r:id="rId12"/>
    <sheet name="Renewable elec. Fig1" sheetId="13" r:id="rId13"/>
    <sheet name="Renewable elec. Fig2" sheetId="14" r:id="rId14"/>
    <sheet name="Indicator 4 Acidifying subst. " sheetId="15" r:id="rId15"/>
    <sheet name="Acidifying subst. Fig1" sheetId="16" r:id="rId16"/>
    <sheet name="Acidifying subst. Fig2" sheetId="17" r:id="rId17"/>
    <sheet name="Indicator 5. Ozone Precursors" sheetId="18" r:id="rId18"/>
    <sheet name="DTT Ozone Prec. NOX &amp; NMVOC" sheetId="19" r:id="rId19"/>
    <sheet name="Ozone Precursors Fig1" sheetId="20" r:id="rId20"/>
    <sheet name="Ozone Precursors Fig2" sheetId="21" r:id="rId21"/>
    <sheet name="Ozone Precursors Fig3" sheetId="22" r:id="rId22"/>
    <sheet name="Indicator 6. Freight transport" sheetId="23" r:id="rId23"/>
    <sheet name="Freight transport Fig1" sheetId="24" r:id="rId24"/>
    <sheet name="Freight transport Fig2" sheetId="25" r:id="rId25"/>
    <sheet name="Freight transport Fig3" sheetId="26" r:id="rId26"/>
    <sheet name="Indicator 7. Organic Farming" sheetId="27" r:id="rId27"/>
    <sheet name="Organic Farming Fig1" sheetId="28" r:id="rId28"/>
    <sheet name="Organic Farming Fig2" sheetId="29" r:id="rId29"/>
    <sheet name="Indicator 8. Municipal waste" sheetId="30" r:id="rId30"/>
    <sheet name="Municipal waste Fig1" sheetId="31" r:id="rId31"/>
    <sheet name="Municipal waste Fig2" sheetId="32" r:id="rId32"/>
    <sheet name="Municipal waste Fig3" sheetId="33" r:id="rId33"/>
    <sheet name="Indicator 9. Water exp. index" sheetId="34" r:id="rId34"/>
    <sheet name="Water exp. index Fig1" sheetId="35" r:id="rId35"/>
    <sheet name="Water exp. index Fig2" sheetId="36" r:id="rId36"/>
    <sheet name="GDP data" sheetId="37" r:id="rId37"/>
    <sheet name=" Pop" sheetId="38" r:id="rId38"/>
  </sheets>
  <definedNames>
    <definedName name="_xlnm.Print_Area" localSheetId="18">'DTT Ozone Prec. NOX &amp; NMVOC'!$A$1:$S$240</definedName>
    <definedName name="_xlnm.Print_Area" localSheetId="2">'Indicator 1. Greenhouse Gases '!$A$2:$U$236</definedName>
    <definedName name="_xlnm.Print_Area" localSheetId="7">'Indicator 2. Total Energy cons.'!$A$50:$L$87</definedName>
    <definedName name="_xlnm.Print_Area" localSheetId="11">'Indicator 3. Renewable elec.'!$A$1:$Q$85</definedName>
    <definedName name="_xlnm.Print_Area" localSheetId="14">'Indicator 4 Acidifying subst. '!$B$5:$E$41</definedName>
    <definedName name="_xlnm.Print_Area" localSheetId="17">'Indicator 5. Ozone Precursors'!$B$4:$H$38</definedName>
    <definedName name="_xlnm.Print_Area" localSheetId="22">'Indicator 6. Freight transport'!$A$1:$Q$84</definedName>
    <definedName name="_xlnm.Print_Area" localSheetId="26">'Indicator 7. Organic Farming'!$A$1:$N$125</definedName>
    <definedName name="_xlnm.Print_Area" localSheetId="1">'Scorecard summary'!$A$2:$AF$38</definedName>
  </definedNames>
  <calcPr fullCalcOnLoad="1"/>
</workbook>
</file>

<file path=xl/comments12.xml><?xml version="1.0" encoding="utf-8"?>
<comments xmlns="http://schemas.openxmlformats.org/spreadsheetml/2006/main">
  <authors>
    <author>rickard</author>
  </authors>
  <commentList>
    <comment ref="C44" authorId="0">
      <text>
        <r>
          <rPr>
            <b/>
            <sz val="8"/>
            <rFont val="Tahoma"/>
            <family val="0"/>
          </rPr>
          <t>rickard:</t>
        </r>
        <r>
          <rPr>
            <sz val="8"/>
            <rFont val="Tahoma"/>
            <family val="0"/>
          </rPr>
          <t xml:space="preserve">
pregress compared to EU25 average progress 1993-2002</t>
        </r>
      </text>
    </comment>
    <comment ref="C50" authorId="0">
      <text>
        <r>
          <rPr>
            <b/>
            <sz val="8"/>
            <rFont val="Tahoma"/>
            <family val="0"/>
          </rPr>
          <t>rickard:</t>
        </r>
        <r>
          <rPr>
            <sz val="8"/>
            <rFont val="Tahoma"/>
            <family val="0"/>
          </rPr>
          <t xml:space="preserve">
top</t>
        </r>
      </text>
    </comment>
    <comment ref="B10" authorId="0">
      <text>
        <r>
          <rPr>
            <b/>
            <sz val="8"/>
            <rFont val="Tahoma"/>
            <family val="0"/>
          </rPr>
          <t>rickard:</t>
        </r>
        <r>
          <rPr>
            <sz val="8"/>
            <rFont val="Tahoma"/>
            <family val="0"/>
          </rPr>
          <t xml:space="preserve">
real zero</t>
        </r>
      </text>
    </comment>
    <comment ref="C10" authorId="0">
      <text>
        <r>
          <rPr>
            <b/>
            <sz val="8"/>
            <rFont val="Tahoma"/>
            <family val="0"/>
          </rPr>
          <t>rickard:</t>
        </r>
        <r>
          <rPr>
            <sz val="8"/>
            <rFont val="Tahoma"/>
            <family val="0"/>
          </rPr>
          <t xml:space="preserve">
real zero</t>
        </r>
      </text>
    </comment>
    <comment ref="D10" authorId="0">
      <text>
        <r>
          <rPr>
            <b/>
            <sz val="8"/>
            <rFont val="Tahoma"/>
            <family val="0"/>
          </rPr>
          <t>rickard:</t>
        </r>
        <r>
          <rPr>
            <sz val="8"/>
            <rFont val="Tahoma"/>
            <family val="0"/>
          </rPr>
          <t xml:space="preserve">
no progress</t>
        </r>
      </text>
    </comment>
    <comment ref="B26" authorId="0">
      <text>
        <r>
          <rPr>
            <b/>
            <sz val="8"/>
            <rFont val="Tahoma"/>
            <family val="0"/>
          </rPr>
          <t>rickard:</t>
        </r>
        <r>
          <rPr>
            <sz val="8"/>
            <rFont val="Tahoma"/>
            <family val="0"/>
          </rPr>
          <t xml:space="preserve">
real zero</t>
        </r>
      </text>
    </comment>
    <comment ref="C26" authorId="0">
      <text>
        <r>
          <rPr>
            <b/>
            <sz val="8"/>
            <rFont val="Tahoma"/>
            <family val="0"/>
          </rPr>
          <t>rickard:</t>
        </r>
        <r>
          <rPr>
            <sz val="8"/>
            <rFont val="Tahoma"/>
            <family val="0"/>
          </rPr>
          <t xml:space="preserve">
real zero</t>
        </r>
      </text>
    </comment>
    <comment ref="D26" authorId="0">
      <text>
        <r>
          <rPr>
            <b/>
            <sz val="8"/>
            <rFont val="Tahoma"/>
            <family val="0"/>
          </rPr>
          <t>rickard:</t>
        </r>
        <r>
          <rPr>
            <sz val="8"/>
            <rFont val="Tahoma"/>
            <family val="0"/>
          </rPr>
          <t xml:space="preserve">
no progress</t>
        </r>
      </text>
    </comment>
  </commentList>
</comments>
</file>

<file path=xl/comments15.xml><?xml version="1.0" encoding="utf-8"?>
<comments xmlns="http://schemas.openxmlformats.org/spreadsheetml/2006/main">
  <authors>
    <author>Bo Normander</author>
    <author>rickard</author>
    <author>Louise</author>
  </authors>
  <commentList>
    <comment ref="O199" authorId="0">
      <text>
        <r>
          <rPr>
            <b/>
            <sz val="8"/>
            <rFont val="Tahoma"/>
            <family val="0"/>
          </rPr>
          <t>BEST</t>
        </r>
      </text>
    </comment>
    <comment ref="B77" authorId="1">
      <text>
        <r>
          <rPr>
            <b/>
            <sz val="8"/>
            <rFont val="Tahoma"/>
            <family val="0"/>
          </rPr>
          <t>rickard:</t>
        </r>
        <r>
          <rPr>
            <sz val="8"/>
            <rFont val="Tahoma"/>
            <family val="0"/>
          </rPr>
          <t xml:space="preserve">
Gothenburg target
</t>
        </r>
      </text>
    </comment>
    <comment ref="B71" authorId="1">
      <text>
        <r>
          <rPr>
            <b/>
            <sz val="8"/>
            <rFont val="Tahoma"/>
            <family val="0"/>
          </rPr>
          <t>rickard:</t>
        </r>
        <r>
          <rPr>
            <sz val="8"/>
            <rFont val="Tahoma"/>
            <family val="0"/>
          </rPr>
          <t xml:space="preserve">
Gothenburg target</t>
        </r>
      </text>
    </comment>
    <comment ref="B63" authorId="1">
      <text>
        <r>
          <rPr>
            <b/>
            <sz val="8"/>
            <rFont val="Tahoma"/>
            <family val="0"/>
          </rPr>
          <t>rickard:</t>
        </r>
        <r>
          <rPr>
            <sz val="8"/>
            <rFont val="Tahoma"/>
            <family val="0"/>
          </rPr>
          <t xml:space="preserve">
Gothenburg target</t>
        </r>
      </text>
    </comment>
    <comment ref="B68" authorId="1">
      <text>
        <r>
          <rPr>
            <b/>
            <sz val="8"/>
            <rFont val="Tahoma"/>
            <family val="0"/>
          </rPr>
          <t>rickard:</t>
        </r>
        <r>
          <rPr>
            <sz val="8"/>
            <rFont val="Tahoma"/>
            <family val="0"/>
          </rPr>
          <t xml:space="preserve">
Gothenburg target</t>
        </r>
      </text>
    </comment>
    <comment ref="B101" authorId="1">
      <text>
        <r>
          <rPr>
            <b/>
            <sz val="8"/>
            <rFont val="Tahoma"/>
            <family val="0"/>
          </rPr>
          <t>rickard:</t>
        </r>
        <r>
          <rPr>
            <sz val="8"/>
            <rFont val="Tahoma"/>
            <family val="0"/>
          </rPr>
          <t xml:space="preserve">
Gothenburg target</t>
        </r>
      </text>
    </comment>
    <comment ref="B106" authorId="1">
      <text>
        <r>
          <rPr>
            <b/>
            <sz val="8"/>
            <rFont val="Tahoma"/>
            <family val="0"/>
          </rPr>
          <t>rickard:</t>
        </r>
        <r>
          <rPr>
            <sz val="8"/>
            <rFont val="Tahoma"/>
            <family val="0"/>
          </rPr>
          <t xml:space="preserve">
Gothenburg target</t>
        </r>
      </text>
    </comment>
    <comment ref="B109" authorId="1">
      <text>
        <r>
          <rPr>
            <b/>
            <sz val="8"/>
            <rFont val="Tahoma"/>
            <family val="0"/>
          </rPr>
          <t>rickard:</t>
        </r>
        <r>
          <rPr>
            <sz val="8"/>
            <rFont val="Tahoma"/>
            <family val="0"/>
          </rPr>
          <t xml:space="preserve">
Gothenburg target</t>
        </r>
      </text>
    </comment>
    <comment ref="B115" authorId="1">
      <text>
        <r>
          <rPr>
            <b/>
            <sz val="8"/>
            <rFont val="Tahoma"/>
            <family val="0"/>
          </rPr>
          <t>rickard:</t>
        </r>
        <r>
          <rPr>
            <sz val="8"/>
            <rFont val="Tahoma"/>
            <family val="0"/>
          </rPr>
          <t xml:space="preserve">
Gothenburg target
</t>
        </r>
      </text>
    </comment>
    <comment ref="B139" authorId="1">
      <text>
        <r>
          <rPr>
            <b/>
            <sz val="8"/>
            <rFont val="Tahoma"/>
            <family val="0"/>
          </rPr>
          <t>rickard:</t>
        </r>
        <r>
          <rPr>
            <sz val="8"/>
            <rFont val="Tahoma"/>
            <family val="0"/>
          </rPr>
          <t xml:space="preserve">
Gothenburg target</t>
        </r>
      </text>
    </comment>
    <comment ref="B144" authorId="1">
      <text>
        <r>
          <rPr>
            <b/>
            <sz val="8"/>
            <rFont val="Tahoma"/>
            <family val="0"/>
          </rPr>
          <t>rickard:</t>
        </r>
        <r>
          <rPr>
            <sz val="8"/>
            <rFont val="Tahoma"/>
            <family val="0"/>
          </rPr>
          <t xml:space="preserve">
Gothenburg target</t>
        </r>
      </text>
    </comment>
    <comment ref="B147" authorId="1">
      <text>
        <r>
          <rPr>
            <b/>
            <sz val="8"/>
            <rFont val="Tahoma"/>
            <family val="0"/>
          </rPr>
          <t>rickard:</t>
        </r>
        <r>
          <rPr>
            <sz val="8"/>
            <rFont val="Tahoma"/>
            <family val="0"/>
          </rPr>
          <t xml:space="preserve">
Gothenburg target</t>
        </r>
      </text>
    </comment>
    <comment ref="B153" authorId="1">
      <text>
        <r>
          <rPr>
            <b/>
            <sz val="8"/>
            <rFont val="Tahoma"/>
            <family val="0"/>
          </rPr>
          <t>rickard:</t>
        </r>
        <r>
          <rPr>
            <sz val="8"/>
            <rFont val="Tahoma"/>
            <family val="0"/>
          </rPr>
          <t xml:space="preserve">
Gothenburg target
</t>
        </r>
      </text>
    </comment>
    <comment ref="B177" authorId="1">
      <text>
        <r>
          <rPr>
            <b/>
            <sz val="8"/>
            <rFont val="Tahoma"/>
            <family val="0"/>
          </rPr>
          <t>rickard:</t>
        </r>
        <r>
          <rPr>
            <sz val="8"/>
            <rFont val="Tahoma"/>
            <family val="0"/>
          </rPr>
          <t xml:space="preserve">
Gothenburg target</t>
        </r>
      </text>
    </comment>
    <comment ref="B182" authorId="1">
      <text>
        <r>
          <rPr>
            <b/>
            <sz val="8"/>
            <rFont val="Tahoma"/>
            <family val="0"/>
          </rPr>
          <t>rickard:</t>
        </r>
        <r>
          <rPr>
            <sz val="8"/>
            <rFont val="Tahoma"/>
            <family val="0"/>
          </rPr>
          <t xml:space="preserve">
Gothenburg target</t>
        </r>
      </text>
    </comment>
    <comment ref="B185" authorId="1">
      <text>
        <r>
          <rPr>
            <b/>
            <sz val="8"/>
            <rFont val="Tahoma"/>
            <family val="0"/>
          </rPr>
          <t>rickard:</t>
        </r>
        <r>
          <rPr>
            <sz val="8"/>
            <rFont val="Tahoma"/>
            <family val="0"/>
          </rPr>
          <t xml:space="preserve">
Gothenburg target</t>
        </r>
      </text>
    </comment>
    <comment ref="B191" authorId="1">
      <text>
        <r>
          <rPr>
            <b/>
            <sz val="8"/>
            <rFont val="Tahoma"/>
            <family val="0"/>
          </rPr>
          <t>rickard:</t>
        </r>
        <r>
          <rPr>
            <sz val="8"/>
            <rFont val="Tahoma"/>
            <family val="0"/>
          </rPr>
          <t xml:space="preserve">
Gothenburg target
</t>
        </r>
      </text>
    </comment>
    <comment ref="B49" authorId="1">
      <text>
        <r>
          <rPr>
            <b/>
            <sz val="8"/>
            <rFont val="Tahoma"/>
            <family val="0"/>
          </rPr>
          <t>rickard:</t>
        </r>
        <r>
          <rPr>
            <sz val="8"/>
            <rFont val="Tahoma"/>
            <family val="0"/>
          </rPr>
          <t xml:space="preserve">
gothemburg
</t>
        </r>
      </text>
    </comment>
    <comment ref="B62" authorId="1">
      <text>
        <r>
          <rPr>
            <b/>
            <sz val="8"/>
            <rFont val="Tahoma"/>
            <family val="0"/>
          </rPr>
          <t>rickard:</t>
        </r>
        <r>
          <rPr>
            <sz val="8"/>
            <rFont val="Tahoma"/>
            <family val="0"/>
          </rPr>
          <t xml:space="preserve">
gothemburg</t>
        </r>
      </text>
    </comment>
    <comment ref="D213" authorId="1">
      <text>
        <r>
          <rPr>
            <b/>
            <sz val="8"/>
            <rFont val="Tahoma"/>
            <family val="0"/>
          </rPr>
          <t>rickard:</t>
        </r>
        <r>
          <rPr>
            <sz val="8"/>
            <rFont val="Tahoma"/>
            <family val="0"/>
          </rPr>
          <t xml:space="preserve">
best
</t>
        </r>
      </text>
    </comment>
    <comment ref="C210" authorId="2">
      <text>
        <r>
          <rPr>
            <b/>
            <sz val="8"/>
            <rFont val="Tahoma"/>
            <family val="0"/>
          </rPr>
          <t>Louise:</t>
        </r>
        <r>
          <rPr>
            <sz val="8"/>
            <rFont val="Tahoma"/>
            <family val="0"/>
          </rPr>
          <t xml:space="preserve">
worst</t>
        </r>
      </text>
    </comment>
    <comment ref="C214" authorId="2">
      <text>
        <r>
          <rPr>
            <b/>
            <sz val="8"/>
            <rFont val="Tahoma"/>
            <family val="0"/>
          </rPr>
          <t>Louise:</t>
        </r>
        <r>
          <rPr>
            <sz val="8"/>
            <rFont val="Tahoma"/>
            <family val="0"/>
          </rPr>
          <t xml:space="preserve">
top
</t>
        </r>
      </text>
    </comment>
    <comment ref="D225" authorId="1">
      <text>
        <r>
          <rPr>
            <b/>
            <sz val="8"/>
            <rFont val="Tahoma"/>
            <family val="0"/>
          </rPr>
          <t>rickard:</t>
        </r>
        <r>
          <rPr>
            <sz val="8"/>
            <rFont val="Tahoma"/>
            <family val="0"/>
          </rPr>
          <t xml:space="preserve">
worst</t>
        </r>
      </text>
    </comment>
  </commentList>
</comments>
</file>

<file path=xl/comments18.xml><?xml version="1.0" encoding="utf-8"?>
<comments xmlns="http://schemas.openxmlformats.org/spreadsheetml/2006/main">
  <authors>
    <author>rickard</author>
    <author>Louise</author>
  </authors>
  <commentList>
    <comment ref="C95" authorId="0">
      <text>
        <r>
          <rPr>
            <b/>
            <sz val="8"/>
            <rFont val="Tahoma"/>
            <family val="0"/>
          </rPr>
          <t>rickard:</t>
        </r>
        <r>
          <rPr>
            <sz val="8"/>
            <rFont val="Tahoma"/>
            <family val="0"/>
          </rPr>
          <t xml:space="preserve">
worst</t>
        </r>
      </text>
    </comment>
    <comment ref="C113" authorId="0">
      <text>
        <r>
          <rPr>
            <b/>
            <sz val="8"/>
            <rFont val="Tahoma"/>
            <family val="0"/>
          </rPr>
          <t>rickard:</t>
        </r>
        <r>
          <rPr>
            <sz val="8"/>
            <rFont val="Tahoma"/>
            <family val="0"/>
          </rPr>
          <t xml:space="preserve">
top</t>
        </r>
      </text>
    </comment>
    <comment ref="C99" authorId="0">
      <text>
        <r>
          <rPr>
            <b/>
            <sz val="8"/>
            <rFont val="Tahoma"/>
            <family val="0"/>
          </rPr>
          <t>rickard:</t>
        </r>
        <r>
          <rPr>
            <sz val="8"/>
            <rFont val="Tahoma"/>
            <family val="0"/>
          </rPr>
          <t xml:space="preserve">
top3</t>
        </r>
      </text>
    </comment>
    <comment ref="D113" authorId="0">
      <text>
        <r>
          <rPr>
            <b/>
            <sz val="8"/>
            <rFont val="Tahoma"/>
            <family val="0"/>
          </rPr>
          <t>rickard:</t>
        </r>
        <r>
          <rPr>
            <sz val="8"/>
            <rFont val="Tahoma"/>
            <family val="0"/>
          </rPr>
          <t xml:space="preserve">
progressing worst compared to average</t>
        </r>
      </text>
    </comment>
    <comment ref="D108" authorId="0">
      <text>
        <r>
          <rPr>
            <b/>
            <sz val="8"/>
            <rFont val="Tahoma"/>
            <family val="0"/>
          </rPr>
          <t>rickard:</t>
        </r>
        <r>
          <rPr>
            <sz val="8"/>
            <rFont val="Tahoma"/>
            <family val="0"/>
          </rPr>
          <t xml:space="preserve">
best progress compared to average</t>
        </r>
      </text>
    </comment>
    <comment ref="D100" authorId="0">
      <text>
        <r>
          <rPr>
            <b/>
            <sz val="8"/>
            <rFont val="Tahoma"/>
            <family val="0"/>
          </rPr>
          <t>rickard:</t>
        </r>
        <r>
          <rPr>
            <sz val="8"/>
            <rFont val="Tahoma"/>
            <family val="0"/>
          </rPr>
          <t xml:space="preserve">
 top 3 progress compared to average</t>
        </r>
      </text>
    </comment>
    <comment ref="D92" authorId="0">
      <text>
        <r>
          <rPr>
            <b/>
            <sz val="8"/>
            <rFont val="Tahoma"/>
            <family val="0"/>
          </rPr>
          <t>rickard:</t>
        </r>
        <r>
          <rPr>
            <sz val="8"/>
            <rFont val="Tahoma"/>
            <family val="0"/>
          </rPr>
          <t xml:space="preserve">
top 3 progress compared to average</t>
        </r>
      </text>
    </comment>
    <comment ref="C94" authorId="1">
      <text>
        <r>
          <rPr>
            <b/>
            <sz val="8"/>
            <rFont val="Tahoma"/>
            <family val="0"/>
          </rPr>
          <t>Louise:</t>
        </r>
        <r>
          <rPr>
            <sz val="8"/>
            <rFont val="Tahoma"/>
            <family val="0"/>
          </rPr>
          <t xml:space="preserve">
top3
</t>
        </r>
      </text>
    </comment>
    <comment ref="B159" authorId="0">
      <text>
        <r>
          <rPr>
            <b/>
            <sz val="8"/>
            <rFont val="Tahoma"/>
            <family val="0"/>
          </rPr>
          <t>rickard:</t>
        </r>
        <r>
          <rPr>
            <sz val="8"/>
            <rFont val="Tahoma"/>
            <family val="0"/>
          </rPr>
          <t xml:space="preserve">
progressing worst compared to average</t>
        </r>
      </text>
    </comment>
  </commentList>
</comments>
</file>

<file path=xl/comments19.xml><?xml version="1.0" encoding="utf-8"?>
<comments xmlns="http://schemas.openxmlformats.org/spreadsheetml/2006/main">
  <authors>
    <author>Bo Normander</author>
    <author>rickard</author>
  </authors>
  <commentList>
    <comment ref="C210" authorId="0">
      <text>
        <r>
          <rPr>
            <b/>
            <sz val="8"/>
            <rFont val="Tahoma"/>
            <family val="0"/>
          </rPr>
          <t>BEST</t>
        </r>
      </text>
    </comment>
    <comment ref="D218" authorId="0">
      <text>
        <r>
          <rPr>
            <b/>
            <sz val="8"/>
            <rFont val="Tahoma"/>
            <family val="0"/>
          </rPr>
          <t>BEST</t>
        </r>
      </text>
    </comment>
    <comment ref="B231" authorId="0">
      <text>
        <r>
          <rPr>
            <b/>
            <sz val="8"/>
            <rFont val="Tahoma"/>
            <family val="0"/>
          </rPr>
          <t>BEST</t>
        </r>
      </text>
    </comment>
    <comment ref="B200" authorId="1">
      <text>
        <r>
          <rPr>
            <b/>
            <sz val="8"/>
            <rFont val="Tahoma"/>
            <family val="0"/>
          </rPr>
          <t>rickard:</t>
        </r>
        <r>
          <rPr>
            <sz val="8"/>
            <rFont val="Tahoma"/>
            <family val="0"/>
          </rPr>
          <t xml:space="preserve">
use new data for all TOPF Checked don’t USE THIS!</t>
        </r>
      </text>
    </comment>
    <comment ref="C200" authorId="1">
      <text>
        <r>
          <rPr>
            <b/>
            <sz val="8"/>
            <rFont val="Tahoma"/>
            <family val="0"/>
          </rPr>
          <t>rickard:</t>
        </r>
        <r>
          <rPr>
            <sz val="8"/>
            <rFont val="Tahoma"/>
            <family val="0"/>
          </rPr>
          <t xml:space="preserve">
</t>
        </r>
      </text>
    </comment>
  </commentList>
</comments>
</file>

<file path=xl/comments23.xml><?xml version="1.0" encoding="utf-8"?>
<comments xmlns="http://schemas.openxmlformats.org/spreadsheetml/2006/main">
  <authors>
    <author>rickard</author>
  </authors>
  <commentList>
    <comment ref="D52" authorId="0">
      <text>
        <r>
          <rPr>
            <b/>
            <sz val="8"/>
            <rFont val="Tahoma"/>
            <family val="0"/>
          </rPr>
          <t>rickard: worst trend</t>
        </r>
      </text>
    </comment>
    <comment ref="D59" authorId="0">
      <text>
        <r>
          <rPr>
            <b/>
            <sz val="8"/>
            <rFont val="Tahoma"/>
            <family val="0"/>
          </rPr>
          <t>rickard:</t>
        </r>
        <r>
          <rPr>
            <sz val="8"/>
            <rFont val="Tahoma"/>
            <family val="0"/>
          </rPr>
          <t xml:space="preserve">
second worst trend</t>
        </r>
      </text>
    </comment>
    <comment ref="D48" authorId="0">
      <text>
        <r>
          <rPr>
            <b/>
            <sz val="8"/>
            <rFont val="Tahoma"/>
            <family val="0"/>
          </rPr>
          <t>rickard:</t>
        </r>
        <r>
          <rPr>
            <sz val="8"/>
            <rFont val="Tahoma"/>
            <family val="0"/>
          </rPr>
          <t xml:space="preserve">
top</t>
        </r>
      </text>
    </comment>
    <comment ref="B49" authorId="0">
      <text>
        <r>
          <rPr>
            <b/>
            <sz val="8"/>
            <rFont val="Tahoma"/>
            <family val="0"/>
          </rPr>
          <t>rickard:</t>
        </r>
        <r>
          <rPr>
            <sz val="8"/>
            <rFont val="Tahoma"/>
            <family val="0"/>
          </rPr>
          <t xml:space="preserve">
top3</t>
        </r>
      </text>
    </comment>
    <comment ref="B48" authorId="0">
      <text>
        <r>
          <rPr>
            <b/>
            <sz val="8"/>
            <rFont val="Tahoma"/>
            <family val="0"/>
          </rPr>
          <t>rickard:</t>
        </r>
        <r>
          <rPr>
            <sz val="8"/>
            <rFont val="Tahoma"/>
            <family val="0"/>
          </rPr>
          <t xml:space="preserve">
 top 3</t>
        </r>
      </text>
    </comment>
    <comment ref="B56" authorId="0">
      <text>
        <r>
          <rPr>
            <b/>
            <sz val="8"/>
            <rFont val="Tahoma"/>
            <family val="0"/>
          </rPr>
          <t>rickard:</t>
        </r>
        <r>
          <rPr>
            <sz val="8"/>
            <rFont val="Tahoma"/>
            <family val="0"/>
          </rPr>
          <t xml:space="preserve">
top 3</t>
        </r>
      </text>
    </comment>
    <comment ref="B64" authorId="0">
      <text>
        <r>
          <rPr>
            <b/>
            <sz val="8"/>
            <rFont val="Tahoma"/>
            <family val="0"/>
          </rPr>
          <t>rickard:</t>
        </r>
        <r>
          <rPr>
            <sz val="8"/>
            <rFont val="Tahoma"/>
            <family val="0"/>
          </rPr>
          <t xml:space="preserve">
worst 3</t>
        </r>
      </text>
    </comment>
    <comment ref="B52" authorId="0">
      <text>
        <r>
          <rPr>
            <b/>
            <sz val="8"/>
            <rFont val="Tahoma"/>
            <family val="0"/>
          </rPr>
          <t>rickard:</t>
        </r>
        <r>
          <rPr>
            <sz val="8"/>
            <rFont val="Tahoma"/>
            <family val="0"/>
          </rPr>
          <t xml:space="preserve">
worst 3</t>
        </r>
      </text>
    </comment>
    <comment ref="B61" authorId="0">
      <text>
        <r>
          <rPr>
            <b/>
            <sz val="8"/>
            <rFont val="Tahoma"/>
            <family val="0"/>
          </rPr>
          <t>rickard:</t>
        </r>
        <r>
          <rPr>
            <sz val="8"/>
            <rFont val="Tahoma"/>
            <family val="0"/>
          </rPr>
          <t xml:space="preserve">
worst 3</t>
        </r>
      </text>
    </comment>
    <comment ref="C58" authorId="0">
      <text>
        <r>
          <rPr>
            <b/>
            <sz val="8"/>
            <rFont val="Tahoma"/>
            <family val="0"/>
          </rPr>
          <t>rickard:</t>
        </r>
        <r>
          <rPr>
            <sz val="8"/>
            <rFont val="Tahoma"/>
            <family val="0"/>
          </rPr>
          <t xml:space="preserve">
best</t>
        </r>
      </text>
    </comment>
    <comment ref="C49" authorId="0">
      <text>
        <r>
          <rPr>
            <b/>
            <sz val="8"/>
            <rFont val="Tahoma"/>
            <family val="0"/>
          </rPr>
          <t>rickard:</t>
        </r>
        <r>
          <rPr>
            <sz val="8"/>
            <rFont val="Tahoma"/>
            <family val="0"/>
          </rPr>
          <t xml:space="preserve">
top3</t>
        </r>
      </text>
    </comment>
    <comment ref="C56" authorId="0">
      <text>
        <r>
          <rPr>
            <b/>
            <sz val="8"/>
            <rFont val="Tahoma"/>
            <family val="0"/>
          </rPr>
          <t>rickard:</t>
        </r>
        <r>
          <rPr>
            <sz val="8"/>
            <rFont val="Tahoma"/>
            <family val="0"/>
          </rPr>
          <t xml:space="preserve">
top 3
</t>
        </r>
      </text>
    </comment>
  </commentList>
</comments>
</file>

<file path=xl/comments27.xml><?xml version="1.0" encoding="utf-8"?>
<comments xmlns="http://schemas.openxmlformats.org/spreadsheetml/2006/main">
  <authors>
    <author>Bo Normander</author>
    <author>rickard</author>
  </authors>
  <commentList>
    <comment ref="B115" authorId="0">
      <text>
        <r>
          <rPr>
            <b/>
            <sz val="8"/>
            <rFont val="Tahoma"/>
            <family val="0"/>
          </rPr>
          <t>BEST</t>
        </r>
      </text>
    </comment>
    <comment ref="C101" authorId="1">
      <text>
        <r>
          <rPr>
            <b/>
            <sz val="8"/>
            <rFont val="Tahoma"/>
            <family val="0"/>
          </rPr>
          <t>rickard:</t>
        </r>
        <r>
          <rPr>
            <sz val="8"/>
            <rFont val="Tahoma"/>
            <family val="0"/>
          </rPr>
          <t xml:space="preserve">
top3</t>
        </r>
      </text>
    </comment>
    <comment ref="C106" authorId="1">
      <text>
        <r>
          <rPr>
            <b/>
            <sz val="8"/>
            <rFont val="Tahoma"/>
            <family val="0"/>
          </rPr>
          <t>rickard:</t>
        </r>
        <r>
          <rPr>
            <sz val="8"/>
            <rFont val="Tahoma"/>
            <family val="0"/>
          </rPr>
          <t xml:space="preserve">
no progress shown</t>
        </r>
      </text>
    </comment>
    <comment ref="C117" authorId="1">
      <text>
        <r>
          <rPr>
            <b/>
            <sz val="8"/>
            <rFont val="Tahoma"/>
            <family val="0"/>
          </rPr>
          <t>rickard:</t>
        </r>
        <r>
          <rPr>
            <sz val="8"/>
            <rFont val="Tahoma"/>
            <family val="0"/>
          </rPr>
          <t xml:space="preserve">
least progress</t>
        </r>
      </text>
    </comment>
    <comment ref="C115" authorId="1">
      <text>
        <r>
          <rPr>
            <b/>
            <sz val="8"/>
            <rFont val="Tahoma"/>
            <family val="0"/>
          </rPr>
          <t>rickard:</t>
        </r>
        <r>
          <rPr>
            <sz val="8"/>
            <rFont val="Tahoma"/>
            <family val="0"/>
          </rPr>
          <t xml:space="preserve">
top 3
</t>
        </r>
      </text>
    </comment>
    <comment ref="C103" authorId="1">
      <text>
        <r>
          <rPr>
            <b/>
            <sz val="8"/>
            <rFont val="Tahoma"/>
            <family val="0"/>
          </rPr>
          <t>rickard:</t>
        </r>
        <r>
          <rPr>
            <sz val="8"/>
            <rFont val="Tahoma"/>
            <family val="0"/>
          </rPr>
          <t xml:space="preserve">
best</t>
        </r>
      </text>
    </comment>
  </commentList>
</comments>
</file>

<file path=xl/comments30.xml><?xml version="1.0" encoding="utf-8"?>
<comments xmlns="http://schemas.openxmlformats.org/spreadsheetml/2006/main">
  <authors>
    <author>simoens</author>
    <author>behi</author>
  </authors>
  <commentList>
    <comment ref="E5" authorId="0">
      <text>
        <r>
          <rPr>
            <b/>
            <sz val="8"/>
            <rFont val="Tahoma"/>
            <family val="0"/>
          </rPr>
          <t>simoens:</t>
        </r>
        <r>
          <rPr>
            <sz val="8"/>
            <rFont val="Tahoma"/>
            <family val="0"/>
          </rPr>
          <t xml:space="preserve">
As calculated for CSI16. It gives the same result as if we calculate it with Column C and column D. The unit choosen is in kg/capita to be coherent with the unit used in CSI.</t>
        </r>
      </text>
    </comment>
    <comment ref="C36" authorId="0">
      <text>
        <r>
          <rPr>
            <b/>
            <sz val="8"/>
            <rFont val="Tahoma"/>
            <family val="0"/>
          </rPr>
          <t>simoens:</t>
        </r>
        <r>
          <rPr>
            <sz val="8"/>
            <rFont val="Tahoma"/>
            <family val="0"/>
          </rPr>
          <t xml:space="preserve">
2002</t>
        </r>
      </text>
    </comment>
    <comment ref="B5" authorId="1">
      <text>
        <r>
          <rPr>
            <b/>
            <sz val="8"/>
            <rFont val="Tahoma"/>
            <family val="0"/>
          </rPr>
          <t>behi:</t>
        </r>
        <r>
          <rPr>
            <sz val="8"/>
            <rFont val="Tahoma"/>
            <family val="0"/>
          </rPr>
          <t xml:space="preserve">
Data from CSI16 Municipal waste</t>
        </r>
      </text>
    </comment>
    <comment ref="C5" authorId="1">
      <text>
        <r>
          <rPr>
            <b/>
            <sz val="8"/>
            <rFont val="Tahoma"/>
            <family val="0"/>
          </rPr>
          <t>behi:</t>
        </r>
        <r>
          <rPr>
            <sz val="8"/>
            <rFont val="Tahoma"/>
            <family val="0"/>
          </rPr>
          <t xml:space="preserve">
Data from CSI16 Municipal waste</t>
        </r>
      </text>
    </comment>
  </commentList>
</comments>
</file>

<file path=xl/comments34.xml><?xml version="1.0" encoding="utf-8"?>
<comments xmlns="http://schemas.openxmlformats.org/spreadsheetml/2006/main">
  <authors>
    <author>simoens</author>
  </authors>
  <commentList>
    <comment ref="G3" authorId="0">
      <text>
        <r>
          <rPr>
            <b/>
            <sz val="8"/>
            <rFont val="Tahoma"/>
            <family val="0"/>
          </rPr>
          <t>simoens:</t>
        </r>
        <r>
          <rPr>
            <sz val="8"/>
            <rFont val="Tahoma"/>
            <family val="0"/>
          </rPr>
          <t xml:space="preserve">
Formula=((ABSTR2002 - ABSTR1990)/LTAA)*100</t>
        </r>
      </text>
    </comment>
    <comment ref="E3" authorId="0">
      <text>
        <r>
          <rPr>
            <b/>
            <sz val="8"/>
            <rFont val="Tahoma"/>
            <family val="0"/>
          </rPr>
          <t>simoens:</t>
        </r>
        <r>
          <rPr>
            <sz val="8"/>
            <rFont val="Tahoma"/>
            <family val="0"/>
          </rPr>
          <t xml:space="preserve">
Water exploitation index 1990</t>
        </r>
      </text>
    </comment>
  </commentList>
</comments>
</file>

<file path=xl/comments37.xml><?xml version="1.0" encoding="utf-8"?>
<comments xmlns="http://schemas.openxmlformats.org/spreadsheetml/2006/main">
  <authors>
    <author>Ricardo Fernandez Bayon</author>
  </authors>
  <commentList>
    <comment ref="A22" authorId="0">
      <text>
        <r>
          <rPr>
            <sz val="8"/>
            <rFont val="Tahoma"/>
            <family val="2"/>
          </rPr>
          <t>Ricardo Fernandez 
The growth rate of 5% refers to the change 1990-91 in West Germany. Applied to unified (1991) Germany, it provides an estimate of what GDP in unified Germany would have been in 1990.</t>
        </r>
        <r>
          <rPr>
            <sz val="8"/>
            <rFont val="Tahoma"/>
            <family val="0"/>
          </rPr>
          <t xml:space="preserve">
</t>
        </r>
      </text>
    </comment>
    <comment ref="A19" authorId="0">
      <text>
        <r>
          <rPr>
            <sz val="8"/>
            <rFont val="Tahoma"/>
            <family val="2"/>
          </rPr>
          <t>Ricardo Fernandez:
combined GDP of EE, MT and SK represents less than 0.3% of the EU25's GDP.</t>
        </r>
      </text>
    </comment>
    <comment ref="A32" authorId="0">
      <text>
        <r>
          <rPr>
            <sz val="8"/>
            <rFont val="Tahoma"/>
            <family val="2"/>
          </rPr>
          <t>Ricardo Fernandez:
combined GDP of EE, MT and SK represents less than 0.3% of the EU25's GDP.</t>
        </r>
      </text>
    </comment>
    <comment ref="A38" authorId="0">
      <text>
        <r>
          <rPr>
            <sz val="8"/>
            <rFont val="Tahoma"/>
            <family val="2"/>
          </rPr>
          <t>Ricardo Fernandez:
combined GDP of EE, MT and SK represents less than 0.3% of the EU25's GDP.</t>
        </r>
      </text>
    </comment>
  </commentList>
</comments>
</file>

<file path=xl/comments4.xml><?xml version="1.0" encoding="utf-8"?>
<comments xmlns="http://schemas.openxmlformats.org/spreadsheetml/2006/main">
  <authors>
    <author>simoens</author>
  </authors>
  <commentList>
    <comment ref="C28" authorId="0">
      <text>
        <r>
          <rPr>
            <b/>
            <sz val="8"/>
            <rFont val="Tahoma"/>
            <family val="0"/>
          </rPr>
          <t>simoens: 
called</t>
        </r>
        <r>
          <rPr>
            <b/>
            <sz val="8"/>
            <rFont val="Tahoma"/>
            <family val="2"/>
          </rPr>
          <t xml:space="preserve"> "Kyoto Target 2008 - 2012" in IMS
The EU15 Kyoto Protocol target for 2008-2012 is a reduction of 8 % from 1990 levels for the basket of six greenhouse gases. </t>
        </r>
      </text>
    </comment>
    <comment ref="D28" authorId="0">
      <text>
        <r>
          <rPr>
            <b/>
            <sz val="8"/>
            <rFont val="Tahoma"/>
            <family val="0"/>
          </rPr>
          <t>simoens:</t>
        </r>
        <r>
          <rPr>
            <sz val="8"/>
            <rFont val="Tahoma"/>
            <family val="0"/>
          </rPr>
          <t xml:space="preserve">
the target to reach 2008-2012</t>
        </r>
      </text>
    </comment>
    <comment ref="D93" authorId="0">
      <text>
        <r>
          <rPr>
            <b/>
            <sz val="8"/>
            <rFont val="Tahoma"/>
            <family val="0"/>
          </rPr>
          <t>simoens:</t>
        </r>
        <r>
          <rPr>
            <sz val="8"/>
            <rFont val="Tahoma"/>
            <family val="0"/>
          </rPr>
          <t xml:space="preserve">
Same taget as used in CSI10 (see below)</t>
        </r>
      </text>
    </comment>
    <comment ref="E93" authorId="0">
      <text>
        <r>
          <rPr>
            <b/>
            <sz val="8"/>
            <rFont val="Tahoma"/>
            <family val="0"/>
          </rPr>
          <t>simoens:</t>
        </r>
        <r>
          <rPr>
            <sz val="8"/>
            <rFont val="Tahoma"/>
            <family val="0"/>
          </rPr>
          <t xml:space="preserve">
Same values as used in CSI10 (see below)</t>
        </r>
      </text>
    </comment>
    <comment ref="C155" authorId="0">
      <text>
        <r>
          <rPr>
            <b/>
            <sz val="8"/>
            <rFont val="Tahoma"/>
            <family val="0"/>
          </rPr>
          <t>simoens:</t>
        </r>
        <r>
          <rPr>
            <sz val="8"/>
            <rFont val="Tahoma"/>
            <family val="0"/>
          </rPr>
          <t xml:space="preserve">
The Ranking is based on the figures previously calculated but the rank concerns only the 15 countries here (other countries are not counted).</t>
        </r>
      </text>
    </comment>
    <comment ref="D171" authorId="0">
      <text>
        <r>
          <rPr>
            <b/>
            <sz val="8"/>
            <rFont val="Tahoma"/>
            <family val="0"/>
          </rPr>
          <t>simoens:</t>
        </r>
        <r>
          <rPr>
            <sz val="8"/>
            <rFont val="Tahoma"/>
            <family val="0"/>
          </rPr>
          <t xml:space="preserve">
Check</t>
        </r>
      </text>
    </comment>
    <comment ref="G171" authorId="0">
      <text>
        <r>
          <rPr>
            <b/>
            <sz val="8"/>
            <rFont val="Tahoma"/>
            <family val="0"/>
          </rPr>
          <t>simoens:</t>
        </r>
        <r>
          <rPr>
            <sz val="8"/>
            <rFont val="Tahoma"/>
            <family val="0"/>
          </rPr>
          <t xml:space="preserve">
Check</t>
        </r>
      </text>
    </comment>
    <comment ref="J171" authorId="0">
      <text>
        <r>
          <rPr>
            <b/>
            <sz val="8"/>
            <rFont val="Tahoma"/>
            <family val="0"/>
          </rPr>
          <t>simoens:</t>
        </r>
        <r>
          <rPr>
            <sz val="8"/>
            <rFont val="Tahoma"/>
            <family val="0"/>
          </rPr>
          <t xml:space="preserve">
Check</t>
        </r>
      </text>
    </comment>
  </commentList>
</comments>
</file>

<file path=xl/comments8.xml><?xml version="1.0" encoding="utf-8"?>
<comments xmlns="http://schemas.openxmlformats.org/spreadsheetml/2006/main">
  <authors>
    <author>rickard</author>
  </authors>
  <commentList>
    <comment ref="B83" authorId="0">
      <text>
        <r>
          <rPr>
            <b/>
            <sz val="8"/>
            <rFont val="Tahoma"/>
            <family val="0"/>
          </rPr>
          <t>rickard:</t>
        </r>
        <r>
          <rPr>
            <sz val="8"/>
            <rFont val="Tahoma"/>
            <family val="0"/>
          </rPr>
          <t xml:space="preserve">
top</t>
        </r>
      </text>
    </comment>
    <comment ref="B77" authorId="0">
      <text>
        <r>
          <rPr>
            <b/>
            <sz val="8"/>
            <rFont val="Tahoma"/>
            <family val="0"/>
          </rPr>
          <t>rickard:</t>
        </r>
        <r>
          <rPr>
            <sz val="8"/>
            <rFont val="Tahoma"/>
            <family val="0"/>
          </rPr>
          <t xml:space="preserve">
Top 3</t>
        </r>
      </text>
    </comment>
    <comment ref="B68" authorId="0">
      <text>
        <r>
          <rPr>
            <b/>
            <sz val="8"/>
            <rFont val="Tahoma"/>
            <family val="0"/>
          </rPr>
          <t>rickard:</t>
        </r>
        <r>
          <rPr>
            <sz val="8"/>
            <rFont val="Tahoma"/>
            <family val="0"/>
          </rPr>
          <t xml:space="preserve">
top 3</t>
        </r>
      </text>
    </comment>
    <comment ref="B65" authorId="0">
      <text>
        <r>
          <rPr>
            <b/>
            <sz val="8"/>
            <rFont val="Tahoma"/>
            <family val="0"/>
          </rPr>
          <t>rickard:</t>
        </r>
        <r>
          <rPr>
            <sz val="8"/>
            <rFont val="Tahoma"/>
            <family val="0"/>
          </rPr>
          <t xml:space="preserve">
worst</t>
        </r>
      </text>
    </comment>
    <comment ref="C58" authorId="0">
      <text>
        <r>
          <rPr>
            <b/>
            <sz val="8"/>
            <rFont val="Tahoma"/>
            <family val="0"/>
          </rPr>
          <t>rickard:</t>
        </r>
        <r>
          <rPr>
            <sz val="8"/>
            <rFont val="Tahoma"/>
            <family val="0"/>
          </rPr>
          <t xml:space="preserve">
top</t>
        </r>
      </text>
    </comment>
    <comment ref="C53" authorId="0">
      <text>
        <r>
          <rPr>
            <b/>
            <sz val="8"/>
            <rFont val="Tahoma"/>
            <family val="0"/>
          </rPr>
          <t>rickard:</t>
        </r>
        <r>
          <rPr>
            <sz val="8"/>
            <rFont val="Tahoma"/>
            <family val="0"/>
          </rPr>
          <t xml:space="preserve">
top 3</t>
        </r>
      </text>
    </comment>
    <comment ref="C62" authorId="0">
      <text>
        <r>
          <rPr>
            <b/>
            <sz val="8"/>
            <rFont val="Tahoma"/>
            <family val="0"/>
          </rPr>
          <t>rickard:</t>
        </r>
        <r>
          <rPr>
            <sz val="8"/>
            <rFont val="Tahoma"/>
            <family val="0"/>
          </rPr>
          <t xml:space="preserve">
top3</t>
        </r>
      </text>
    </comment>
    <comment ref="D65" authorId="0">
      <text>
        <r>
          <rPr>
            <b/>
            <sz val="8"/>
            <rFont val="Tahoma"/>
            <family val="0"/>
          </rPr>
          <t>rickard:</t>
        </r>
        <r>
          <rPr>
            <sz val="8"/>
            <rFont val="Tahoma"/>
            <family val="0"/>
          </rPr>
          <t xml:space="preserve">
showed least preogress</t>
        </r>
      </text>
    </comment>
    <comment ref="D59" authorId="0">
      <text>
        <r>
          <rPr>
            <b/>
            <sz val="8"/>
            <rFont val="Tahoma"/>
            <family val="0"/>
          </rPr>
          <t>rickard:</t>
        </r>
        <r>
          <rPr>
            <sz val="8"/>
            <rFont val="Tahoma"/>
            <family val="0"/>
          </rPr>
          <t xml:space="preserve">
showed greatest progress
</t>
        </r>
      </text>
    </comment>
    <comment ref="C65" authorId="0">
      <text>
        <r>
          <rPr>
            <b/>
            <sz val="8"/>
            <rFont val="Tahoma"/>
            <family val="0"/>
          </rPr>
          <t>rickard:</t>
        </r>
        <r>
          <rPr>
            <sz val="8"/>
            <rFont val="Tahoma"/>
            <family val="0"/>
          </rPr>
          <t xml:space="preserve">
worst</t>
        </r>
      </text>
    </comment>
  </commentList>
</comments>
</file>

<file path=xl/sharedStrings.xml><?xml version="1.0" encoding="utf-8"?>
<sst xmlns="http://schemas.openxmlformats.org/spreadsheetml/2006/main" count="2729" uniqueCount="429">
  <si>
    <t>Greece</t>
  </si>
  <si>
    <t>Ireland</t>
  </si>
  <si>
    <t>Luxembourg</t>
  </si>
  <si>
    <t>France</t>
  </si>
  <si>
    <t>Portugal</t>
  </si>
  <si>
    <t>Netherlands</t>
  </si>
  <si>
    <t>Spain</t>
  </si>
  <si>
    <t>Belgium</t>
  </si>
  <si>
    <t>Germany</t>
  </si>
  <si>
    <t>United Kingdom</t>
  </si>
  <si>
    <t>Finland</t>
  </si>
  <si>
    <t>Italy</t>
  </si>
  <si>
    <t>Denmark</t>
  </si>
  <si>
    <t>Austria</t>
  </si>
  <si>
    <t>Sweden</t>
  </si>
  <si>
    <t>EU15</t>
  </si>
  <si>
    <t>-</t>
  </si>
  <si>
    <t>Unit: %</t>
  </si>
  <si>
    <t>% difference base year &amp; latest data available</t>
  </si>
  <si>
    <t>Cyprus</t>
  </si>
  <si>
    <t>Czech Republic</t>
  </si>
  <si>
    <t>Estonia</t>
  </si>
  <si>
    <t>Hungary</t>
  </si>
  <si>
    <t>Latvia</t>
  </si>
  <si>
    <t>Lithuania</t>
  </si>
  <si>
    <t>Malta</t>
  </si>
  <si>
    <t>Poland</t>
  </si>
  <si>
    <t>Slovenia</t>
  </si>
  <si>
    <t>Czech Rep</t>
  </si>
  <si>
    <t>Germany-cert</t>
  </si>
  <si>
    <t>Germany-other</t>
  </si>
  <si>
    <t>Slovak Rep</t>
  </si>
  <si>
    <t>Sweden-cert</t>
  </si>
  <si>
    <t>Sweden-other</t>
  </si>
  <si>
    <t>U. Kingdom</t>
  </si>
  <si>
    <t>Iceland</t>
  </si>
  <si>
    <t>Liechtenstein</t>
  </si>
  <si>
    <t>Norway</t>
  </si>
  <si>
    <t>Switzerland</t>
  </si>
  <si>
    <t>Bulgaria</t>
  </si>
  <si>
    <t>Romania</t>
  </si>
  <si>
    <t>Turkey</t>
  </si>
  <si>
    <t>Base year  (1992)</t>
  </si>
  <si>
    <t>Latest data available (2002)</t>
  </si>
  <si>
    <t>Germany-total</t>
  </si>
  <si>
    <t>Sweden-total</t>
  </si>
  <si>
    <t>Percentage points difference to EEA32 average</t>
  </si>
  <si>
    <t>Performance</t>
  </si>
  <si>
    <t>Progress</t>
  </si>
  <si>
    <t xml:space="preserve">Cyprus </t>
  </si>
  <si>
    <t>Slovak Republic</t>
  </si>
  <si>
    <t>Base year data (1995) (Unit: ktonne/yr)</t>
  </si>
  <si>
    <t>Best performing countries</t>
  </si>
  <si>
    <t>Worst performing countries</t>
  </si>
  <si>
    <t>1990</t>
  </si>
  <si>
    <t>1991</t>
  </si>
  <si>
    <t>1992</t>
  </si>
  <si>
    <t>1993</t>
  </si>
  <si>
    <t>1994</t>
  </si>
  <si>
    <t>1995</t>
  </si>
  <si>
    <t>1996</t>
  </si>
  <si>
    <t>1997</t>
  </si>
  <si>
    <t>1998</t>
  </si>
  <si>
    <t xml:space="preserve">CALCULATING LINEAR DISTANCE TO TARGET </t>
  </si>
  <si>
    <t>Unit: million tonnes CO2 equiv</t>
  </si>
  <si>
    <t>Emissions (1990)</t>
  </si>
  <si>
    <t>Kyoto reduction target on 1990</t>
  </si>
  <si>
    <t>Kyoto target values</t>
  </si>
  <si>
    <t>Linear</t>
  </si>
  <si>
    <t>Actual</t>
  </si>
  <si>
    <t>Difference</t>
  </si>
  <si>
    <t>Czech</t>
  </si>
  <si>
    <t>Slovakia</t>
  </si>
  <si>
    <t>EU10</t>
  </si>
  <si>
    <t>Baseyear</t>
  </si>
  <si>
    <t>EU25</t>
  </si>
  <si>
    <t>Per pop</t>
  </si>
  <si>
    <t>Per GDP</t>
  </si>
  <si>
    <t>Lichtenstein</t>
  </si>
  <si>
    <t>NECD reduction target on 1990</t>
  </si>
  <si>
    <t>emission</t>
  </si>
  <si>
    <t>index</t>
  </si>
  <si>
    <t>distance to Kyoto-target</t>
  </si>
  <si>
    <t>Base year  (1992) (1000toe)</t>
  </si>
  <si>
    <t>Latest data available (2002) (1000toe)</t>
  </si>
  <si>
    <t>EU25+EEA5</t>
  </si>
  <si>
    <t>Latest data available (2002) (%)</t>
  </si>
  <si>
    <t>Key progress:</t>
  </si>
  <si>
    <t>:</t>
  </si>
  <si>
    <t>Slovak republic</t>
  </si>
  <si>
    <t>Mt CO2-eq</t>
  </si>
  <si>
    <t>Diff.incl.Kyoto-mech</t>
  </si>
  <si>
    <t>Progress 1990-2002 (with use of Kyoto mechanisms)</t>
  </si>
  <si>
    <t>STATUS 2002</t>
  </si>
  <si>
    <t>Key for status</t>
  </si>
  <si>
    <t>Progress 1992-2002</t>
  </si>
  <si>
    <t>Status 2002</t>
  </si>
  <si>
    <t>unit</t>
  </si>
  <si>
    <t xml:space="preserve">Base year  (1992) </t>
  </si>
  <si>
    <t>Country</t>
  </si>
  <si>
    <t>EEA available</t>
  </si>
  <si>
    <t>EU15 old members</t>
  </si>
  <si>
    <t>EU10 new members</t>
  </si>
  <si>
    <t xml:space="preserve">GDP from CSI (energy Intensity) based on Eurostat but with Revised GDP including estimates based on Ameco's GDP growth (e.g. linking Germany) </t>
  </si>
  <si>
    <t>updated LCR 070605 from xls CSI energy for ITS 1990</t>
  </si>
  <si>
    <t>Gross domestic product at 1995 market prices</t>
  </si>
  <si>
    <t>National currency; annual percentage change</t>
  </si>
  <si>
    <t>table</t>
  </si>
  <si>
    <t>a_gdp_k</t>
  </si>
  <si>
    <t>GDP and main components - Constant prices</t>
  </si>
  <si>
    <t>mio_eur_kp95 Millions of euro (at 1995 prices and exchange rates)</t>
  </si>
  <si>
    <t>indic_na</t>
  </si>
  <si>
    <t>b1gm Gross domestic product at market prices</t>
  </si>
  <si>
    <t>Eurostat table</t>
  </si>
  <si>
    <t>Growth rates from AMECO source: Ameco database, DG ECFIN, European Commission.</t>
  </si>
  <si>
    <t>Difference base year &amp; latest data available</t>
  </si>
  <si>
    <t xml:space="preserve">release date : </t>
  </si>
  <si>
    <t>Fri</t>
  </si>
  <si>
    <t xml:space="preserve"> 4 Feb 05 02:58:08"</t>
  </si>
  <si>
    <t>Copyright © Eurostat. All Rights Reserved.</t>
  </si>
  <si>
    <t>es_100a</t>
  </si>
  <si>
    <t>Supply</t>
  </si>
  <si>
    <t>1000toe Thousands tons of oil equivalent (TOE)</t>
  </si>
  <si>
    <t>indic_en</t>
  </si>
  <si>
    <t>100900 Gross inland consumption</t>
  </si>
  <si>
    <t>product</t>
  </si>
  <si>
    <t>0000 All Products</t>
  </si>
  <si>
    <t>check</t>
  </si>
  <si>
    <t>Czech republic</t>
  </si>
  <si>
    <t>Hungaray</t>
  </si>
  <si>
    <t>Bulgaria (1990 constant)</t>
  </si>
  <si>
    <t>World Bank, data service EEA.downloaded 07June 2005</t>
  </si>
  <si>
    <t>Population (1000) in 2002</t>
  </si>
  <si>
    <t>Energy Intensity Per pop</t>
  </si>
  <si>
    <t>Energy Intensity Per GDP</t>
  </si>
  <si>
    <t>toe/capita</t>
  </si>
  <si>
    <t>Percentage points difference to EU25 average</t>
  </si>
  <si>
    <t>Status 2003</t>
  </si>
  <si>
    <t>Status (2002)</t>
  </si>
  <si>
    <t>Pop (1000)</t>
  </si>
  <si>
    <t>Progress (1995-2003)</t>
  </si>
  <si>
    <t>Status</t>
  </si>
  <si>
    <t>Base year  (1995) billion tonne km)</t>
  </si>
  <si>
    <t>Latest data available (2003) (billion tonnekm)</t>
  </si>
  <si>
    <t>GDP (2003) m euros</t>
  </si>
  <si>
    <t>Per pop (Unit million tonne km per capita)</t>
  </si>
  <si>
    <t>EU 25  average</t>
  </si>
  <si>
    <t>Status (% share)</t>
  </si>
  <si>
    <t>Progress compared to EU25 average increase in share of organic farming</t>
  </si>
  <si>
    <t>units: 1000</t>
  </si>
  <si>
    <t>Status (per  capita)</t>
  </si>
  <si>
    <t>Population (2002)</t>
  </si>
  <si>
    <t>1990 (kt)</t>
  </si>
  <si>
    <t>2002 (kt)</t>
  </si>
  <si>
    <t>pop</t>
  </si>
  <si>
    <t>new data</t>
  </si>
  <si>
    <t>Mg Acidifying Potential Eq</t>
  </si>
  <si>
    <t>Data used for CSI (2004 assessments)</t>
  </si>
  <si>
    <t>emission kt eq</t>
  </si>
  <si>
    <t>Score card. Distance to EU25 average progress</t>
  </si>
  <si>
    <t>Scorecard data : calculating status</t>
  </si>
  <si>
    <t>distance to EU 25 avg</t>
  </si>
  <si>
    <t>Difference = linear less actual value (positive result means on track negative means not on track)</t>
  </si>
  <si>
    <t>Linear (2002) indexed 1990</t>
  </si>
  <si>
    <t>Actual (2002) indexed to 1990</t>
  </si>
  <si>
    <t>avg is a decrease in emissions</t>
  </si>
  <si>
    <t>NECD Emissions Targets 2010</t>
  </si>
  <si>
    <t>STATUS</t>
  </si>
  <si>
    <t>PROGRESS</t>
  </si>
  <si>
    <t>Scorecard: Total energy Consumption in Relation to Average</t>
  </si>
  <si>
    <t>Actual Emissions of Greenhouse Gases  Indexed to 1990</t>
  </si>
  <si>
    <t>Targets for Emissions of Greenhouse Gases</t>
  </si>
  <si>
    <t xml:space="preserve"> Emissions of Greenhouse Gases (Linear Path)</t>
  </si>
  <si>
    <t>Performance in Relation to Average - Non HEP Renewables (% of total electricity)</t>
  </si>
  <si>
    <r>
      <t xml:space="preserve">Scorecard Data - Difference Between </t>
    </r>
    <r>
      <rPr>
        <b/>
        <i/>
        <sz val="12"/>
        <color indexed="9"/>
        <rFont val="Arial"/>
        <family val="2"/>
      </rPr>
      <t>Actual</t>
    </r>
    <r>
      <rPr>
        <b/>
        <sz val="12"/>
        <color indexed="9"/>
        <rFont val="Arial"/>
        <family val="2"/>
      </rPr>
      <t xml:space="preserve"> and </t>
    </r>
    <r>
      <rPr>
        <b/>
        <i/>
        <sz val="12"/>
        <color indexed="9"/>
        <rFont val="Arial"/>
        <family val="2"/>
      </rPr>
      <t>Linear</t>
    </r>
    <r>
      <rPr>
        <b/>
        <sz val="12"/>
        <color indexed="9"/>
        <rFont val="Arial"/>
        <family val="2"/>
      </rPr>
      <t xml:space="preserve"> Distance to Targets in 2002</t>
    </r>
  </si>
  <si>
    <t>Emissions of Acidifying Substances (Linear Path) Indexed to 1990</t>
  </si>
  <si>
    <t>Performance in Relation to EU 25 Average - Municipal Waste Collected (ktonne/year)</t>
  </si>
  <si>
    <t>Ranked Performance Percentage Agricultural Land Under Organic Farming in Relation to EU25 Average</t>
  </si>
  <si>
    <t>Performance in Relation to EU25 Average - Organic Farming (%)</t>
  </si>
  <si>
    <t>Percentage Certified and Policy-supported Organic and In-conversion Land to Total Utilised Agricultural Area per Country</t>
  </si>
  <si>
    <t>Performance in Relation to Average - Transport Demand (Freight)</t>
  </si>
  <si>
    <t>Ranked Performance Freight Transport Demand in Relation to Average</t>
  </si>
  <si>
    <t xml:space="preserve"> </t>
  </si>
  <si>
    <t xml:space="preserve">Ranked Performance Municpal Waste Collected </t>
  </si>
  <si>
    <r>
      <t xml:space="preserve">Scorecard Data - Ranked Difference Between </t>
    </r>
    <r>
      <rPr>
        <b/>
        <i/>
        <sz val="9"/>
        <rFont val="Arial"/>
        <family val="2"/>
      </rPr>
      <t xml:space="preserve">Actual </t>
    </r>
    <r>
      <rPr>
        <b/>
        <sz val="9"/>
        <rFont val="Arial"/>
        <family val="2"/>
      </rPr>
      <t xml:space="preserve">and </t>
    </r>
    <r>
      <rPr>
        <b/>
        <i/>
        <sz val="9"/>
        <rFont val="Arial"/>
        <family val="2"/>
      </rPr>
      <t>Linear</t>
    </r>
    <r>
      <rPr>
        <b/>
        <sz val="9"/>
        <rFont val="Arial"/>
        <family val="2"/>
      </rPr>
      <t xml:space="preserve"> Distance to Targets in 2002</t>
    </r>
  </si>
  <si>
    <t>Organic farming</t>
  </si>
  <si>
    <t>mio_pps Millions of PPS (Purchasing Power Standard)</t>
  </si>
  <si>
    <t>GDP PPP</t>
  </si>
  <si>
    <t>GDP PPP 2002 (millions of PPS)</t>
  </si>
  <si>
    <t>1990 emissions data (kt eq)</t>
  </si>
  <si>
    <t>NECD target values (kt eq)</t>
  </si>
  <si>
    <t>Emissions of Acidifying Substances (Linear Path, kt eq)</t>
  </si>
  <si>
    <t>1990 data</t>
  </si>
  <si>
    <t>(distance from linear target track)</t>
  </si>
  <si>
    <t>EU25 (weighted avg from Estat)</t>
  </si>
  <si>
    <t>min</t>
  </si>
  <si>
    <t>max</t>
  </si>
  <si>
    <t>difference</t>
  </si>
  <si>
    <t>interval</t>
  </si>
  <si>
    <t>middle q</t>
  </si>
  <si>
    <t>lower q (less than)</t>
  </si>
  <si>
    <t>top q (more than)</t>
  </si>
  <si>
    <t>STATUS : share of electricity from renewables (excluding large HEP) (2002 %)</t>
  </si>
  <si>
    <t>assessing status</t>
  </si>
  <si>
    <t>assessing progress</t>
  </si>
  <si>
    <t>boundary between lower q and middle</t>
  </si>
  <si>
    <t>boundary between top q and middle</t>
  </si>
  <si>
    <t>Distance to EU25 average</t>
  </si>
  <si>
    <t>Countries making intermediate progress</t>
  </si>
  <si>
    <t>Countries showing least progress</t>
  </si>
  <si>
    <t>Countries making most progress</t>
  </si>
  <si>
    <t>Mid performing countries</t>
  </si>
  <si>
    <t>Share of electicity from "oither" renewables in 2002</t>
  </si>
  <si>
    <t>diff</t>
  </si>
  <si>
    <t>intervals</t>
  </si>
  <si>
    <t>q1/q2</t>
  </si>
  <si>
    <t>q3/4</t>
  </si>
  <si>
    <t>per GDP</t>
  </si>
  <si>
    <t>per capita</t>
  </si>
  <si>
    <t>progress</t>
  </si>
  <si>
    <t>status</t>
  </si>
  <si>
    <t>Emisiion of acidifying substances t/cap</t>
  </si>
  <si>
    <t>Distance to target</t>
  </si>
  <si>
    <t>on track</t>
  </si>
  <si>
    <t>not on track</t>
  </si>
  <si>
    <t>borderline but probably on track</t>
  </si>
  <si>
    <t>target path +/- 5%</t>
  </si>
  <si>
    <t>Emissions of ozone precursors</t>
  </si>
  <si>
    <t>freight transport volume  tonne km per GDP (pps) or per pop</t>
  </si>
  <si>
    <t>share or organic farming</t>
  </si>
  <si>
    <t>UK</t>
  </si>
  <si>
    <t>Emissions in 2002 (MT co2 eq)</t>
  </si>
  <si>
    <t>2003 (mio_pps Millions of PPS (Purchasing Power Standard))</t>
  </si>
  <si>
    <t>Status (2003)</t>
  </si>
  <si>
    <t>Energy intensity in 2002</t>
  </si>
  <si>
    <t>% share of renewables other than (ALL) hydro in the total share of electricity consumption</t>
  </si>
  <si>
    <t>% share of renewables other than (ALL)hydro in the total share of electricity consumption</t>
  </si>
  <si>
    <t>Per GDP (unit tonne km per millionPPS)</t>
  </si>
  <si>
    <t>toe/millionPPS</t>
  </si>
  <si>
    <t>Per GDP (tCO2 eq /million gdp in PPS)</t>
  </si>
  <si>
    <t>tonnes co2eq/million ppsGDP</t>
  </si>
  <si>
    <t>Per pop (tCO2eq/cap)</t>
  </si>
  <si>
    <t>EU 25 average (unweighted)</t>
  </si>
  <si>
    <t>Mg TOPF Eq</t>
  </si>
  <si>
    <t>municipal waste generated</t>
  </si>
  <si>
    <t>3(i) Emissions of NOx and NMVOC as TOFP Indexed to 1990</t>
  </si>
  <si>
    <t>Croatia</t>
  </si>
  <si>
    <t>3(ii) NECD targets 2010 - NMVOC &amp; NOx only (%)</t>
  </si>
  <si>
    <t>Column W</t>
  </si>
  <si>
    <t>Column X</t>
  </si>
  <si>
    <t>Column Y</t>
  </si>
  <si>
    <t>1990 emissions data</t>
  </si>
  <si>
    <t>NECD 2010 targets</t>
  </si>
  <si>
    <t>NECD Emission Target Values</t>
  </si>
  <si>
    <t>Gothenburg target</t>
  </si>
  <si>
    <t>3(iii) Emissions of NOx, NMVOC, CO and CH4 as TOFP (Linear Path)</t>
  </si>
  <si>
    <t>3(iv) Emissions of NOx, NMVOC, CO and CH4 as TOFP (Linear Path) Indexed to 1990</t>
  </si>
  <si>
    <t>Performance 2002</t>
  </si>
  <si>
    <t>Performance (2002)</t>
  </si>
  <si>
    <t>distance to target</t>
  </si>
  <si>
    <t>Key for progress</t>
  </si>
  <si>
    <r>
      <t xml:space="preserve">3(v) Scorecard Data - difference between </t>
    </r>
    <r>
      <rPr>
        <b/>
        <i/>
        <sz val="9"/>
        <color indexed="62"/>
        <rFont val="Arial"/>
        <family val="2"/>
      </rPr>
      <t>actual</t>
    </r>
    <r>
      <rPr>
        <b/>
        <sz val="9"/>
        <color indexed="62"/>
        <rFont val="Arial"/>
        <family val="2"/>
      </rPr>
      <t xml:space="preserve"> and </t>
    </r>
    <r>
      <rPr>
        <b/>
        <i/>
        <sz val="9"/>
        <color indexed="62"/>
        <rFont val="Arial"/>
        <family val="2"/>
      </rPr>
      <t>linear</t>
    </r>
    <r>
      <rPr>
        <b/>
        <sz val="9"/>
        <color indexed="62"/>
        <rFont val="Arial"/>
        <family val="2"/>
      </rPr>
      <t xml:space="preserve"> distance to targets in 2000</t>
    </r>
  </si>
  <si>
    <r>
      <t xml:space="preserve">3(vi) Scorecard Data - ranked difference between </t>
    </r>
    <r>
      <rPr>
        <b/>
        <i/>
        <sz val="9"/>
        <color indexed="62"/>
        <rFont val="Arial"/>
        <family val="2"/>
      </rPr>
      <t xml:space="preserve">actual </t>
    </r>
    <r>
      <rPr>
        <b/>
        <sz val="9"/>
        <color indexed="62"/>
        <rFont val="Arial"/>
        <family val="2"/>
      </rPr>
      <t xml:space="preserve">and </t>
    </r>
    <r>
      <rPr>
        <b/>
        <i/>
        <sz val="9"/>
        <color indexed="62"/>
        <rFont val="Arial"/>
        <family val="2"/>
      </rPr>
      <t>linear</t>
    </r>
    <r>
      <rPr>
        <b/>
        <sz val="9"/>
        <color indexed="62"/>
        <rFont val="Arial"/>
        <family val="2"/>
      </rPr>
      <t xml:space="preserve"> distance to targets in 2002</t>
    </r>
  </si>
  <si>
    <t>target +- 5%</t>
  </si>
  <si>
    <t>not applicable</t>
  </si>
  <si>
    <t>per cap</t>
  </si>
  <si>
    <t>Target path ± 5%</t>
  </si>
  <si>
    <t>On track</t>
  </si>
  <si>
    <t>Not on track</t>
  </si>
  <si>
    <t>top 25% of the range</t>
  </si>
  <si>
    <t>middle 50% of the range</t>
  </si>
  <si>
    <t>bottom 25% of the range</t>
  </si>
  <si>
    <t>% of renewables other than LARGE Hydro in the total share of electricity consumption</t>
  </si>
  <si>
    <t xml:space="preserve"> TOPF Eq  calculated: NOx 1.22, NMVOCs: 1, CO: 0.11 and CH4: 0.014 </t>
  </si>
  <si>
    <t>EU 25 (non-weighted)</t>
  </si>
  <si>
    <t>EU25 (non weighted)</t>
  </si>
  <si>
    <t>per gdp</t>
  </si>
  <si>
    <t xml:space="preserve">EU25 average </t>
  </si>
  <si>
    <t xml:space="preserve">Population in 1000 for latest year </t>
  </si>
  <si>
    <t>Emissions       (tonne/capita)</t>
  </si>
  <si>
    <t>Emissions (kg/ capita)</t>
  </si>
  <si>
    <t>Using Raw Data from file: CSI35 36 Tranport demand (data service: http://gnat/editpage.asp?url=http://gnat/dataservice/metadetails.asp?id=811)</t>
  </si>
  <si>
    <t xml:space="preserve">Only data for EU25 in CSI </t>
  </si>
  <si>
    <t>Base year 1990</t>
  </si>
  <si>
    <t>Index 1990=100</t>
  </si>
  <si>
    <t>Target path 2010 (2002, excluding KM)</t>
  </si>
  <si>
    <t>Target path 2010 (2002, including KM)</t>
  </si>
  <si>
    <t>DTI (excluding KM)</t>
  </si>
  <si>
    <t>DTI (including KM)</t>
  </si>
  <si>
    <t>Difference to taget (excluding KM)</t>
  </si>
  <si>
    <t xml:space="preserve"> Emissions of Greenhouse Gases (Linear Path) (reach the target in 2010)</t>
  </si>
  <si>
    <t>GHG emissions 2003</t>
  </si>
  <si>
    <t>STATUS 2003</t>
  </si>
  <si>
    <t>Progress 1990-2003 (including Kyoto mechanisms)</t>
  </si>
  <si>
    <t>Country ranking</t>
  </si>
  <si>
    <t>Per pop (tCO2eq/cap) in 2003</t>
  </si>
  <si>
    <t>tonnes co2eq/million ppsGDP in 2003</t>
  </si>
  <si>
    <t>Per pop (tCO2eq/cap) in 2002 (with latest year data from 2002)</t>
  </si>
  <si>
    <t>tonnes co2eq/million ppsGDP in 2002</t>
  </si>
  <si>
    <t>distance to Kyoto-target (2003)</t>
  </si>
  <si>
    <t>distance to Kyoto-target (2002)</t>
  </si>
  <si>
    <t>Latest data (2003) (Unit: ktonne/yr)</t>
  </si>
  <si>
    <t>Waste per population (2003) kg/capita</t>
  </si>
  <si>
    <t>NB. avg change is 21% increase</t>
  </si>
  <si>
    <t>Status 2003 (Kg per capita)</t>
  </si>
  <si>
    <t>Progress (1995 - 2003)</t>
  </si>
  <si>
    <t>Total Abstraction 2002 (mio3/year)</t>
  </si>
  <si>
    <t>WEI1990</t>
  </si>
  <si>
    <t>WEI2002</t>
  </si>
  <si>
    <t>WEI status 2002 (%)</t>
  </si>
  <si>
    <t>LTAA* (mio3/year)</t>
  </si>
  <si>
    <t>*LTAA = long term annual average of freshwater resources, where data are averaged over a period of at least 20 consecutive years.</t>
  </si>
  <si>
    <t>Water exploitation index</t>
  </si>
  <si>
    <t>WEI progress (%)</t>
  </si>
  <si>
    <t>for info (ABSTR trend)</t>
  </si>
  <si>
    <t>United Kingdom**</t>
  </si>
  <si>
    <t>**United Kingdom is noted "England and Wales" in the CSI018 graph</t>
  </si>
  <si>
    <t>Total Abstraction 1990 (mio3/year)</t>
  </si>
  <si>
    <t>Key for status:</t>
  </si>
  <si>
    <t>Key for progress:</t>
  </si>
  <si>
    <t>Note:  Country group colors takes in account that Turkey is an outlier</t>
  </si>
  <si>
    <t>Note:  Country group colors takes in account that Iceland is an outlier</t>
  </si>
  <si>
    <t>Note:  Country group colors takes in account that Liechtenstein is an outlier</t>
  </si>
  <si>
    <t>Greenhouse gases</t>
  </si>
  <si>
    <t>Energy consumption</t>
  </si>
  <si>
    <t>Renewables in electricity</t>
  </si>
  <si>
    <t>Acidifying substances</t>
  </si>
  <si>
    <t>Ozone precursors</t>
  </si>
  <si>
    <t>Municipal waste generation</t>
  </si>
  <si>
    <t>Thousand tonne km/capita</t>
  </si>
  <si>
    <t>Figure 1 - Emissions of greenhouse gases per capita, 2002</t>
  </si>
  <si>
    <t>Figure 2 - Emissions of greenhouse gases per unit of GDP, 2002</t>
  </si>
  <si>
    <t>tonnes CO2 eq /million PPS</t>
  </si>
  <si>
    <t>Tonnes CO2 eq/capita</t>
  </si>
  <si>
    <t>Percentage points</t>
  </si>
  <si>
    <t>GHG Emission DTT</t>
  </si>
  <si>
    <t>Figure 3 - Distance to Kyoto target, linear target path, 2002</t>
  </si>
  <si>
    <t>EEA scorecard 2005</t>
  </si>
  <si>
    <t>Per pop (tonnes CO2eq/cap)</t>
  </si>
  <si>
    <t>Indicator 1 - Greenhouse gas emissions</t>
  </si>
  <si>
    <t>Toe/MillionPPS</t>
  </si>
  <si>
    <t>Toe/capita</t>
  </si>
  <si>
    <t>Status 2002 per Pop</t>
  </si>
  <si>
    <t>Status 2002: per GDP</t>
  </si>
  <si>
    <t>Greenhouse gases emissions (calculation spreadsheet)</t>
  </si>
  <si>
    <t>Greenhouse gases emissions (calculation spreadsheet for EU15 - 2003)</t>
  </si>
  <si>
    <t>Indicator 2 - Total energy consumption</t>
  </si>
  <si>
    <t>Total energy consumption (calculation spreadsheet)</t>
  </si>
  <si>
    <t>Figure 1 - Energy consumption per capita, 2002</t>
  </si>
  <si>
    <t>Figure 2 - Energy consumption per unit of GDP, 2002</t>
  </si>
  <si>
    <t xml:space="preserve">Figure 3 - Energy consumption changes, 1992-2002, compared with the EU-25 average </t>
  </si>
  <si>
    <t>Indicator 3 - Renewable electricity</t>
  </si>
  <si>
    <t>%</t>
  </si>
  <si>
    <t>Renewable electricity (calculation spreadsheet)</t>
  </si>
  <si>
    <t>Figure 1 - Share of electricity from renewables other than large hydro in electricity consumption, 2002</t>
  </si>
  <si>
    <t>Figure 2 - Share of electricity from renewables other than hydro in electricity consumption, compared with the EU-25 average</t>
  </si>
  <si>
    <t>Indicator 4 - Emissions of acidifying substances</t>
  </si>
  <si>
    <t>Kg/capita</t>
  </si>
  <si>
    <t>Acidifying substances DTT</t>
  </si>
  <si>
    <t>Emissions of acidifying substances (calculation spreadsheet)</t>
  </si>
  <si>
    <t>Figure 1 - Emission of acidifying substances per capita, 2002</t>
  </si>
  <si>
    <t>Figure 2 - Emission of acidifying substances: distance to NECD targets, linear target path, 2002</t>
  </si>
  <si>
    <t>Indicator 5 - Emissions of ozone precursors</t>
  </si>
  <si>
    <t>Tonne/capita</t>
  </si>
  <si>
    <t>Progress 1990-2002</t>
  </si>
  <si>
    <t>Ozone precursors DTT</t>
  </si>
  <si>
    <t>Emission of ozone precursors (calculation spreadsheet)</t>
  </si>
  <si>
    <t>Figure 1 - Emissions of ozone precursors per capita, 2002</t>
  </si>
  <si>
    <t xml:space="preserve">Figure 2 - Change, 1990-2002, in emissions of ozone precursors, compared with the EU-25 average </t>
  </si>
  <si>
    <t>Figure 3 - Emissions of ozone precursors, distance to NECD targets, linear path, 2002</t>
  </si>
  <si>
    <t>Indicator 6 - Freight transport demand</t>
  </si>
  <si>
    <t>Million tonne km/capita</t>
  </si>
  <si>
    <t>Tonne km/millionPPS</t>
  </si>
  <si>
    <t>Progress 1995-2003</t>
  </si>
  <si>
    <t>Freight transport demand</t>
  </si>
  <si>
    <t>Freight transport demand (calculation spreadsheet)</t>
  </si>
  <si>
    <t>Figure 1 - Freight transport demand per capita, 2003</t>
  </si>
  <si>
    <t xml:space="preserve">Figure 2 -  Freight transport demand per unit of GDP, 2003 </t>
  </si>
  <si>
    <t>Figure 3 - Change, 1995-2003, in freight transport demand, compared with the EU-25 average</t>
  </si>
  <si>
    <t>Indicator 7 - Area under organic farming</t>
  </si>
  <si>
    <t>Figure 1 - Share of organic farming in total utilised agricultural area, 2002</t>
  </si>
  <si>
    <t>Figure 2 - Change, 1992-2002, in the share of organic farming in total utilised agricultural area compared with the EU-25 average</t>
  </si>
  <si>
    <t>Indicator 8 - Municipal waste generation</t>
  </si>
  <si>
    <t>Kg per capita</t>
  </si>
  <si>
    <t>percentage points</t>
  </si>
  <si>
    <t>Municipal waste DTT</t>
  </si>
  <si>
    <t>Area under organic farming (calculation spreadsheet)</t>
  </si>
  <si>
    <t>Municipal waste generation (calculation spreadsheet)</t>
  </si>
  <si>
    <t xml:space="preserve">Figure 1 - Municipal waste generation per capita, 2003 </t>
  </si>
  <si>
    <t xml:space="preserve">Figure 2 - Change, 1995-2003, in municipal waste generation compared with the EU-25 average </t>
  </si>
  <si>
    <t>Figure 3 - Municipal waste generation distance to the "300 kg target", 2003</t>
  </si>
  <si>
    <t>Indicator 9 - Use of freshwater resources</t>
  </si>
  <si>
    <t>Figure 1 - Water exploitation index, 2002</t>
  </si>
  <si>
    <t xml:space="preserve">Figure 2 - Change, 1990-2002, in the water exploitation index </t>
  </si>
  <si>
    <t>Use of freshwater resources (calculation spreadsheet)</t>
  </si>
  <si>
    <t>Scorecard summary</t>
  </si>
  <si>
    <t>Freshwater use</t>
  </si>
  <si>
    <t>Prog.</t>
  </si>
  <si>
    <t>emissions/cap.</t>
  </si>
  <si>
    <t>emissions/GDP</t>
  </si>
  <si>
    <t>emissions DTT</t>
  </si>
  <si>
    <t>consumption/cap.</t>
  </si>
  <si>
    <t>consumption/GDP</t>
  </si>
  <si>
    <t>consumption</t>
  </si>
  <si>
    <t>share</t>
  </si>
  <si>
    <t>emissions</t>
  </si>
  <si>
    <t>freight transport/cap.</t>
  </si>
  <si>
    <t>freight transport/GDP</t>
  </si>
  <si>
    <t>freight transport</t>
  </si>
  <si>
    <t>municipal waste</t>
  </si>
  <si>
    <t>municipal waste DTT</t>
  </si>
  <si>
    <t>water exploitation index</t>
  </si>
  <si>
    <t>Turkey*</t>
  </si>
  <si>
    <t>Emission of ozone precursors (calculation spreadsheet for distance to target)</t>
  </si>
  <si>
    <t>Indicator 8. Municipal waste</t>
  </si>
  <si>
    <t>Indicator 9. Water exploitation index</t>
  </si>
  <si>
    <t>Indicator 7. Organic Farming</t>
  </si>
  <si>
    <t>Indicator 6. Freight transport</t>
  </si>
  <si>
    <t>Indicator 5. Ozone Precursors</t>
  </si>
  <si>
    <t>Indicator 5. Ozone Precursors (Distance to target calculation)</t>
  </si>
  <si>
    <t>Indicator 4 Acidifying substances</t>
  </si>
  <si>
    <t>Indicator 3. Renewables in electricity</t>
  </si>
  <si>
    <t>Indicator 2. Total Energy consumption</t>
  </si>
  <si>
    <t xml:space="preserve">Indicator 1. Greenhouse Gases </t>
  </si>
  <si>
    <t>Greenhouse gases emissions (2003 data for EU15 countries only)</t>
  </si>
  <si>
    <t>Share or organic farming</t>
  </si>
  <si>
    <t>Liechtenstein*</t>
  </si>
  <si>
    <t>Iceland*</t>
  </si>
  <si>
    <t>Waste generated (in 2003) against 5th EAP target of 300kg per capita</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</si>
</sst>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000"/>
    <numFmt numFmtId="180" formatCode="0.00000"/>
    <numFmt numFmtId="181" formatCode="0.0000"/>
    <numFmt numFmtId="182" formatCode="0.000"/>
    <numFmt numFmtId="183" formatCode="0.00000000"/>
    <numFmt numFmtId="184" formatCode="0.0000000"/>
    <numFmt numFmtId="185" formatCode="0.0%"/>
    <numFmt numFmtId="186" formatCode="&quot;Yes&quot;;&quot;Yes&quot;;&quot;No&quot;"/>
    <numFmt numFmtId="187" formatCode="&quot;True&quot;;&quot;True&quot;;&quot;False&quot;"/>
    <numFmt numFmtId="188" formatCode="&quot;On&quot;;&quot;On&quot;;&quot;Off&quot;"/>
    <numFmt numFmtId="189" formatCode="0.0000000000"/>
    <numFmt numFmtId="190" formatCode="0.00000000000"/>
    <numFmt numFmtId="191" formatCode="0.000000000"/>
    <numFmt numFmtId="192" formatCode="0.000%"/>
    <numFmt numFmtId="193" formatCode="0.0000%"/>
    <numFmt numFmtId="194" formatCode="0;[Red]0"/>
    <numFmt numFmtId="195" formatCode="#\ ##0"/>
    <numFmt numFmtId="196" formatCode="#\ ##0\ \ "/>
    <numFmt numFmtId="197" formatCode="_-* #,##0.000_-;\-* #,##0.000_-;_-* &quot;-&quot;??_-;_-@_-"/>
    <numFmt numFmtId="198" formatCode="_-* #,##0.0_-;\-* #,##0.0_-;_-* &quot;-&quot;??_-;_-@_-"/>
    <numFmt numFmtId="199" formatCode="_-* #,##0_-;\-* #,##0_-;_-* &quot;-&quot;??_-;_-@_-"/>
    <numFmt numFmtId="200" formatCode="_-* #,##0.0000_-;\-* #,##0.0000_-;_-* &quot;-&quot;??_-;_-@_-"/>
    <numFmt numFmtId="201" formatCode="_(* #,##0.0_);_(* \(#,##0.0\);_(* &quot;-&quot;?_);_(@_)"/>
    <numFmt numFmtId="202" formatCode="0.0E+00"/>
    <numFmt numFmtId="203" formatCode="0E+00"/>
    <numFmt numFmtId="204" formatCode="[$€-2]\ #,##0.00_);[Red]\([$€-2]\ #,##0.00\)"/>
    <numFmt numFmtId="205" formatCode="0.00000000000000"/>
    <numFmt numFmtId="206" formatCode="0.000000000000000"/>
    <numFmt numFmtId="207" formatCode="0.0000000000000"/>
    <numFmt numFmtId="208" formatCode="0.000000000000"/>
    <numFmt numFmtId="209" formatCode="0.0000000000000000"/>
    <numFmt numFmtId="210" formatCode="0.000000000000000%"/>
    <numFmt numFmtId="211" formatCode="&quot;$&quot;#,##0.0"/>
    <numFmt numFmtId="212" formatCode="#,##0.0"/>
  </numFmts>
  <fonts count="101">
    <font>
      <sz val="10"/>
      <name val="Arial"/>
      <family val="0"/>
    </font>
    <font>
      <b/>
      <sz val="10"/>
      <name val="Arial"/>
      <family val="2"/>
    </font>
    <font>
      <b/>
      <sz val="9"/>
      <name val="Arial"/>
      <family val="2"/>
    </font>
    <font>
      <sz val="8"/>
      <name val="Arial"/>
      <family val="2"/>
    </font>
    <font>
      <sz val="9"/>
      <name val="Arial"/>
      <family val="2"/>
    </font>
    <font>
      <sz val="10"/>
      <color indexed="62"/>
      <name val="Arial"/>
      <family val="2"/>
    </font>
    <font>
      <u val="single"/>
      <sz val="10"/>
      <color indexed="12"/>
      <name val="Arial"/>
      <family val="0"/>
    </font>
    <font>
      <u val="single"/>
      <sz val="10"/>
      <color indexed="36"/>
      <name val="Arial"/>
      <family val="0"/>
    </font>
    <font>
      <b/>
      <sz val="9"/>
      <color indexed="62"/>
      <name val="Arial"/>
      <family val="2"/>
    </font>
    <font>
      <b/>
      <i/>
      <sz val="9"/>
      <color indexed="62"/>
      <name val="Arial"/>
      <family val="2"/>
    </font>
    <font>
      <sz val="9"/>
      <color indexed="62"/>
      <name val="Arial"/>
      <family val="2"/>
    </font>
    <font>
      <i/>
      <sz val="9"/>
      <color indexed="62"/>
      <name val="Arial"/>
      <family val="2"/>
    </font>
    <font>
      <b/>
      <i/>
      <sz val="9"/>
      <name val="MS Sans Serif"/>
      <family val="2"/>
    </font>
    <font>
      <b/>
      <sz val="9"/>
      <color indexed="18"/>
      <name val="Arial"/>
      <family val="2"/>
    </font>
    <font>
      <i/>
      <sz val="9"/>
      <name val="Arial"/>
      <family val="2"/>
    </font>
    <font>
      <u val="single"/>
      <sz val="10"/>
      <name val="Arial"/>
      <family val="2"/>
    </font>
    <font>
      <sz val="10"/>
      <name val="MS Sans Serif"/>
      <family val="2"/>
    </font>
    <font>
      <b/>
      <sz val="8"/>
      <name val="Tahoma"/>
      <family val="0"/>
    </font>
    <font>
      <b/>
      <sz val="11"/>
      <name val="Arial"/>
      <family val="2"/>
    </font>
    <font>
      <b/>
      <sz val="11"/>
      <color indexed="9"/>
      <name val="Arial"/>
      <family val="2"/>
    </font>
    <font>
      <u val="single"/>
      <sz val="9"/>
      <color indexed="12"/>
      <name val="Arial"/>
      <family val="0"/>
    </font>
    <font>
      <sz val="7"/>
      <name val="Arial"/>
      <family val="2"/>
    </font>
    <font>
      <b/>
      <sz val="8"/>
      <name val="Arial"/>
      <family val="0"/>
    </font>
    <font>
      <b/>
      <sz val="8"/>
      <color indexed="62"/>
      <name val="Arial"/>
      <family val="0"/>
    </font>
    <font>
      <b/>
      <sz val="9"/>
      <color indexed="48"/>
      <name val="Arial"/>
      <family val="2"/>
    </font>
    <font>
      <sz val="8"/>
      <name val="Tahoma"/>
      <family val="0"/>
    </font>
    <font>
      <b/>
      <sz val="18"/>
      <name val="Arial"/>
      <family val="2"/>
    </font>
    <font>
      <sz val="8"/>
      <color indexed="62"/>
      <name val="Arial"/>
      <family val="2"/>
    </font>
    <font>
      <b/>
      <sz val="14"/>
      <color indexed="62"/>
      <name val="Arial"/>
      <family val="2"/>
    </font>
    <font>
      <b/>
      <sz val="10"/>
      <color indexed="62"/>
      <name val="Arial"/>
      <family val="2"/>
    </font>
    <font>
      <b/>
      <sz val="9"/>
      <color indexed="9"/>
      <name val="Arial"/>
      <family val="2"/>
    </font>
    <font>
      <sz val="9"/>
      <color indexed="9"/>
      <name val="Arial"/>
      <family val="2"/>
    </font>
    <font>
      <i/>
      <sz val="9"/>
      <color indexed="9"/>
      <name val="Arial"/>
      <family val="2"/>
    </font>
    <font>
      <sz val="10"/>
      <color indexed="9"/>
      <name val="Arial"/>
      <family val="2"/>
    </font>
    <font>
      <b/>
      <sz val="10"/>
      <color indexed="9"/>
      <name val="Arial"/>
      <family val="2"/>
    </font>
    <font>
      <u val="single"/>
      <sz val="10"/>
      <color indexed="9"/>
      <name val="Arial"/>
      <family val="2"/>
    </font>
    <font>
      <sz val="14"/>
      <color indexed="9"/>
      <name val="Arial"/>
      <family val="2"/>
    </font>
    <font>
      <b/>
      <sz val="14"/>
      <color indexed="9"/>
      <name val="Arial"/>
      <family val="2"/>
    </font>
    <font>
      <b/>
      <sz val="14"/>
      <name val="Arial"/>
      <family val="2"/>
    </font>
    <font>
      <sz val="10"/>
      <color indexed="10"/>
      <name val="Arial"/>
      <family val="2"/>
    </font>
    <font>
      <u val="single"/>
      <sz val="10"/>
      <color indexed="10"/>
      <name val="Arial"/>
      <family val="2"/>
    </font>
    <font>
      <sz val="14"/>
      <name val="Wingdings"/>
      <family val="0"/>
    </font>
    <font>
      <sz val="9"/>
      <color indexed="48"/>
      <name val="Arial"/>
      <family val="2"/>
    </font>
    <font>
      <i/>
      <sz val="9"/>
      <color indexed="18"/>
      <name val="Arial"/>
      <family val="2"/>
    </font>
    <font>
      <u val="single"/>
      <sz val="14"/>
      <color indexed="10"/>
      <name val="Arial"/>
      <family val="0"/>
    </font>
    <font>
      <b/>
      <sz val="9"/>
      <color indexed="10"/>
      <name val="Arial"/>
      <family val="2"/>
    </font>
    <font>
      <b/>
      <sz val="10"/>
      <color indexed="10"/>
      <name val="Arial"/>
      <family val="2"/>
    </font>
    <font>
      <b/>
      <sz val="10"/>
      <color indexed="12"/>
      <name val="Arial"/>
      <family val="2"/>
    </font>
    <font>
      <b/>
      <u val="single"/>
      <sz val="14"/>
      <color indexed="9"/>
      <name val="Arial"/>
      <family val="2"/>
    </font>
    <font>
      <b/>
      <sz val="12"/>
      <color indexed="9"/>
      <name val="Arial"/>
      <family val="2"/>
    </font>
    <font>
      <b/>
      <i/>
      <sz val="12"/>
      <color indexed="9"/>
      <name val="Arial"/>
      <family val="2"/>
    </font>
    <font>
      <b/>
      <i/>
      <sz val="9"/>
      <name val="Arial"/>
      <family val="2"/>
    </font>
    <font>
      <b/>
      <sz val="12"/>
      <color indexed="62"/>
      <name val="Arial"/>
      <family val="2"/>
    </font>
    <font>
      <b/>
      <sz val="8"/>
      <color indexed="48"/>
      <name val="Arial"/>
      <family val="2"/>
    </font>
    <font>
      <b/>
      <sz val="8"/>
      <color indexed="44"/>
      <name val="Arial"/>
      <family val="2"/>
    </font>
    <font>
      <sz val="8"/>
      <color indexed="44"/>
      <name val="Arial"/>
      <family val="2"/>
    </font>
    <font>
      <b/>
      <sz val="8"/>
      <color indexed="10"/>
      <name val="Arial"/>
      <family val="2"/>
    </font>
    <font>
      <sz val="8"/>
      <color indexed="11"/>
      <name val="Arial"/>
      <family val="2"/>
    </font>
    <font>
      <b/>
      <sz val="8"/>
      <color indexed="50"/>
      <name val="Arial"/>
      <family val="2"/>
    </font>
    <font>
      <b/>
      <sz val="8"/>
      <color indexed="18"/>
      <name val="Arial"/>
      <family val="2"/>
    </font>
    <font>
      <b/>
      <sz val="12"/>
      <name val="Arial"/>
      <family val="2"/>
    </font>
    <font>
      <b/>
      <sz val="10"/>
      <color indexed="61"/>
      <name val="Arial"/>
      <family val="2"/>
    </font>
    <font>
      <b/>
      <sz val="8"/>
      <color indexed="57"/>
      <name val="Arial"/>
      <family val="2"/>
    </font>
    <font>
      <b/>
      <sz val="8"/>
      <color indexed="42"/>
      <name val="Arial"/>
      <family val="2"/>
    </font>
    <font>
      <sz val="15.75"/>
      <name val="Arial"/>
      <family val="2"/>
    </font>
    <font>
      <sz val="20.25"/>
      <name val="Arial"/>
      <family val="2"/>
    </font>
    <font>
      <sz val="15.25"/>
      <name val="Arial"/>
      <family val="0"/>
    </font>
    <font>
      <sz val="14.75"/>
      <name val="Arial"/>
      <family val="0"/>
    </font>
    <font>
      <sz val="8.75"/>
      <name val="Arial"/>
      <family val="2"/>
    </font>
    <font>
      <sz val="17"/>
      <name val="Arial"/>
      <family val="0"/>
    </font>
    <font>
      <sz val="9.25"/>
      <name val="Arial"/>
      <family val="2"/>
    </font>
    <font>
      <sz val="16.75"/>
      <name val="Arial"/>
      <family val="0"/>
    </font>
    <font>
      <sz val="16"/>
      <name val="Arial"/>
      <family val="2"/>
    </font>
    <font>
      <sz val="11.5"/>
      <name val="Arial"/>
      <family val="2"/>
    </font>
    <font>
      <sz val="14.5"/>
      <name val="Arial"/>
      <family val="0"/>
    </font>
    <font>
      <sz val="12"/>
      <name val="Arial"/>
      <family val="2"/>
    </font>
    <font>
      <sz val="11.75"/>
      <name val="Arial"/>
      <family val="2"/>
    </font>
    <font>
      <b/>
      <sz val="11.5"/>
      <name val="Arial"/>
      <family val="2"/>
    </font>
    <font>
      <sz val="8"/>
      <color indexed="8"/>
      <name val="Verdana"/>
      <family val="2"/>
    </font>
    <font>
      <b/>
      <sz val="16"/>
      <name val="Arial"/>
      <family val="2"/>
    </font>
    <font>
      <b/>
      <sz val="11.75"/>
      <name val="Arial"/>
      <family val="2"/>
    </font>
    <font>
      <sz val="10.25"/>
      <name val="Arial"/>
      <family val="2"/>
    </font>
    <font>
      <sz val="16.5"/>
      <name val="Arial"/>
      <family val="2"/>
    </font>
    <font>
      <sz val="10"/>
      <color indexed="18"/>
      <name val="Arial"/>
      <family val="0"/>
    </font>
    <font>
      <b/>
      <sz val="16.75"/>
      <name val="Arial"/>
      <family val="2"/>
    </font>
    <font>
      <b/>
      <sz val="9.75"/>
      <name val="Arial"/>
      <family val="2"/>
    </font>
    <font>
      <b/>
      <sz val="9"/>
      <name val="Times New Roman"/>
      <family val="1"/>
    </font>
    <font>
      <sz val="10"/>
      <color indexed="8"/>
      <name val="Arial"/>
      <family val="2"/>
    </font>
    <font>
      <sz val="10"/>
      <color indexed="48"/>
      <name val="Arial"/>
      <family val="2"/>
    </font>
    <font>
      <sz val="18.75"/>
      <name val="Arial"/>
      <family val="0"/>
    </font>
    <font>
      <b/>
      <sz val="9.25"/>
      <name val="Arial"/>
      <family val="2"/>
    </font>
    <font>
      <b/>
      <sz val="15.75"/>
      <name val="Arial"/>
      <family val="2"/>
    </font>
    <font>
      <b/>
      <sz val="16"/>
      <color indexed="56"/>
      <name val="Verdana"/>
      <family val="2"/>
    </font>
    <font>
      <b/>
      <sz val="10.25"/>
      <name val="Arial"/>
      <family val="2"/>
    </font>
    <font>
      <sz val="10.5"/>
      <name val="Arial"/>
      <family val="2"/>
    </font>
    <font>
      <sz val="18.25"/>
      <name val="Arial"/>
      <family val="2"/>
    </font>
    <font>
      <sz val="18"/>
      <name val="Arial"/>
      <family val="2"/>
    </font>
    <font>
      <b/>
      <sz val="8.75"/>
      <name val="Arial"/>
      <family val="2"/>
    </font>
    <font>
      <sz val="17.75"/>
      <name val="Arial"/>
      <family val="2"/>
    </font>
    <font>
      <b/>
      <sz val="17.75"/>
      <name val="Arial"/>
      <family val="0"/>
    </font>
    <font>
      <b/>
      <sz val="14.25"/>
      <name val="Arial"/>
      <family val="0"/>
    </font>
  </fonts>
  <fills count="27">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54"/>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18"/>
        <bgColor indexed="64"/>
      </patternFill>
    </fill>
    <fill>
      <patternFill patternType="darkUp"/>
    </fill>
    <fill>
      <patternFill patternType="darkUp">
        <bgColor indexed="41"/>
      </patternFill>
    </fill>
    <fill>
      <patternFill patternType="darkUp">
        <bgColor indexed="9"/>
      </patternFill>
    </fill>
    <fill>
      <patternFill patternType="solid">
        <fgColor indexed="17"/>
        <bgColor indexed="64"/>
      </patternFill>
    </fill>
    <fill>
      <patternFill patternType="solid">
        <fgColor indexed="32"/>
        <bgColor indexed="64"/>
      </patternFill>
    </fill>
    <fill>
      <patternFill patternType="solid">
        <fgColor indexed="62"/>
        <bgColor indexed="64"/>
      </patternFill>
    </fill>
    <fill>
      <patternFill patternType="solid">
        <fgColor indexed="31"/>
        <bgColor indexed="64"/>
      </patternFill>
    </fill>
    <fill>
      <patternFill patternType="solid">
        <fgColor indexed="52"/>
        <bgColor indexed="64"/>
      </patternFill>
    </fill>
    <fill>
      <patternFill patternType="darkDown">
        <bgColor indexed="9"/>
      </patternFill>
    </fill>
  </fills>
  <borders count="30">
    <border>
      <left/>
      <right/>
      <top/>
      <bottom/>
      <diagonal/>
    </border>
    <border>
      <left style="thin"/>
      <right style="thin"/>
      <top>
        <color indexed="63"/>
      </top>
      <bottom style="thin"/>
    </border>
    <border>
      <left style="thin"/>
      <right style="thin"/>
      <top style="thin"/>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86" fillId="0" borderId="1"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cellStyleXfs>
  <cellXfs count="1151">
    <xf numFmtId="0" fontId="0" fillId="0" borderId="0" xfId="0" applyAlignment="1">
      <alignment/>
    </xf>
    <xf numFmtId="0" fontId="2" fillId="0" borderId="2" xfId="0" applyFont="1" applyBorder="1" applyAlignment="1">
      <alignment/>
    </xf>
    <xf numFmtId="0" fontId="0" fillId="2" borderId="0" xfId="0" applyFill="1" applyAlignment="1">
      <alignment/>
    </xf>
    <xf numFmtId="0" fontId="0" fillId="3" borderId="0" xfId="0" applyFill="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Border="1" applyAlignment="1">
      <alignment/>
    </xf>
    <xf numFmtId="0" fontId="4" fillId="0" borderId="0" xfId="0" applyFont="1" applyAlignment="1">
      <alignment/>
    </xf>
    <xf numFmtId="0" fontId="9" fillId="0" borderId="0" xfId="0" applyFont="1" applyAlignment="1">
      <alignment/>
    </xf>
    <xf numFmtId="0" fontId="8" fillId="0" borderId="2" xfId="0" applyFont="1" applyBorder="1" applyAlignment="1">
      <alignment/>
    </xf>
    <xf numFmtId="0" fontId="8" fillId="0" borderId="2" xfId="0" applyFont="1" applyBorder="1" applyAlignment="1">
      <alignment horizontal="center"/>
    </xf>
    <xf numFmtId="1" fontId="10" fillId="0" borderId="2" xfId="0" applyNumberFormat="1" applyFont="1" applyBorder="1" applyAlignment="1">
      <alignment horizontal="right"/>
    </xf>
    <xf numFmtId="178" fontId="10" fillId="0" borderId="2" xfId="0" applyNumberFormat="1" applyFont="1" applyBorder="1" applyAlignment="1">
      <alignment horizontal="right"/>
    </xf>
    <xf numFmtId="0" fontId="4" fillId="0" borderId="0" xfId="0" applyFont="1" applyAlignment="1">
      <alignment/>
    </xf>
    <xf numFmtId="0" fontId="2" fillId="0" borderId="0" xfId="0" applyFont="1" applyAlignment="1">
      <alignment/>
    </xf>
    <xf numFmtId="0" fontId="12" fillId="0" borderId="0" xfId="0" applyFont="1" applyBorder="1" applyAlignment="1">
      <alignment/>
    </xf>
    <xf numFmtId="0" fontId="12" fillId="0" borderId="0" xfId="0" applyFont="1" applyBorder="1" applyAlignment="1" quotePrefix="1">
      <alignment/>
    </xf>
    <xf numFmtId="0" fontId="8" fillId="0" borderId="0" xfId="0" applyFont="1" applyBorder="1" applyAlignment="1">
      <alignment/>
    </xf>
    <xf numFmtId="0" fontId="10" fillId="0"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8" fillId="0" borderId="2" xfId="0" applyFont="1" applyBorder="1" applyAlignment="1">
      <alignment horizontal="lef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Border="1" applyAlignment="1">
      <alignment horizontal="center"/>
    </xf>
    <xf numFmtId="1" fontId="10" fillId="0" borderId="2" xfId="0" applyNumberFormat="1" applyFont="1" applyFill="1" applyBorder="1" applyAlignment="1">
      <alignment horizontal="right"/>
    </xf>
    <xf numFmtId="0" fontId="10" fillId="2" borderId="0" xfId="0" applyFont="1" applyFill="1" applyAlignment="1">
      <alignment/>
    </xf>
    <xf numFmtId="0" fontId="0" fillId="0" borderId="0" xfId="0" applyFill="1" applyAlignment="1">
      <alignment/>
    </xf>
    <xf numFmtId="0" fontId="8" fillId="4" borderId="2" xfId="0" applyFont="1" applyFill="1" applyBorder="1" applyAlignment="1">
      <alignment horizontal="center"/>
    </xf>
    <xf numFmtId="0" fontId="8" fillId="0" borderId="2" xfId="0" applyFont="1" applyFill="1" applyBorder="1" applyAlignment="1">
      <alignment horizontal="center"/>
    </xf>
    <xf numFmtId="0" fontId="1" fillId="0" borderId="0" xfId="0" applyFont="1" applyAlignment="1">
      <alignment/>
    </xf>
    <xf numFmtId="0" fontId="24" fillId="0" borderId="0" xfId="0" applyFont="1" applyBorder="1" applyAlignment="1">
      <alignment/>
    </xf>
    <xf numFmtId="0" fontId="2" fillId="0" borderId="0" xfId="22" applyFont="1" applyBorder="1">
      <alignment/>
      <protection/>
    </xf>
    <xf numFmtId="0" fontId="8" fillId="0" borderId="2" xfId="0" applyNumberFormat="1" applyFont="1" applyBorder="1" applyAlignment="1">
      <alignment horizontal="center"/>
    </xf>
    <xf numFmtId="1" fontId="10" fillId="4" borderId="2" xfId="0" applyNumberFormat="1" applyFont="1" applyFill="1" applyBorder="1" applyAlignment="1">
      <alignment horizontal="right"/>
    </xf>
    <xf numFmtId="0" fontId="4" fillId="0" borderId="0" xfId="0" applyFont="1" applyBorder="1" applyAlignment="1">
      <alignment horizontal="left" vertical="top" wrapText="1"/>
    </xf>
    <xf numFmtId="178" fontId="10" fillId="0" borderId="0" xfId="0" applyNumberFormat="1" applyFont="1" applyBorder="1" applyAlignment="1">
      <alignment horizontal="right"/>
    </xf>
    <xf numFmtId="1" fontId="0" fillId="4" borderId="0" xfId="0" applyNumberFormat="1" applyFill="1" applyAlignment="1">
      <alignment/>
    </xf>
    <xf numFmtId="0" fontId="0" fillId="5" borderId="0" xfId="0" applyFill="1" applyBorder="1" applyAlignment="1">
      <alignment/>
    </xf>
    <xf numFmtId="1" fontId="10" fillId="5" borderId="0" xfId="0" applyNumberFormat="1" applyFont="1" applyFill="1" applyBorder="1" applyAlignment="1">
      <alignment horizontal="right"/>
    </xf>
    <xf numFmtId="0" fontId="8" fillId="6" borderId="0" xfId="0" applyFont="1" applyFill="1" applyBorder="1" applyAlignment="1">
      <alignment/>
    </xf>
    <xf numFmtId="0" fontId="0" fillId="6" borderId="0" xfId="0" applyFill="1" applyBorder="1" applyAlignment="1">
      <alignment/>
    </xf>
    <xf numFmtId="0" fontId="1" fillId="6" borderId="0" xfId="0" applyFont="1" applyFill="1" applyBorder="1" applyAlignment="1">
      <alignment/>
    </xf>
    <xf numFmtId="0" fontId="4" fillId="6" borderId="0" xfId="0" applyFont="1" applyFill="1" applyBorder="1" applyAlignment="1">
      <alignment/>
    </xf>
    <xf numFmtId="0" fontId="4" fillId="6" borderId="0" xfId="0" applyFont="1" applyFill="1" applyBorder="1" applyAlignment="1">
      <alignment/>
    </xf>
    <xf numFmtId="0" fontId="0" fillId="6" borderId="0" xfId="0" applyFill="1" applyAlignment="1">
      <alignment/>
    </xf>
    <xf numFmtId="0" fontId="8" fillId="6" borderId="0" xfId="0" applyFont="1" applyFill="1" applyBorder="1" applyAlignment="1">
      <alignment horizontal="right"/>
    </xf>
    <xf numFmtId="0" fontId="0" fillId="5" borderId="0" xfId="0" applyFill="1" applyAlignment="1">
      <alignment/>
    </xf>
    <xf numFmtId="178" fontId="10" fillId="6" borderId="0" xfId="0" applyNumberFormat="1" applyFont="1" applyFill="1" applyBorder="1" applyAlignment="1">
      <alignment/>
    </xf>
    <xf numFmtId="2" fontId="13" fillId="6" borderId="0" xfId="0" applyNumberFormat="1" applyFont="1" applyFill="1" applyBorder="1" applyAlignment="1">
      <alignment/>
    </xf>
    <xf numFmtId="2" fontId="2" fillId="0" borderId="3" xfId="0" applyNumberFormat="1" applyFont="1" applyBorder="1" applyAlignment="1">
      <alignment horizontal="center"/>
    </xf>
    <xf numFmtId="0" fontId="8" fillId="6" borderId="4" xfId="0" applyFont="1" applyFill="1" applyBorder="1" applyAlignment="1">
      <alignment horizontal="right"/>
    </xf>
    <xf numFmtId="0" fontId="8" fillId="0" borderId="5" xfId="0" applyFont="1" applyBorder="1" applyAlignment="1">
      <alignment horizontal="right" vertical="center"/>
    </xf>
    <xf numFmtId="0" fontId="4" fillId="6" borderId="0" xfId="0" applyFont="1" applyFill="1" applyAlignment="1">
      <alignment/>
    </xf>
    <xf numFmtId="0" fontId="2" fillId="6" borderId="0" xfId="0" applyFont="1" applyFill="1" applyBorder="1" applyAlignment="1">
      <alignment/>
    </xf>
    <xf numFmtId="0" fontId="2" fillId="6" borderId="5" xfId="0" applyFont="1" applyFill="1" applyBorder="1" applyAlignment="1">
      <alignment horizontal="center"/>
    </xf>
    <xf numFmtId="0" fontId="0" fillId="6" borderId="6" xfId="0" applyFill="1" applyBorder="1" applyAlignment="1">
      <alignment/>
    </xf>
    <xf numFmtId="0" fontId="1" fillId="2" borderId="0" xfId="0" applyFont="1" applyFill="1" applyAlignment="1">
      <alignment/>
    </xf>
    <xf numFmtId="0" fontId="0" fillId="2" borderId="0" xfId="0" applyFont="1" applyFill="1" applyAlignment="1">
      <alignment/>
    </xf>
    <xf numFmtId="0" fontId="15" fillId="2" borderId="0" xfId="21"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Alignment="1">
      <alignment horizontal="center"/>
    </xf>
    <xf numFmtId="0" fontId="29" fillId="2" borderId="0" xfId="0" applyFont="1" applyFill="1" applyAlignment="1">
      <alignment horizontal="center"/>
    </xf>
    <xf numFmtId="0" fontId="13" fillId="2" borderId="0" xfId="0" applyFont="1" applyFill="1" applyBorder="1" applyAlignment="1">
      <alignment/>
    </xf>
    <xf numFmtId="0" fontId="2" fillId="2" borderId="0" xfId="22" applyFont="1" applyFill="1" applyBorder="1">
      <alignment/>
      <protection/>
    </xf>
    <xf numFmtId="178" fontId="8" fillId="2" borderId="0" xfId="0" applyNumberFormat="1" applyFont="1" applyFill="1" applyBorder="1" applyAlignment="1">
      <alignment horizontal="center"/>
    </xf>
    <xf numFmtId="2" fontId="4" fillId="2" borderId="0" xfId="0" applyNumberFormat="1" applyFont="1" applyFill="1" applyBorder="1" applyAlignment="1">
      <alignment horizontal="center"/>
    </xf>
    <xf numFmtId="0" fontId="4" fillId="2" borderId="0" xfId="0" applyFont="1" applyFill="1" applyAlignment="1">
      <alignment/>
    </xf>
    <xf numFmtId="0" fontId="10" fillId="6" borderId="0" xfId="0" applyFont="1" applyFill="1" applyAlignment="1">
      <alignment/>
    </xf>
    <xf numFmtId="0" fontId="4" fillId="6" borderId="0" xfId="0" applyFont="1" applyFill="1" applyAlignment="1">
      <alignment/>
    </xf>
    <xf numFmtId="0" fontId="1" fillId="4" borderId="0" xfId="0" applyFont="1" applyFill="1" applyAlignment="1">
      <alignment/>
    </xf>
    <xf numFmtId="0" fontId="0" fillId="4" borderId="0" xfId="0" applyFont="1" applyFill="1" applyAlignment="1">
      <alignment/>
    </xf>
    <xf numFmtId="0" fontId="15" fillId="4" borderId="0" xfId="21" applyFont="1" applyFill="1" applyAlignment="1">
      <alignment/>
    </xf>
    <xf numFmtId="0" fontId="15" fillId="4" borderId="0" xfId="0" applyFont="1" applyFill="1" applyAlignment="1">
      <alignment/>
    </xf>
    <xf numFmtId="0" fontId="0" fillId="4" borderId="0" xfId="0" applyFill="1" applyAlignment="1">
      <alignment/>
    </xf>
    <xf numFmtId="0" fontId="10" fillId="4" borderId="0" xfId="0" applyFont="1" applyFill="1" applyAlignment="1">
      <alignment/>
    </xf>
    <xf numFmtId="0" fontId="4" fillId="4" borderId="0" xfId="0" applyFont="1" applyFill="1" applyAlignment="1">
      <alignment/>
    </xf>
    <xf numFmtId="0" fontId="2" fillId="4" borderId="0" xfId="0" applyFont="1" applyFill="1" applyAlignment="1">
      <alignment/>
    </xf>
    <xf numFmtId="0" fontId="20" fillId="4" borderId="0" xfId="21" applyFont="1" applyFill="1" applyAlignment="1">
      <alignment/>
    </xf>
    <xf numFmtId="1" fontId="4" fillId="4" borderId="0" xfId="0" applyNumberFormat="1" applyFont="1" applyFill="1" applyAlignment="1">
      <alignment/>
    </xf>
    <xf numFmtId="0" fontId="18" fillId="4" borderId="0" xfId="0" applyFont="1" applyFill="1" applyAlignment="1">
      <alignment horizontal="left"/>
    </xf>
    <xf numFmtId="0" fontId="19" fillId="4" borderId="0" xfId="0" applyFont="1" applyFill="1" applyAlignment="1">
      <alignment horizontal="left"/>
    </xf>
    <xf numFmtId="0" fontId="11" fillId="4" borderId="0" xfId="0" applyFont="1" applyFill="1" applyAlignment="1">
      <alignment/>
    </xf>
    <xf numFmtId="0" fontId="10" fillId="4" borderId="0" xfId="0" applyFont="1" applyFill="1" applyAlignment="1">
      <alignment horizontal="center"/>
    </xf>
    <xf numFmtId="0" fontId="11" fillId="4" borderId="0" xfId="0" applyFont="1" applyFill="1" applyAlignment="1">
      <alignment/>
    </xf>
    <xf numFmtId="0" fontId="8" fillId="4" borderId="0" xfId="0" applyFont="1" applyFill="1" applyBorder="1" applyAlignment="1">
      <alignment/>
    </xf>
    <xf numFmtId="1" fontId="10" fillId="4" borderId="0" xfId="0" applyNumberFormat="1" applyFont="1" applyFill="1" applyBorder="1" applyAlignment="1">
      <alignment horizontal="left"/>
    </xf>
    <xf numFmtId="0" fontId="10" fillId="4" borderId="0" xfId="0" applyFont="1" applyFill="1" applyAlignment="1">
      <alignment/>
    </xf>
    <xf numFmtId="178" fontId="4" fillId="6" borderId="0" xfId="0" applyNumberFormat="1" applyFont="1" applyFill="1" applyBorder="1" applyAlignment="1">
      <alignment/>
    </xf>
    <xf numFmtId="0" fontId="11" fillId="4" borderId="0" xfId="0" applyFont="1" applyFill="1" applyBorder="1" applyAlignment="1">
      <alignment/>
    </xf>
    <xf numFmtId="0" fontId="10" fillId="4" borderId="0" xfId="0" applyFont="1" applyFill="1" applyBorder="1" applyAlignment="1">
      <alignment/>
    </xf>
    <xf numFmtId="0" fontId="1" fillId="7" borderId="0" xfId="0" applyFont="1" applyFill="1" applyAlignment="1">
      <alignment/>
    </xf>
    <xf numFmtId="0" fontId="0" fillId="7" borderId="0" xfId="0" applyFont="1" applyFill="1" applyAlignment="1">
      <alignment/>
    </xf>
    <xf numFmtId="0" fontId="4" fillId="7" borderId="0" xfId="0" applyFont="1" applyFill="1" applyAlignment="1">
      <alignment/>
    </xf>
    <xf numFmtId="0" fontId="0" fillId="7" borderId="0" xfId="0" applyFill="1" applyAlignment="1">
      <alignment/>
    </xf>
    <xf numFmtId="0" fontId="5" fillId="7" borderId="0" xfId="0" applyFont="1" applyFill="1" applyAlignment="1">
      <alignment horizontal="center"/>
    </xf>
    <xf numFmtId="0" fontId="2" fillId="7" borderId="0" xfId="0" applyFont="1" applyFill="1" applyAlignment="1">
      <alignment/>
    </xf>
    <xf numFmtId="0" fontId="4" fillId="7" borderId="0" xfId="0" applyFont="1" applyFill="1" applyBorder="1" applyAlignment="1">
      <alignment/>
    </xf>
    <xf numFmtId="0" fontId="24" fillId="7" borderId="0" xfId="22" applyFont="1" applyFill="1" applyBorder="1">
      <alignment/>
      <protection/>
    </xf>
    <xf numFmtId="1" fontId="24" fillId="7" borderId="0" xfId="0" applyNumberFormat="1" applyFont="1" applyFill="1" applyBorder="1" applyAlignment="1">
      <alignment/>
    </xf>
    <xf numFmtId="0" fontId="2" fillId="7" borderId="0" xfId="0" applyFont="1" applyFill="1" applyBorder="1" applyAlignment="1">
      <alignment/>
    </xf>
    <xf numFmtId="0" fontId="24" fillId="7" borderId="0" xfId="0" applyFont="1" applyFill="1" applyBorder="1" applyAlignment="1">
      <alignment/>
    </xf>
    <xf numFmtId="0" fontId="8" fillId="7" borderId="0" xfId="0" applyFont="1" applyFill="1" applyBorder="1" applyAlignment="1">
      <alignment horizontal="center"/>
    </xf>
    <xf numFmtId="178" fontId="8" fillId="7" borderId="0" xfId="0" applyNumberFormat="1" applyFont="1" applyFill="1" applyBorder="1" applyAlignment="1">
      <alignment horizontal="center"/>
    </xf>
    <xf numFmtId="2" fontId="4" fillId="7" borderId="0" xfId="0" applyNumberFormat="1" applyFont="1" applyFill="1" applyBorder="1" applyAlignment="1">
      <alignment horizontal="center"/>
    </xf>
    <xf numFmtId="0" fontId="10" fillId="7" borderId="0" xfId="0" applyFont="1" applyFill="1" applyAlignment="1">
      <alignment/>
    </xf>
    <xf numFmtId="0" fontId="4" fillId="6" borderId="0" xfId="0" applyFont="1" applyFill="1" applyAlignment="1">
      <alignment horizontal="right"/>
    </xf>
    <xf numFmtId="0" fontId="2" fillId="6" borderId="0" xfId="0" applyFont="1" applyFill="1" applyAlignment="1">
      <alignment horizontal="center" wrapText="1"/>
    </xf>
    <xf numFmtId="0" fontId="0" fillId="8" borderId="0" xfId="0" applyFont="1" applyFill="1" applyAlignment="1">
      <alignment/>
    </xf>
    <xf numFmtId="0" fontId="15" fillId="8" borderId="0" xfId="21" applyFont="1" applyFill="1" applyAlignment="1">
      <alignment/>
    </xf>
    <xf numFmtId="0" fontId="1" fillId="8" borderId="0" xfId="0" applyFont="1" applyFill="1" applyBorder="1" applyAlignment="1">
      <alignment/>
    </xf>
    <xf numFmtId="0" fontId="0" fillId="8" borderId="0" xfId="0" applyFont="1" applyFill="1" applyBorder="1" applyAlignment="1">
      <alignment/>
    </xf>
    <xf numFmtId="0" fontId="4" fillId="8" borderId="0" xfId="0" applyFont="1" applyFill="1" applyAlignment="1">
      <alignment/>
    </xf>
    <xf numFmtId="0" fontId="4" fillId="8" borderId="0" xfId="0" applyFont="1" applyFill="1" applyBorder="1" applyAlignment="1">
      <alignment/>
    </xf>
    <xf numFmtId="0" fontId="8" fillId="8" borderId="0" xfId="0" applyFont="1" applyFill="1" applyAlignment="1">
      <alignment/>
    </xf>
    <xf numFmtId="0" fontId="10" fillId="8" borderId="0" xfId="0" applyFont="1" applyFill="1" applyAlignment="1">
      <alignment/>
    </xf>
    <xf numFmtId="0" fontId="11" fillId="8" borderId="0" xfId="0" applyFont="1" applyFill="1" applyAlignment="1">
      <alignment/>
    </xf>
    <xf numFmtId="1" fontId="4" fillId="8" borderId="0" xfId="0" applyNumberFormat="1" applyFont="1" applyFill="1" applyAlignment="1">
      <alignment/>
    </xf>
    <xf numFmtId="2" fontId="4" fillId="8" borderId="0" xfId="0" applyNumberFormat="1" applyFont="1" applyFill="1" applyAlignment="1">
      <alignment/>
    </xf>
    <xf numFmtId="9" fontId="4" fillId="8" borderId="0" xfId="23" applyFont="1" applyFill="1" applyBorder="1" applyAlignment="1">
      <alignment horizontal="left"/>
    </xf>
    <xf numFmtId="0" fontId="2" fillId="8" borderId="0" xfId="0" applyFont="1" applyFill="1" applyAlignment="1">
      <alignment horizontal="left"/>
    </xf>
    <xf numFmtId="0" fontId="2" fillId="8" borderId="0" xfId="0" applyFont="1" applyFill="1" applyBorder="1" applyAlignment="1">
      <alignment/>
    </xf>
    <xf numFmtId="9" fontId="4" fillId="8" borderId="0" xfId="23" applyFont="1" applyFill="1" applyBorder="1" applyAlignment="1">
      <alignment horizontal="right"/>
    </xf>
    <xf numFmtId="1" fontId="10" fillId="8" borderId="0" xfId="0" applyNumberFormat="1" applyFont="1" applyFill="1" applyBorder="1" applyAlignment="1">
      <alignment horizontal="right"/>
    </xf>
    <xf numFmtId="0" fontId="8" fillId="8" borderId="0" xfId="0" applyFont="1" applyFill="1" applyBorder="1" applyAlignment="1">
      <alignment/>
    </xf>
    <xf numFmtId="1" fontId="10" fillId="8" borderId="0" xfId="0" applyNumberFormat="1" applyFont="1" applyFill="1" applyBorder="1" applyAlignment="1">
      <alignment horizontal="left"/>
    </xf>
    <xf numFmtId="0" fontId="4" fillId="8" borderId="0" xfId="0" applyFont="1" applyFill="1" applyAlignment="1">
      <alignment/>
    </xf>
    <xf numFmtId="0" fontId="0" fillId="9" borderId="0" xfId="0" applyFont="1" applyFill="1" applyAlignment="1">
      <alignment/>
    </xf>
    <xf numFmtId="0" fontId="4" fillId="9" borderId="0" xfId="0" applyFont="1" applyFill="1" applyAlignment="1">
      <alignment/>
    </xf>
    <xf numFmtId="0" fontId="0" fillId="9" borderId="0" xfId="0" applyFill="1" applyAlignment="1">
      <alignment/>
    </xf>
    <xf numFmtId="178" fontId="8" fillId="9" borderId="0" xfId="0" applyNumberFormat="1" applyFont="1" applyFill="1" applyBorder="1" applyAlignment="1">
      <alignment horizontal="center"/>
    </xf>
    <xf numFmtId="2" fontId="4" fillId="9" borderId="0" xfId="0" applyNumberFormat="1" applyFont="1" applyFill="1" applyBorder="1" applyAlignment="1">
      <alignment horizontal="center"/>
    </xf>
    <xf numFmtId="0" fontId="2" fillId="9" borderId="0" xfId="22" applyFont="1" applyFill="1" applyBorder="1">
      <alignment/>
      <protection/>
    </xf>
    <xf numFmtId="2" fontId="8" fillId="9" borderId="0" xfId="0" applyNumberFormat="1" applyFont="1" applyFill="1" applyBorder="1" applyAlignment="1">
      <alignment/>
    </xf>
    <xf numFmtId="0" fontId="4" fillId="9" borderId="0" xfId="0" applyFont="1" applyFill="1" applyAlignment="1">
      <alignment/>
    </xf>
    <xf numFmtId="0" fontId="13" fillId="6" borderId="0" xfId="0" applyFont="1" applyFill="1" applyBorder="1" applyAlignment="1">
      <alignment horizontal="right"/>
    </xf>
    <xf numFmtId="0" fontId="30" fillId="9" borderId="0" xfId="0" applyFont="1" applyFill="1" applyBorder="1" applyAlignment="1">
      <alignment/>
    </xf>
    <xf numFmtId="0" fontId="31" fillId="9" borderId="0" xfId="0" applyFont="1" applyFill="1" applyAlignment="1">
      <alignment/>
    </xf>
    <xf numFmtId="0" fontId="32" fillId="9" borderId="0" xfId="0" applyFont="1" applyFill="1" applyBorder="1" applyAlignment="1">
      <alignment/>
    </xf>
    <xf numFmtId="0" fontId="33" fillId="9" borderId="0" xfId="0" applyFont="1" applyFill="1" applyAlignment="1">
      <alignment/>
    </xf>
    <xf numFmtId="0" fontId="33" fillId="9" borderId="0" xfId="0" applyFont="1" applyFill="1" applyAlignment="1">
      <alignment horizontal="center"/>
    </xf>
    <xf numFmtId="0" fontId="30" fillId="9" borderId="0" xfId="0" applyFont="1" applyFill="1" applyBorder="1" applyAlignment="1">
      <alignment horizontal="center"/>
    </xf>
    <xf numFmtId="178" fontId="30" fillId="9" borderId="0" xfId="0" applyNumberFormat="1" applyFont="1" applyFill="1" applyBorder="1" applyAlignment="1">
      <alignment horizontal="center"/>
    </xf>
    <xf numFmtId="2" fontId="31" fillId="9" borderId="0" xfId="0" applyNumberFormat="1" applyFont="1" applyFill="1" applyBorder="1" applyAlignment="1">
      <alignment horizontal="center"/>
    </xf>
    <xf numFmtId="0" fontId="30" fillId="9" borderId="0" xfId="0" applyFont="1" applyFill="1" applyAlignment="1">
      <alignment/>
    </xf>
    <xf numFmtId="0" fontId="34" fillId="9" borderId="0" xfId="0" applyFont="1" applyFill="1" applyAlignment="1">
      <alignment/>
    </xf>
    <xf numFmtId="0" fontId="35" fillId="9" borderId="0" xfId="21" applyFont="1" applyFill="1" applyAlignment="1">
      <alignment/>
    </xf>
    <xf numFmtId="0" fontId="1" fillId="10" borderId="0" xfId="0" applyFont="1" applyFill="1" applyAlignment="1">
      <alignment/>
    </xf>
    <xf numFmtId="0" fontId="0" fillId="10" borderId="0" xfId="0" applyFont="1" applyFill="1" applyAlignment="1">
      <alignment/>
    </xf>
    <xf numFmtId="0" fontId="15" fillId="10" borderId="0" xfId="21" applyFont="1" applyFill="1" applyAlignment="1">
      <alignment/>
    </xf>
    <xf numFmtId="0" fontId="6" fillId="10" borderId="0" xfId="21" applyFont="1" applyFill="1" applyAlignment="1">
      <alignment/>
    </xf>
    <xf numFmtId="0" fontId="2" fillId="10" borderId="0" xfId="0" applyFont="1" applyFill="1" applyAlignment="1">
      <alignment/>
    </xf>
    <xf numFmtId="0" fontId="4" fillId="10" borderId="0" xfId="0" applyFont="1" applyFill="1" applyAlignment="1">
      <alignment/>
    </xf>
    <xf numFmtId="0" fontId="8" fillId="10" borderId="0" xfId="0" applyFont="1" applyFill="1" applyAlignment="1">
      <alignment/>
    </xf>
    <xf numFmtId="0" fontId="10" fillId="10" borderId="0" xfId="0" applyFont="1" applyFill="1" applyAlignment="1">
      <alignment/>
    </xf>
    <xf numFmtId="0" fontId="11" fillId="10" borderId="0" xfId="0" applyFont="1" applyFill="1" applyAlignment="1">
      <alignment/>
    </xf>
    <xf numFmtId="10" fontId="16" fillId="10" borderId="0" xfId="0" applyNumberFormat="1" applyFont="1" applyFill="1" applyBorder="1" applyAlignment="1">
      <alignment/>
    </xf>
    <xf numFmtId="178" fontId="10" fillId="10" borderId="0" xfId="0" applyNumberFormat="1" applyFont="1" applyFill="1" applyAlignment="1">
      <alignment/>
    </xf>
    <xf numFmtId="178" fontId="10" fillId="10" borderId="0" xfId="0" applyNumberFormat="1" applyFont="1" applyFill="1" applyBorder="1" applyAlignment="1">
      <alignment horizontal="left"/>
    </xf>
    <xf numFmtId="178" fontId="4" fillId="10" borderId="0" xfId="0" applyNumberFormat="1" applyFont="1" applyFill="1" applyBorder="1" applyAlignment="1">
      <alignment horizontal="left"/>
    </xf>
    <xf numFmtId="0" fontId="8" fillId="10" borderId="0" xfId="0" applyFont="1" applyFill="1" applyBorder="1" applyAlignment="1">
      <alignment horizontal="center"/>
    </xf>
    <xf numFmtId="178" fontId="8" fillId="10" borderId="0" xfId="0" applyNumberFormat="1" applyFont="1" applyFill="1" applyBorder="1" applyAlignment="1">
      <alignment horizontal="center"/>
    </xf>
    <xf numFmtId="2" fontId="8" fillId="10" borderId="0" xfId="0" applyNumberFormat="1" applyFont="1" applyFill="1" applyBorder="1" applyAlignment="1">
      <alignment horizontal="center"/>
    </xf>
    <xf numFmtId="1" fontId="4" fillId="10" borderId="0" xfId="0" applyNumberFormat="1" applyFont="1" applyFill="1" applyBorder="1" applyAlignment="1">
      <alignment horizontal="left"/>
    </xf>
    <xf numFmtId="0" fontId="4" fillId="10" borderId="0" xfId="0" applyFont="1" applyFill="1" applyBorder="1" applyAlignment="1">
      <alignment/>
    </xf>
    <xf numFmtId="0" fontId="4" fillId="10" borderId="0" xfId="0" applyFont="1" applyFill="1" applyAlignment="1">
      <alignment/>
    </xf>
    <xf numFmtId="0" fontId="0" fillId="10" borderId="0" xfId="0" applyFill="1" applyAlignment="1">
      <alignment/>
    </xf>
    <xf numFmtId="1" fontId="4" fillId="6" borderId="0" xfId="0" applyNumberFormat="1" applyFont="1" applyFill="1" applyBorder="1" applyAlignment="1">
      <alignment horizontal="right"/>
    </xf>
    <xf numFmtId="0" fontId="9" fillId="6" borderId="0" xfId="0" applyFont="1" applyFill="1" applyAlignment="1">
      <alignment/>
    </xf>
    <xf numFmtId="1" fontId="4" fillId="11" borderId="0" xfId="0" applyNumberFormat="1" applyFont="1" applyFill="1" applyBorder="1" applyAlignment="1">
      <alignment/>
    </xf>
    <xf numFmtId="182" fontId="4" fillId="11" borderId="0" xfId="0" applyNumberFormat="1" applyFont="1" applyFill="1" applyBorder="1" applyAlignment="1">
      <alignment/>
    </xf>
    <xf numFmtId="0" fontId="10" fillId="11" borderId="0" xfId="0" applyFont="1" applyFill="1" applyAlignment="1">
      <alignment/>
    </xf>
    <xf numFmtId="0" fontId="0" fillId="12" borderId="0" xfId="0" applyFill="1" applyAlignment="1">
      <alignment/>
    </xf>
    <xf numFmtId="0" fontId="0" fillId="13" borderId="0" xfId="0" applyFill="1" applyAlignment="1">
      <alignment/>
    </xf>
    <xf numFmtId="0" fontId="0" fillId="13" borderId="0" xfId="0" applyFont="1" applyFill="1" applyBorder="1" applyAlignment="1">
      <alignment/>
    </xf>
    <xf numFmtId="0" fontId="38" fillId="13" borderId="0" xfId="0" applyFont="1" applyFill="1" applyAlignment="1">
      <alignment/>
    </xf>
    <xf numFmtId="0" fontId="1" fillId="6" borderId="0" xfId="0" applyFont="1" applyFill="1" applyAlignment="1">
      <alignment/>
    </xf>
    <xf numFmtId="0" fontId="1" fillId="6" borderId="7" xfId="0" applyFont="1" applyFill="1" applyBorder="1" applyAlignment="1">
      <alignment/>
    </xf>
    <xf numFmtId="0" fontId="0" fillId="6" borderId="7" xfId="0" applyFill="1" applyBorder="1" applyAlignment="1">
      <alignment/>
    </xf>
    <xf numFmtId="0" fontId="39" fillId="6" borderId="0" xfId="0" applyFont="1" applyFill="1" applyBorder="1" applyAlignment="1">
      <alignment/>
    </xf>
    <xf numFmtId="0" fontId="40" fillId="6" borderId="0" xfId="0" applyFont="1" applyFill="1" applyBorder="1" applyAlignment="1">
      <alignment/>
    </xf>
    <xf numFmtId="0" fontId="0" fillId="13" borderId="0" xfId="0" applyFill="1" applyBorder="1" applyAlignment="1">
      <alignment/>
    </xf>
    <xf numFmtId="0" fontId="1" fillId="6" borderId="0" xfId="0" applyFont="1" applyFill="1" applyBorder="1" applyAlignment="1">
      <alignment horizontal="left"/>
    </xf>
    <xf numFmtId="0" fontId="1" fillId="6" borderId="6" xfId="0" applyFont="1" applyFill="1" applyBorder="1" applyAlignment="1">
      <alignment horizontal="left"/>
    </xf>
    <xf numFmtId="0" fontId="6" fillId="14" borderId="8" xfId="0" applyFont="1" applyFill="1" applyBorder="1" applyAlignment="1">
      <alignment/>
    </xf>
    <xf numFmtId="0" fontId="0" fillId="14" borderId="7" xfId="0" applyFill="1" applyBorder="1" applyAlignment="1">
      <alignment/>
    </xf>
    <xf numFmtId="0" fontId="6" fillId="14" borderId="7" xfId="0" applyFont="1" applyFill="1" applyBorder="1" applyAlignment="1">
      <alignment/>
    </xf>
    <xf numFmtId="0" fontId="6" fillId="14" borderId="9" xfId="0" applyFont="1" applyFill="1" applyBorder="1" applyAlignment="1">
      <alignment/>
    </xf>
    <xf numFmtId="0" fontId="0" fillId="14" borderId="0" xfId="0" applyFill="1" applyBorder="1" applyAlignment="1">
      <alignment/>
    </xf>
    <xf numFmtId="0" fontId="6" fillId="14" borderId="0" xfId="0" applyFont="1" applyFill="1" applyBorder="1" applyAlignment="1">
      <alignment/>
    </xf>
    <xf numFmtId="0" fontId="1" fillId="14" borderId="7" xfId="0" applyFont="1" applyFill="1" applyBorder="1" applyAlignment="1">
      <alignment/>
    </xf>
    <xf numFmtId="0" fontId="39" fillId="14" borderId="0" xfId="0" applyFont="1" applyFill="1" applyBorder="1" applyAlignment="1">
      <alignment/>
    </xf>
    <xf numFmtId="0" fontId="40" fillId="14" borderId="0" xfId="0" applyFont="1" applyFill="1" applyBorder="1" applyAlignment="1">
      <alignment/>
    </xf>
    <xf numFmtId="0" fontId="0" fillId="14" borderId="6" xfId="0" applyFill="1" applyBorder="1" applyAlignment="1">
      <alignment/>
    </xf>
    <xf numFmtId="0" fontId="4" fillId="15" borderId="0" xfId="0" applyFont="1" applyFill="1" applyBorder="1" applyAlignment="1">
      <alignment/>
    </xf>
    <xf numFmtId="0" fontId="24" fillId="15" borderId="0" xfId="0" applyFont="1" applyFill="1" applyBorder="1" applyAlignment="1">
      <alignment/>
    </xf>
    <xf numFmtId="0" fontId="2" fillId="15" borderId="0" xfId="0" applyFont="1" applyFill="1" applyBorder="1" applyAlignment="1">
      <alignment/>
    </xf>
    <xf numFmtId="0" fontId="0" fillId="15" borderId="0" xfId="0" applyFill="1" applyAlignment="1">
      <alignment/>
    </xf>
    <xf numFmtId="0" fontId="2" fillId="15" borderId="0" xfId="22" applyFont="1" applyFill="1" applyBorder="1">
      <alignment/>
      <protection/>
    </xf>
    <xf numFmtId="1" fontId="4" fillId="15" borderId="0" xfId="0" applyNumberFormat="1" applyFont="1" applyFill="1" applyBorder="1" applyAlignment="1">
      <alignment horizontal="right" wrapText="1"/>
    </xf>
    <xf numFmtId="0" fontId="2" fillId="0" borderId="0" xfId="22" applyFont="1" applyFill="1" applyBorder="1">
      <alignment/>
      <protection/>
    </xf>
    <xf numFmtId="1" fontId="4" fillId="0" borderId="0" xfId="0" applyNumberFormat="1" applyFont="1" applyFill="1" applyBorder="1" applyAlignment="1">
      <alignment horizontal="right" wrapText="1"/>
    </xf>
    <xf numFmtId="0" fontId="24" fillId="0" borderId="0" xfId="0" applyFont="1" applyFill="1" applyBorder="1" applyAlignment="1">
      <alignment/>
    </xf>
    <xf numFmtId="178" fontId="4" fillId="15" borderId="0" xfId="0" applyNumberFormat="1" applyFont="1" applyFill="1" applyBorder="1" applyAlignment="1">
      <alignment/>
    </xf>
    <xf numFmtId="0" fontId="2" fillId="6" borderId="0" xfId="22" applyFont="1" applyFill="1" applyBorder="1">
      <alignment/>
      <protection/>
    </xf>
    <xf numFmtId="0" fontId="4" fillId="6" borderId="0" xfId="22" applyFont="1" applyFill="1" applyBorder="1">
      <alignment/>
      <protection/>
    </xf>
    <xf numFmtId="0" fontId="24" fillId="6" borderId="0" xfId="22" applyFont="1" applyFill="1" applyBorder="1">
      <alignment/>
      <protection/>
    </xf>
    <xf numFmtId="1" fontId="24" fillId="6" borderId="0" xfId="0" applyNumberFormat="1" applyFont="1" applyFill="1" applyBorder="1" applyAlignment="1">
      <alignment/>
    </xf>
    <xf numFmtId="0" fontId="24" fillId="6" borderId="0" xfId="0" applyFont="1" applyFill="1" applyBorder="1" applyAlignment="1">
      <alignment/>
    </xf>
    <xf numFmtId="0" fontId="0" fillId="6" borderId="0" xfId="0" applyFont="1" applyFill="1" applyAlignment="1">
      <alignment/>
    </xf>
    <xf numFmtId="0" fontId="2" fillId="7" borderId="0" xfId="0" applyFont="1" applyFill="1" applyAlignment="1">
      <alignment horizontal="center"/>
    </xf>
    <xf numFmtId="203" fontId="4" fillId="7" borderId="0" xfId="0" applyNumberFormat="1" applyFont="1" applyFill="1" applyBorder="1" applyAlignment="1">
      <alignment/>
    </xf>
    <xf numFmtId="178" fontId="10" fillId="7" borderId="0" xfId="0" applyNumberFormat="1" applyFont="1" applyFill="1" applyBorder="1" applyAlignment="1">
      <alignment horizontal="right"/>
    </xf>
    <xf numFmtId="2" fontId="4" fillId="7" borderId="0" xfId="0" applyNumberFormat="1" applyFont="1" applyFill="1" applyAlignment="1">
      <alignment/>
    </xf>
    <xf numFmtId="0" fontId="41" fillId="7" borderId="0" xfId="0" applyFont="1" applyFill="1" applyAlignment="1">
      <alignment/>
    </xf>
    <xf numFmtId="1" fontId="4" fillId="7" borderId="0" xfId="0" applyNumberFormat="1" applyFont="1" applyFill="1" applyAlignment="1">
      <alignment/>
    </xf>
    <xf numFmtId="178" fontId="4" fillId="7" borderId="0" xfId="0" applyNumberFormat="1" applyFont="1" applyFill="1" applyAlignment="1">
      <alignment/>
    </xf>
    <xf numFmtId="0" fontId="2" fillId="6" borderId="3" xfId="0" applyFont="1" applyFill="1" applyBorder="1" applyAlignment="1">
      <alignment horizontal="center" vertical="center" wrapText="1"/>
    </xf>
    <xf numFmtId="0" fontId="0" fillId="6" borderId="0" xfId="0" applyFont="1" applyFill="1" applyBorder="1" applyAlignment="1">
      <alignment/>
    </xf>
    <xf numFmtId="2" fontId="2" fillId="6" borderId="0" xfId="0" applyNumberFormat="1" applyFont="1" applyFill="1" applyBorder="1" applyAlignment="1">
      <alignment/>
    </xf>
    <xf numFmtId="0" fontId="10" fillId="2" borderId="0" xfId="0" applyFont="1" applyFill="1" applyBorder="1" applyAlignment="1">
      <alignment horizontal="center"/>
    </xf>
    <xf numFmtId="178" fontId="10" fillId="2" borderId="0" xfId="0" applyNumberFormat="1" applyFont="1" applyFill="1" applyBorder="1" applyAlignment="1">
      <alignment horizontal="center"/>
    </xf>
    <xf numFmtId="0" fontId="6" fillId="6" borderId="10" xfId="0" applyFont="1" applyFill="1" applyBorder="1" applyAlignment="1">
      <alignment/>
    </xf>
    <xf numFmtId="0" fontId="0" fillId="6" borderId="10" xfId="0" applyFill="1" applyBorder="1" applyAlignment="1">
      <alignment/>
    </xf>
    <xf numFmtId="0" fontId="6" fillId="13" borderId="0" xfId="0" applyFont="1" applyFill="1" applyBorder="1" applyAlignment="1">
      <alignment/>
    </xf>
    <xf numFmtId="0" fontId="0" fillId="13" borderId="0" xfId="0" applyFill="1" applyAlignment="1">
      <alignment horizontal="center"/>
    </xf>
    <xf numFmtId="0" fontId="1" fillId="5" borderId="7" xfId="0" applyFont="1" applyFill="1" applyBorder="1" applyAlignment="1">
      <alignment/>
    </xf>
    <xf numFmtId="0" fontId="0" fillId="5" borderId="7" xfId="0" applyFill="1" applyBorder="1" applyAlignment="1">
      <alignment/>
    </xf>
    <xf numFmtId="0" fontId="0" fillId="5" borderId="6" xfId="0" applyFill="1" applyBorder="1" applyAlignment="1">
      <alignment/>
    </xf>
    <xf numFmtId="0" fontId="2" fillId="6" borderId="3" xfId="0" applyFont="1" applyFill="1" applyBorder="1" applyAlignment="1">
      <alignment/>
    </xf>
    <xf numFmtId="0" fontId="2" fillId="6" borderId="3" xfId="22" applyFont="1" applyFill="1" applyBorder="1">
      <alignment/>
      <protection/>
    </xf>
    <xf numFmtId="0" fontId="2" fillId="6" borderId="3" xfId="0" applyFont="1" applyFill="1" applyBorder="1" applyAlignment="1">
      <alignment wrapText="1"/>
    </xf>
    <xf numFmtId="0" fontId="2" fillId="6" borderId="3" xfId="0" applyFont="1" applyFill="1" applyBorder="1" applyAlignment="1">
      <alignment horizontal="center" wrapText="1"/>
    </xf>
    <xf numFmtId="0" fontId="42" fillId="6" borderId="0" xfId="22" applyFont="1" applyFill="1" applyBorder="1">
      <alignment/>
      <protection/>
    </xf>
    <xf numFmtId="0" fontId="4" fillId="5" borderId="0" xfId="0" applyFont="1" applyFill="1" applyBorder="1" applyAlignment="1">
      <alignment/>
    </xf>
    <xf numFmtId="0" fontId="24" fillId="5" borderId="0" xfId="0" applyFont="1" applyFill="1" applyBorder="1" applyAlignment="1">
      <alignment/>
    </xf>
    <xf numFmtId="0" fontId="2" fillId="5" borderId="3" xfId="0" applyFont="1" applyFill="1" applyBorder="1" applyAlignment="1">
      <alignment/>
    </xf>
    <xf numFmtId="0" fontId="13" fillId="6" borderId="3" xfId="0" applyFont="1" applyFill="1" applyBorder="1" applyAlignment="1">
      <alignment horizontal="center" wrapText="1"/>
    </xf>
    <xf numFmtId="2" fontId="13" fillId="6" borderId="6" xfId="0" applyNumberFormat="1" applyFont="1" applyFill="1" applyBorder="1" applyAlignment="1">
      <alignment/>
    </xf>
    <xf numFmtId="0" fontId="2" fillId="6" borderId="0" xfId="0" applyFont="1" applyFill="1" applyBorder="1" applyAlignment="1">
      <alignment wrapText="1"/>
    </xf>
    <xf numFmtId="0" fontId="2" fillId="6" borderId="11" xfId="0" applyFont="1" applyFill="1" applyBorder="1" applyAlignment="1">
      <alignment/>
    </xf>
    <xf numFmtId="0" fontId="31" fillId="9" borderId="0" xfId="0" applyFont="1" applyFill="1" applyAlignment="1">
      <alignment/>
    </xf>
    <xf numFmtId="0" fontId="1" fillId="5" borderId="0" xfId="0" applyFont="1" applyFill="1" applyAlignment="1">
      <alignment/>
    </xf>
    <xf numFmtId="0" fontId="0" fillId="5" borderId="0" xfId="0" applyFont="1" applyFill="1" applyAlignment="1">
      <alignment/>
    </xf>
    <xf numFmtId="0" fontId="15" fillId="5" borderId="0" xfId="21" applyFont="1" applyFill="1" applyAlignment="1">
      <alignment/>
    </xf>
    <xf numFmtId="0" fontId="2" fillId="5" borderId="0" xfId="0" applyFont="1" applyFill="1" applyBorder="1" applyAlignment="1">
      <alignment/>
    </xf>
    <xf numFmtId="1" fontId="4" fillId="5" borderId="0" xfId="0" applyNumberFormat="1" applyFont="1" applyFill="1" applyBorder="1" applyAlignment="1">
      <alignment horizontal="left"/>
    </xf>
    <xf numFmtId="0" fontId="4" fillId="5" borderId="0" xfId="0" applyFont="1" applyFill="1" applyAlignment="1">
      <alignment/>
    </xf>
    <xf numFmtId="0" fontId="8" fillId="5" borderId="0" xfId="0" applyFont="1" applyFill="1" applyBorder="1" applyAlignment="1">
      <alignment/>
    </xf>
    <xf numFmtId="1" fontId="10" fillId="5" borderId="0" xfId="0" applyNumberFormat="1" applyFont="1" applyFill="1" applyBorder="1" applyAlignment="1">
      <alignment horizontal="left"/>
    </xf>
    <xf numFmtId="0" fontId="10" fillId="5" borderId="0" xfId="0" applyFont="1" applyFill="1" applyAlignment="1">
      <alignment/>
    </xf>
    <xf numFmtId="0" fontId="8" fillId="5" borderId="0" xfId="0" applyFont="1" applyFill="1" applyAlignment="1">
      <alignment/>
    </xf>
    <xf numFmtId="0" fontId="11" fillId="5" borderId="0" xfId="0" applyFont="1" applyFill="1" applyAlignment="1">
      <alignment/>
    </xf>
    <xf numFmtId="0" fontId="4" fillId="5" borderId="0" xfId="0" applyFont="1" applyFill="1" applyAlignment="1">
      <alignment/>
    </xf>
    <xf numFmtId="0" fontId="4" fillId="5" borderId="0" xfId="0" applyFont="1" applyFill="1" applyBorder="1" applyAlignment="1">
      <alignment horizontal="left" vertical="top" wrapText="1"/>
    </xf>
    <xf numFmtId="178" fontId="10" fillId="5" borderId="0" xfId="0" applyNumberFormat="1" applyFont="1" applyFill="1" applyBorder="1" applyAlignment="1">
      <alignment horizontal="right"/>
    </xf>
    <xf numFmtId="0" fontId="8" fillId="6" borderId="0" xfId="0" applyFont="1" applyFill="1" applyAlignment="1">
      <alignment wrapText="1"/>
    </xf>
    <xf numFmtId="178" fontId="10" fillId="6" borderId="0" xfId="0" applyNumberFormat="1" applyFont="1" applyFill="1" applyBorder="1" applyAlignment="1">
      <alignment horizontal="right"/>
    </xf>
    <xf numFmtId="0" fontId="9" fillId="6" borderId="0" xfId="0" applyFont="1" applyFill="1" applyAlignment="1">
      <alignment horizontal="right" wrapText="1"/>
    </xf>
    <xf numFmtId="0" fontId="8" fillId="6" borderId="0" xfId="0" applyFont="1" applyFill="1" applyAlignment="1">
      <alignment horizontal="center" wrapText="1"/>
    </xf>
    <xf numFmtId="0" fontId="4" fillId="10" borderId="0" xfId="0" applyFont="1" applyFill="1" applyBorder="1" applyAlignment="1">
      <alignment horizontal="right"/>
    </xf>
    <xf numFmtId="0" fontId="8" fillId="0" borderId="0" xfId="0" applyFont="1" applyBorder="1" applyAlignment="1">
      <alignment horizontal="right"/>
    </xf>
    <xf numFmtId="0" fontId="2" fillId="0" borderId="1" xfId="0" applyFont="1" applyBorder="1" applyAlignment="1">
      <alignment/>
    </xf>
    <xf numFmtId="0" fontId="10" fillId="0" borderId="1" xfId="0" applyFont="1" applyBorder="1" applyAlignment="1">
      <alignment/>
    </xf>
    <xf numFmtId="2" fontId="1" fillId="6" borderId="0" xfId="0" applyNumberFormat="1" applyFont="1" applyFill="1" applyBorder="1" applyAlignment="1">
      <alignment/>
    </xf>
    <xf numFmtId="178" fontId="0" fillId="6" borderId="0" xfId="0" applyNumberFormat="1" applyFill="1" applyBorder="1" applyAlignment="1">
      <alignment/>
    </xf>
    <xf numFmtId="178" fontId="8" fillId="6" borderId="0" xfId="0" applyNumberFormat="1" applyFont="1" applyFill="1" applyBorder="1" applyAlignment="1">
      <alignment horizontal="center"/>
    </xf>
    <xf numFmtId="0" fontId="18" fillId="5" borderId="0" xfId="0" applyFont="1" applyFill="1" applyAlignment="1">
      <alignment horizontal="left"/>
    </xf>
    <xf numFmtId="0" fontId="10" fillId="5" borderId="0" xfId="0" applyFont="1" applyFill="1" applyAlignment="1">
      <alignment/>
    </xf>
    <xf numFmtId="1" fontId="10" fillId="6" borderId="0" xfId="0" applyNumberFormat="1" applyFont="1" applyFill="1" applyBorder="1" applyAlignment="1">
      <alignment horizontal="right"/>
    </xf>
    <xf numFmtId="0" fontId="8" fillId="6" borderId="7" xfId="0" applyFont="1" applyFill="1" applyBorder="1" applyAlignment="1">
      <alignment/>
    </xf>
    <xf numFmtId="0" fontId="4" fillId="6" borderId="7" xfId="0" applyFont="1" applyFill="1" applyBorder="1" applyAlignment="1">
      <alignment/>
    </xf>
    <xf numFmtId="1" fontId="10" fillId="6" borderId="7" xfId="0" applyNumberFormat="1" applyFont="1" applyFill="1" applyBorder="1" applyAlignment="1">
      <alignment horizontal="right"/>
    </xf>
    <xf numFmtId="0" fontId="8" fillId="6" borderId="6" xfId="0" applyFont="1" applyFill="1" applyBorder="1" applyAlignment="1">
      <alignment/>
    </xf>
    <xf numFmtId="0" fontId="4" fillId="6" borderId="6" xfId="0" applyFont="1" applyFill="1" applyBorder="1" applyAlignment="1">
      <alignment/>
    </xf>
    <xf numFmtId="1" fontId="10" fillId="6" borderId="6" xfId="0" applyNumberFormat="1" applyFont="1" applyFill="1" applyBorder="1" applyAlignment="1">
      <alignment horizontal="right"/>
    </xf>
    <xf numFmtId="0" fontId="10" fillId="6" borderId="0" xfId="0" applyFont="1" applyFill="1" applyBorder="1" applyAlignment="1">
      <alignment/>
    </xf>
    <xf numFmtId="0" fontId="8" fillId="6" borderId="7" xfId="0" applyFont="1" applyFill="1" applyBorder="1" applyAlignment="1">
      <alignment horizontal="center"/>
    </xf>
    <xf numFmtId="0" fontId="8" fillId="6" borderId="6" xfId="0" applyFont="1" applyFill="1" applyBorder="1" applyAlignment="1">
      <alignment horizontal="left"/>
    </xf>
    <xf numFmtId="0" fontId="8" fillId="6" borderId="6" xfId="0" applyFont="1" applyFill="1" applyBorder="1" applyAlignment="1">
      <alignment horizontal="center"/>
    </xf>
    <xf numFmtId="0" fontId="10" fillId="5" borderId="0" xfId="0" applyFont="1" applyFill="1" applyBorder="1" applyAlignment="1">
      <alignment/>
    </xf>
    <xf numFmtId="1" fontId="10" fillId="0" borderId="11" xfId="0" applyNumberFormat="1" applyFont="1" applyBorder="1" applyAlignment="1">
      <alignment horizontal="right"/>
    </xf>
    <xf numFmtId="178" fontId="4" fillId="6" borderId="7" xfId="0" applyNumberFormat="1" applyFont="1" applyFill="1" applyBorder="1" applyAlignment="1">
      <alignment/>
    </xf>
    <xf numFmtId="0" fontId="8" fillId="6" borderId="3" xfId="0" applyFont="1" applyFill="1" applyBorder="1" applyAlignment="1">
      <alignment horizontal="left"/>
    </xf>
    <xf numFmtId="0" fontId="8" fillId="6" borderId="3" xfId="0" applyFont="1" applyFill="1" applyBorder="1" applyAlignment="1">
      <alignment horizontal="center"/>
    </xf>
    <xf numFmtId="182" fontId="10" fillId="5" borderId="0" xfId="0" applyNumberFormat="1" applyFont="1" applyFill="1" applyBorder="1" applyAlignment="1">
      <alignment/>
    </xf>
    <xf numFmtId="0" fontId="4" fillId="0" borderId="3" xfId="0" applyFont="1" applyBorder="1" applyAlignment="1">
      <alignment/>
    </xf>
    <xf numFmtId="178" fontId="4" fillId="6" borderId="0" xfId="0" applyNumberFormat="1" applyFont="1" applyFill="1" applyBorder="1" applyAlignment="1">
      <alignment horizontal="center"/>
    </xf>
    <xf numFmtId="1" fontId="8" fillId="6" borderId="0" xfId="0" applyNumberFormat="1" applyFont="1" applyFill="1" applyBorder="1" applyAlignment="1">
      <alignment horizontal="center"/>
    </xf>
    <xf numFmtId="1" fontId="2" fillId="6" borderId="7" xfId="0" applyNumberFormat="1" applyFont="1" applyFill="1" applyBorder="1" applyAlignment="1">
      <alignment horizontal="center"/>
    </xf>
    <xf numFmtId="0" fontId="2" fillId="6" borderId="7" xfId="0" applyFont="1" applyFill="1" applyBorder="1" applyAlignment="1">
      <alignment horizontal="center"/>
    </xf>
    <xf numFmtId="0" fontId="13" fillId="6" borderId="7" xfId="0" applyFont="1" applyFill="1" applyBorder="1" applyAlignment="1">
      <alignment horizontal="center"/>
    </xf>
    <xf numFmtId="0" fontId="13" fillId="6" borderId="6" xfId="0" applyFont="1" applyFill="1" applyBorder="1" applyAlignment="1">
      <alignment horizontal="center"/>
    </xf>
    <xf numFmtId="0" fontId="44" fillId="5" borderId="0" xfId="21" applyFont="1" applyFill="1" applyAlignment="1">
      <alignment/>
    </xf>
    <xf numFmtId="0" fontId="31" fillId="8" borderId="0" xfId="0" applyFont="1" applyFill="1" applyAlignment="1">
      <alignment/>
    </xf>
    <xf numFmtId="0" fontId="10" fillId="8" borderId="0" xfId="0" applyFont="1" applyFill="1" applyBorder="1" applyAlignment="1">
      <alignment/>
    </xf>
    <xf numFmtId="178" fontId="10" fillId="8" borderId="0" xfId="0" applyNumberFormat="1" applyFont="1" applyFill="1" applyBorder="1" applyAlignment="1">
      <alignment horizontal="right"/>
    </xf>
    <xf numFmtId="0" fontId="30" fillId="8" borderId="0" xfId="0" applyFont="1" applyFill="1" applyAlignment="1">
      <alignment/>
    </xf>
    <xf numFmtId="0" fontId="33" fillId="8" borderId="0" xfId="0" applyFont="1" applyFill="1" applyAlignment="1">
      <alignment/>
    </xf>
    <xf numFmtId="0" fontId="35" fillId="8" borderId="0" xfId="21" applyFont="1" applyFill="1" applyAlignment="1">
      <alignment/>
    </xf>
    <xf numFmtId="0" fontId="35" fillId="8" borderId="0" xfId="0" applyFont="1" applyFill="1" applyAlignment="1">
      <alignment/>
    </xf>
    <xf numFmtId="178" fontId="4" fillId="8" borderId="0" xfId="0" applyNumberFormat="1" applyFont="1" applyFill="1" applyBorder="1" applyAlignment="1">
      <alignment/>
    </xf>
    <xf numFmtId="0" fontId="8" fillId="6" borderId="3" xfId="0" applyNumberFormat="1" applyFont="1" applyFill="1" applyBorder="1" applyAlignment="1">
      <alignment horizontal="center"/>
    </xf>
    <xf numFmtId="0" fontId="2" fillId="6" borderId="3" xfId="0" applyFont="1" applyFill="1" applyBorder="1" applyAlignment="1">
      <alignment horizontal="center"/>
    </xf>
    <xf numFmtId="178" fontId="4" fillId="6" borderId="7" xfId="0" applyNumberFormat="1" applyFont="1" applyFill="1" applyBorder="1" applyAlignment="1">
      <alignment horizontal="center"/>
    </xf>
    <xf numFmtId="1" fontId="10" fillId="6" borderId="12" xfId="0" applyNumberFormat="1" applyFont="1" applyFill="1" applyBorder="1" applyAlignment="1">
      <alignment horizontal="right"/>
    </xf>
    <xf numFmtId="178" fontId="4" fillId="6" borderId="12" xfId="0" applyNumberFormat="1" applyFont="1" applyFill="1" applyBorder="1" applyAlignment="1">
      <alignment horizontal="center"/>
    </xf>
    <xf numFmtId="178" fontId="3" fillId="6" borderId="12" xfId="0" applyNumberFormat="1" applyFont="1" applyFill="1" applyBorder="1" applyAlignment="1">
      <alignment/>
    </xf>
    <xf numFmtId="0" fontId="2" fillId="0" borderId="11" xfId="0" applyFont="1" applyBorder="1" applyAlignment="1">
      <alignment/>
    </xf>
    <xf numFmtId="1" fontId="10" fillId="0" borderId="11" xfId="0" applyNumberFormat="1" applyFont="1" applyFill="1" applyBorder="1" applyAlignment="1">
      <alignment horizontal="right"/>
    </xf>
    <xf numFmtId="1" fontId="10" fillId="4" borderId="11" xfId="0" applyNumberFormat="1" applyFont="1" applyFill="1" applyBorder="1" applyAlignment="1">
      <alignment horizontal="right"/>
    </xf>
    <xf numFmtId="0" fontId="11" fillId="8" borderId="0" xfId="0" applyFont="1" applyFill="1" applyBorder="1" applyAlignment="1">
      <alignment/>
    </xf>
    <xf numFmtId="0" fontId="10" fillId="0" borderId="13" xfId="0" applyFont="1" applyBorder="1" applyAlignment="1">
      <alignment/>
    </xf>
    <xf numFmtId="0" fontId="2" fillId="5" borderId="0" xfId="0" applyFont="1" applyFill="1" applyAlignment="1">
      <alignment/>
    </xf>
    <xf numFmtId="0" fontId="2" fillId="5" borderId="7" xfId="0" applyFont="1" applyFill="1" applyBorder="1" applyAlignment="1">
      <alignment/>
    </xf>
    <xf numFmtId="0" fontId="2" fillId="5" borderId="6" xfId="0" applyFont="1" applyFill="1" applyBorder="1" applyAlignment="1">
      <alignment/>
    </xf>
    <xf numFmtId="0" fontId="1" fillId="6" borderId="7" xfId="0" applyFont="1" applyFill="1" applyBorder="1" applyAlignment="1">
      <alignment wrapText="1"/>
    </xf>
    <xf numFmtId="0" fontId="32" fillId="8" borderId="0" xfId="0" applyFont="1" applyFill="1" applyAlignment="1">
      <alignment/>
    </xf>
    <xf numFmtId="0" fontId="2" fillId="6" borderId="0" xfId="0" applyFont="1" applyFill="1" applyAlignment="1">
      <alignment/>
    </xf>
    <xf numFmtId="1" fontId="4" fillId="6" borderId="0" xfId="0" applyNumberFormat="1" applyFont="1" applyFill="1" applyAlignment="1">
      <alignment/>
    </xf>
    <xf numFmtId="0" fontId="2" fillId="6" borderId="7" xfId="0" applyFont="1" applyFill="1" applyBorder="1" applyAlignment="1">
      <alignment/>
    </xf>
    <xf numFmtId="0" fontId="2" fillId="6" borderId="6" xfId="0" applyFont="1" applyFill="1" applyBorder="1" applyAlignment="1">
      <alignment/>
    </xf>
    <xf numFmtId="1" fontId="45" fillId="5" borderId="0" xfId="0" applyNumberFormat="1" applyFont="1" applyFill="1" applyBorder="1" applyAlignment="1">
      <alignment horizontal="left"/>
    </xf>
    <xf numFmtId="1" fontId="2" fillId="6" borderId="0" xfId="0" applyNumberFormat="1" applyFont="1" applyFill="1" applyAlignment="1">
      <alignment/>
    </xf>
    <xf numFmtId="1" fontId="2" fillId="5" borderId="0" xfId="0" applyNumberFormat="1" applyFont="1" applyFill="1" applyAlignment="1">
      <alignment/>
    </xf>
    <xf numFmtId="1" fontId="8" fillId="5" borderId="0" xfId="0" applyNumberFormat="1" applyFont="1" applyFill="1" applyBorder="1" applyAlignment="1">
      <alignment horizontal="right"/>
    </xf>
    <xf numFmtId="0" fontId="8" fillId="5" borderId="0" xfId="0" applyFont="1" applyFill="1" applyBorder="1" applyAlignment="1">
      <alignment horizontal="center"/>
    </xf>
    <xf numFmtId="0" fontId="38" fillId="5" borderId="0" xfId="0" applyFont="1" applyFill="1" applyAlignment="1">
      <alignment/>
    </xf>
    <xf numFmtId="0" fontId="28" fillId="5" borderId="0" xfId="0" applyFont="1" applyFill="1" applyAlignment="1">
      <alignment/>
    </xf>
    <xf numFmtId="1" fontId="2" fillId="6" borderId="0" xfId="0" applyNumberFormat="1" applyFont="1" applyFill="1" applyBorder="1" applyAlignment="1">
      <alignment/>
    </xf>
    <xf numFmtId="178" fontId="45" fillId="6" borderId="0" xfId="0" applyNumberFormat="1" applyFont="1" applyFill="1" applyBorder="1" applyAlignment="1">
      <alignment/>
    </xf>
    <xf numFmtId="1" fontId="8" fillId="6" borderId="0" xfId="0" applyNumberFormat="1" applyFont="1" applyFill="1" applyBorder="1" applyAlignment="1">
      <alignment/>
    </xf>
    <xf numFmtId="0" fontId="4" fillId="6" borderId="3" xfId="0" applyFont="1" applyFill="1" applyBorder="1" applyAlignment="1">
      <alignment horizontal="center" vertical="center" wrapText="1"/>
    </xf>
    <xf numFmtId="0" fontId="10" fillId="6" borderId="7" xfId="0" applyFont="1" applyFill="1" applyBorder="1" applyAlignment="1">
      <alignment/>
    </xf>
    <xf numFmtId="0" fontId="2" fillId="6" borderId="7" xfId="0" applyFont="1" applyFill="1" applyBorder="1" applyAlignment="1">
      <alignment horizontal="center" wrapText="1"/>
    </xf>
    <xf numFmtId="0" fontId="8" fillId="6" borderId="7" xfId="0" applyFont="1" applyFill="1" applyBorder="1" applyAlignment="1">
      <alignment horizontal="center" wrapText="1"/>
    </xf>
    <xf numFmtId="0" fontId="10" fillId="6" borderId="6" xfId="0" applyFont="1" applyFill="1" applyBorder="1" applyAlignment="1">
      <alignment/>
    </xf>
    <xf numFmtId="0" fontId="4" fillId="6" borderId="6" xfId="0" applyFont="1" applyFill="1" applyBorder="1" applyAlignment="1">
      <alignment horizontal="center" wrapText="1"/>
    </xf>
    <xf numFmtId="0" fontId="10" fillId="6" borderId="6" xfId="0" applyFont="1" applyFill="1" applyBorder="1" applyAlignment="1">
      <alignment horizontal="center" wrapText="1"/>
    </xf>
    <xf numFmtId="2" fontId="0" fillId="0" borderId="0" xfId="0" applyNumberFormat="1" applyFill="1" applyAlignment="1">
      <alignment/>
    </xf>
    <xf numFmtId="0" fontId="37" fillId="8" borderId="0" xfId="0" applyFont="1" applyFill="1" applyAlignment="1">
      <alignment/>
    </xf>
    <xf numFmtId="0" fontId="47" fillId="2" borderId="0" xfId="0" applyFont="1" applyFill="1" applyAlignment="1">
      <alignment/>
    </xf>
    <xf numFmtId="0" fontId="2" fillId="6" borderId="0" xfId="0" applyFont="1" applyFill="1" applyAlignment="1">
      <alignment wrapText="1"/>
    </xf>
    <xf numFmtId="0" fontId="2" fillId="6" borderId="0" xfId="0" applyFont="1" applyFill="1" applyBorder="1" applyAlignment="1">
      <alignment horizontal="left"/>
    </xf>
    <xf numFmtId="0" fontId="14" fillId="6" borderId="0" xfId="0" applyFont="1" applyFill="1" applyBorder="1" applyAlignment="1">
      <alignment/>
    </xf>
    <xf numFmtId="0" fontId="2" fillId="4" borderId="0" xfId="0" applyFont="1" applyFill="1" applyBorder="1" applyAlignment="1">
      <alignment/>
    </xf>
    <xf numFmtId="0" fontId="4" fillId="4" borderId="0" xfId="0" applyFont="1" applyFill="1" applyBorder="1" applyAlignment="1">
      <alignment/>
    </xf>
    <xf numFmtId="185" fontId="4" fillId="4" borderId="0" xfId="0" applyNumberFormat="1" applyFont="1" applyFill="1" applyBorder="1" applyAlignment="1">
      <alignment/>
    </xf>
    <xf numFmtId="0" fontId="2" fillId="6" borderId="0" xfId="0" applyFont="1" applyFill="1" applyBorder="1" applyAlignment="1">
      <alignment horizontal="left"/>
    </xf>
    <xf numFmtId="0" fontId="8" fillId="6" borderId="0" xfId="0" applyFont="1" applyFill="1" applyBorder="1" applyAlignment="1">
      <alignment/>
    </xf>
    <xf numFmtId="1" fontId="10" fillId="6" borderId="0" xfId="0" applyNumberFormat="1" applyFont="1" applyFill="1" applyBorder="1" applyAlignment="1">
      <alignment horizontal="right"/>
    </xf>
    <xf numFmtId="178" fontId="10" fillId="6" borderId="0" xfId="0" applyNumberFormat="1" applyFont="1" applyFill="1" applyBorder="1" applyAlignment="1">
      <alignment horizontal="right"/>
    </xf>
    <xf numFmtId="0" fontId="8" fillId="6" borderId="6" xfId="0" applyFont="1" applyFill="1" applyBorder="1" applyAlignment="1">
      <alignment/>
    </xf>
    <xf numFmtId="1" fontId="10" fillId="6" borderId="6" xfId="0" applyNumberFormat="1" applyFont="1" applyFill="1" applyBorder="1" applyAlignment="1">
      <alignment horizontal="right"/>
    </xf>
    <xf numFmtId="178" fontId="10" fillId="6" borderId="6" xfId="0" applyNumberFormat="1" applyFont="1" applyFill="1" applyBorder="1" applyAlignment="1">
      <alignment horizontal="right"/>
    </xf>
    <xf numFmtId="0" fontId="0" fillId="4" borderId="0" xfId="0" applyFill="1" applyBorder="1" applyAlignment="1">
      <alignment/>
    </xf>
    <xf numFmtId="0" fontId="2" fillId="4" borderId="0" xfId="0" applyFont="1" applyFill="1" applyBorder="1" applyAlignment="1">
      <alignment horizontal="left"/>
    </xf>
    <xf numFmtId="0" fontId="8" fillId="6" borderId="6" xfId="0" applyFont="1" applyFill="1" applyBorder="1" applyAlignment="1">
      <alignment horizontal="center"/>
    </xf>
    <xf numFmtId="0" fontId="1" fillId="4" borderId="0" xfId="0" applyFont="1" applyFill="1" applyBorder="1" applyAlignment="1">
      <alignment/>
    </xf>
    <xf numFmtId="0" fontId="0" fillId="4" borderId="0" xfId="0" applyFont="1" applyFill="1" applyBorder="1" applyAlignment="1">
      <alignment/>
    </xf>
    <xf numFmtId="178" fontId="10" fillId="4" borderId="0" xfId="0" applyNumberFormat="1" applyFont="1" applyFill="1" applyBorder="1" applyAlignment="1">
      <alignment horizontal="right"/>
    </xf>
    <xf numFmtId="1" fontId="10" fillId="6" borderId="0" xfId="0" applyNumberFormat="1" applyFont="1" applyFill="1" applyBorder="1" applyAlignment="1">
      <alignment horizontal="left"/>
    </xf>
    <xf numFmtId="0" fontId="0" fillId="6" borderId="0" xfId="0" applyFill="1" applyBorder="1" applyAlignment="1">
      <alignment horizontal="center" wrapText="1"/>
    </xf>
    <xf numFmtId="0" fontId="0" fillId="6" borderId="0" xfId="0" applyFont="1" applyFill="1" applyBorder="1" applyAlignment="1">
      <alignment horizontal="center" wrapText="1"/>
    </xf>
    <xf numFmtId="0" fontId="2" fillId="6" borderId="0" xfId="0" applyFont="1" applyFill="1" applyBorder="1" applyAlignment="1">
      <alignment horizontal="right"/>
    </xf>
    <xf numFmtId="0" fontId="8" fillId="4" borderId="0" xfId="0" applyFont="1" applyFill="1" applyBorder="1" applyAlignment="1">
      <alignment/>
    </xf>
    <xf numFmtId="180" fontId="4" fillId="4" borderId="0" xfId="0" applyNumberFormat="1" applyFont="1" applyFill="1" applyBorder="1" applyAlignment="1">
      <alignment/>
    </xf>
    <xf numFmtId="178" fontId="4" fillId="4" borderId="0" xfId="0" applyNumberFormat="1" applyFont="1" applyFill="1" applyBorder="1" applyAlignment="1">
      <alignment horizontal="right"/>
    </xf>
    <xf numFmtId="178" fontId="4" fillId="4" borderId="0" xfId="0" applyNumberFormat="1" applyFont="1" applyFill="1" applyBorder="1" applyAlignment="1">
      <alignment/>
    </xf>
    <xf numFmtId="0" fontId="2" fillId="6" borderId="3" xfId="0" applyFont="1" applyFill="1" applyBorder="1" applyAlignment="1">
      <alignment horizontal="left" wrapText="1"/>
    </xf>
    <xf numFmtId="0" fontId="8" fillId="6" borderId="3" xfId="0" applyFont="1" applyFill="1" applyBorder="1" applyAlignment="1">
      <alignment horizontal="center" wrapText="1"/>
    </xf>
    <xf numFmtId="0" fontId="8" fillId="6" borderId="3" xfId="0" applyFont="1" applyFill="1" applyBorder="1" applyAlignment="1">
      <alignment horizontal="left" wrapText="1"/>
    </xf>
    <xf numFmtId="0" fontId="0" fillId="6" borderId="3" xfId="0" applyFill="1" applyBorder="1" applyAlignment="1">
      <alignment/>
    </xf>
    <xf numFmtId="0" fontId="4" fillId="6" borderId="3" xfId="0" applyFont="1" applyFill="1" applyBorder="1" applyAlignment="1">
      <alignment/>
    </xf>
    <xf numFmtId="178" fontId="8" fillId="6" borderId="0" xfId="0" applyNumberFormat="1" applyFont="1" applyFill="1" applyBorder="1" applyAlignment="1">
      <alignment horizontal="right"/>
    </xf>
    <xf numFmtId="1" fontId="4" fillId="6" borderId="0" xfId="0" applyNumberFormat="1" applyFont="1" applyFill="1" applyBorder="1" applyAlignment="1">
      <alignment/>
    </xf>
    <xf numFmtId="185" fontId="4" fillId="6" borderId="0" xfId="0" applyNumberFormat="1" applyFont="1" applyFill="1" applyBorder="1" applyAlignment="1">
      <alignment/>
    </xf>
    <xf numFmtId="0" fontId="8" fillId="4" borderId="0" xfId="0" applyFont="1" applyFill="1" applyBorder="1" applyAlignment="1">
      <alignment horizontal="right"/>
    </xf>
    <xf numFmtId="0" fontId="2" fillId="6" borderId="6" xfId="0" applyFont="1" applyFill="1" applyBorder="1" applyAlignment="1">
      <alignment horizontal="left"/>
    </xf>
    <xf numFmtId="1" fontId="4" fillId="6" borderId="6" xfId="0" applyNumberFormat="1" applyFont="1" applyFill="1" applyBorder="1" applyAlignment="1">
      <alignment/>
    </xf>
    <xf numFmtId="185" fontId="4" fillId="6" borderId="6" xfId="0" applyNumberFormat="1" applyFont="1" applyFill="1" applyBorder="1" applyAlignment="1">
      <alignment/>
    </xf>
    <xf numFmtId="0" fontId="21" fillId="6" borderId="6" xfId="0" applyFont="1" applyFill="1" applyBorder="1" applyAlignment="1">
      <alignment horizontal="right" wrapText="1"/>
    </xf>
    <xf numFmtId="0" fontId="2" fillId="6"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8" fillId="6" borderId="3" xfId="0" applyFont="1" applyFill="1" applyBorder="1" applyAlignment="1">
      <alignment/>
    </xf>
    <xf numFmtId="0" fontId="8" fillId="6" borderId="3" xfId="0" applyFont="1" applyFill="1" applyBorder="1" applyAlignment="1">
      <alignment horizontal="center"/>
    </xf>
    <xf numFmtId="0" fontId="8" fillId="6" borderId="3" xfId="0" applyFont="1" applyFill="1" applyBorder="1" applyAlignment="1">
      <alignment horizontal="left"/>
    </xf>
    <xf numFmtId="0" fontId="1" fillId="6" borderId="3" xfId="0" applyFont="1" applyFill="1" applyBorder="1" applyAlignment="1">
      <alignment horizontal="center" wrapText="1"/>
    </xf>
    <xf numFmtId="0" fontId="37" fillId="7" borderId="0" xfId="0" applyFont="1" applyFill="1" applyAlignment="1">
      <alignment/>
    </xf>
    <xf numFmtId="0" fontId="29" fillId="7" borderId="0" xfId="0" applyFont="1" applyFill="1" applyAlignment="1">
      <alignment horizontal="center"/>
    </xf>
    <xf numFmtId="0" fontId="49" fillId="8" borderId="0" xfId="0" applyFont="1" applyFill="1" applyAlignment="1">
      <alignment/>
    </xf>
    <xf numFmtId="0" fontId="49" fillId="8" borderId="0" xfId="0" applyFont="1" applyFill="1" applyAlignment="1">
      <alignment horizontal="left"/>
    </xf>
    <xf numFmtId="0" fontId="37" fillId="9" borderId="0" xfId="0" applyFont="1" applyFill="1" applyAlignment="1">
      <alignment/>
    </xf>
    <xf numFmtId="0" fontId="37" fillId="10" borderId="0" xfId="0" applyFont="1" applyFill="1" applyAlignment="1">
      <alignment/>
    </xf>
    <xf numFmtId="0" fontId="38" fillId="4" borderId="0" xfId="0" applyFont="1" applyFill="1" applyAlignment="1">
      <alignment/>
    </xf>
    <xf numFmtId="0" fontId="38" fillId="2" borderId="0" xfId="0" applyFont="1" applyFill="1" applyAlignment="1">
      <alignment/>
    </xf>
    <xf numFmtId="0" fontId="38" fillId="7" borderId="0" xfId="0" applyFont="1" applyFill="1" applyAlignment="1">
      <alignment/>
    </xf>
    <xf numFmtId="0" fontId="36" fillId="8" borderId="0" xfId="0" applyFont="1" applyFill="1" applyAlignment="1">
      <alignment/>
    </xf>
    <xf numFmtId="0" fontId="0" fillId="8" borderId="0" xfId="0" applyFill="1" applyAlignment="1">
      <alignment/>
    </xf>
    <xf numFmtId="0" fontId="2" fillId="4" borderId="0" xfId="0" applyFont="1" applyFill="1" applyAlignment="1">
      <alignment/>
    </xf>
    <xf numFmtId="0" fontId="28" fillId="2" borderId="0" xfId="0" applyFont="1" applyFill="1" applyAlignment="1">
      <alignment/>
    </xf>
    <xf numFmtId="0" fontId="10" fillId="2" borderId="0" xfId="0" applyFont="1" applyFill="1" applyAlignment="1">
      <alignment/>
    </xf>
    <xf numFmtId="0" fontId="4" fillId="6" borderId="0" xfId="0" applyFont="1" applyFill="1" applyBorder="1" applyAlignment="1">
      <alignment horizontal="right"/>
    </xf>
    <xf numFmtId="0" fontId="2" fillId="6" borderId="0" xfId="0" applyFont="1" applyFill="1" applyBorder="1" applyAlignment="1">
      <alignment horizontal="center" wrapText="1"/>
    </xf>
    <xf numFmtId="0" fontId="10" fillId="6" borderId="0" xfId="0" applyFont="1" applyFill="1" applyBorder="1" applyAlignment="1">
      <alignment horizontal="right"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left"/>
    </xf>
    <xf numFmtId="2" fontId="10" fillId="6" borderId="0" xfId="0" applyNumberFormat="1" applyFont="1" applyFill="1" applyBorder="1" applyAlignment="1">
      <alignment horizontal="right"/>
    </xf>
    <xf numFmtId="178" fontId="10" fillId="6" borderId="6" xfId="0" applyNumberFormat="1" applyFont="1" applyFill="1" applyBorder="1" applyAlignment="1">
      <alignment horizontal="right"/>
    </xf>
    <xf numFmtId="2" fontId="10" fillId="6" borderId="6" xfId="0" applyNumberFormat="1" applyFont="1" applyFill="1" applyBorder="1" applyAlignment="1">
      <alignment horizontal="right"/>
    </xf>
    <xf numFmtId="0" fontId="27" fillId="6"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0" fillId="6" borderId="0" xfId="0" applyFont="1" applyFill="1" applyBorder="1" applyAlignment="1">
      <alignment horizontal="center"/>
    </xf>
    <xf numFmtId="9" fontId="4" fillId="6" borderId="0" xfId="23" applyFont="1" applyFill="1" applyBorder="1" applyAlignment="1">
      <alignment horizontal="right"/>
    </xf>
    <xf numFmtId="9" fontId="0" fillId="6" borderId="0" xfId="23" applyFill="1" applyBorder="1" applyAlignment="1">
      <alignment/>
    </xf>
    <xf numFmtId="178" fontId="4" fillId="6" borderId="6" xfId="0" applyNumberFormat="1" applyFont="1" applyFill="1" applyBorder="1" applyAlignment="1">
      <alignment/>
    </xf>
    <xf numFmtId="9" fontId="4" fillId="6" borderId="6" xfId="23" applyFont="1" applyFill="1" applyBorder="1" applyAlignment="1">
      <alignment horizontal="right"/>
    </xf>
    <xf numFmtId="0" fontId="4" fillId="6" borderId="6" xfId="0" applyFont="1" applyFill="1" applyBorder="1" applyAlignment="1">
      <alignment horizontal="center"/>
    </xf>
    <xf numFmtId="0" fontId="2" fillId="6" borderId="6" xfId="0" applyFont="1" applyFill="1" applyBorder="1" applyAlignment="1">
      <alignment horizontal="center" vertical="center" wrapText="1"/>
    </xf>
    <xf numFmtId="0" fontId="8" fillId="6" borderId="6" xfId="0" applyFont="1" applyFill="1" applyBorder="1" applyAlignment="1">
      <alignment horizontal="center" wrapText="1"/>
    </xf>
    <xf numFmtId="0" fontId="52" fillId="6" borderId="0" xfId="0" applyFont="1" applyFill="1" applyAlignment="1">
      <alignment horizontal="center"/>
    </xf>
    <xf numFmtId="178" fontId="10" fillId="0" borderId="0" xfId="0" applyNumberFormat="1" applyFont="1" applyBorder="1" applyAlignment="1">
      <alignment/>
    </xf>
    <xf numFmtId="2" fontId="8" fillId="0" borderId="0" xfId="0" applyNumberFormat="1" applyFont="1" applyBorder="1" applyAlignment="1">
      <alignment/>
    </xf>
    <xf numFmtId="178" fontId="8" fillId="5" borderId="0" xfId="0" applyNumberFormat="1" applyFont="1" applyFill="1" applyBorder="1" applyAlignment="1">
      <alignment horizontal="center"/>
    </xf>
    <xf numFmtId="2" fontId="8" fillId="5" borderId="0" xfId="0" applyNumberFormat="1" applyFont="1" applyFill="1" applyBorder="1" applyAlignment="1">
      <alignment/>
    </xf>
    <xf numFmtId="178" fontId="10" fillId="0" borderId="0" xfId="0" applyNumberFormat="1" applyFont="1" applyBorder="1" applyAlignment="1">
      <alignment horizontal="center"/>
    </xf>
    <xf numFmtId="178" fontId="10" fillId="0" borderId="0" xfId="0" applyNumberFormat="1" applyFont="1" applyFill="1" applyBorder="1" applyAlignment="1">
      <alignment horizontal="center"/>
    </xf>
    <xf numFmtId="2" fontId="4" fillId="0" borderId="0" xfId="0" applyNumberFormat="1" applyFont="1" applyBorder="1" applyAlignment="1">
      <alignment horizontal="center"/>
    </xf>
    <xf numFmtId="0" fontId="10" fillId="0" borderId="6" xfId="0" applyFont="1" applyBorder="1" applyAlignment="1">
      <alignment horizontal="right" vertical="center"/>
    </xf>
    <xf numFmtId="0" fontId="8" fillId="0" borderId="6" xfId="0" applyFont="1" applyBorder="1" applyAlignment="1">
      <alignment horizontal="center" vertical="center" wrapText="1"/>
    </xf>
    <xf numFmtId="0" fontId="2" fillId="0" borderId="6" xfId="0" applyFont="1" applyFill="1" applyBorder="1" applyAlignment="1">
      <alignment wrapText="1"/>
    </xf>
    <xf numFmtId="0" fontId="2" fillId="6" borderId="6" xfId="0" applyFont="1" applyFill="1" applyBorder="1" applyAlignment="1">
      <alignment wrapText="1"/>
    </xf>
    <xf numFmtId="0" fontId="8" fillId="0" borderId="6" xfId="0" applyFont="1" applyBorder="1" applyAlignment="1">
      <alignment/>
    </xf>
    <xf numFmtId="178" fontId="10" fillId="0" borderId="6" xfId="0" applyNumberFormat="1" applyFont="1" applyBorder="1" applyAlignment="1">
      <alignment horizontal="right"/>
    </xf>
    <xf numFmtId="178" fontId="10" fillId="0" borderId="6" xfId="0" applyNumberFormat="1" applyFont="1" applyBorder="1" applyAlignment="1">
      <alignment/>
    </xf>
    <xf numFmtId="2" fontId="8" fillId="0" borderId="6" xfId="0" applyNumberFormat="1" applyFont="1" applyBorder="1" applyAlignment="1">
      <alignment/>
    </xf>
    <xf numFmtId="0" fontId="8" fillId="6" borderId="0" xfId="0" applyFont="1" applyFill="1" applyBorder="1" applyAlignment="1">
      <alignment horizontal="center"/>
    </xf>
    <xf numFmtId="2" fontId="8" fillId="6" borderId="0" xfId="0" applyNumberFormat="1" applyFont="1" applyFill="1" applyBorder="1" applyAlignment="1">
      <alignment horizontal="center"/>
    </xf>
    <xf numFmtId="0" fontId="10" fillId="6" borderId="6" xfId="0" applyFont="1" applyFill="1" applyBorder="1" applyAlignment="1">
      <alignment horizontal="right"/>
    </xf>
    <xf numFmtId="0" fontId="26" fillId="6" borderId="0" xfId="0" applyFont="1" applyFill="1" applyAlignment="1">
      <alignment/>
    </xf>
    <xf numFmtId="0" fontId="0" fillId="6" borderId="0" xfId="0" applyFill="1" applyBorder="1" applyAlignment="1">
      <alignment horizontal="center" vertical="center"/>
    </xf>
    <xf numFmtId="0" fontId="0" fillId="6" borderId="0" xfId="0" applyFill="1" applyBorder="1" applyAlignment="1">
      <alignment textRotation="90" wrapText="1"/>
    </xf>
    <xf numFmtId="0" fontId="1" fillId="6" borderId="3" xfId="0" applyFont="1" applyFill="1" applyBorder="1" applyAlignment="1">
      <alignment wrapText="1"/>
    </xf>
    <xf numFmtId="0" fontId="1" fillId="13" borderId="0" xfId="0" applyFont="1" applyFill="1" applyAlignment="1">
      <alignment/>
    </xf>
    <xf numFmtId="0" fontId="61" fillId="13" borderId="0" xfId="0" applyFont="1" applyFill="1" applyAlignment="1">
      <alignment/>
    </xf>
    <xf numFmtId="0" fontId="8" fillId="6" borderId="6" xfId="0" applyFont="1" applyFill="1" applyBorder="1" applyAlignment="1">
      <alignment horizontal="center" vertical="center"/>
    </xf>
    <xf numFmtId="2" fontId="0" fillId="6" borderId="0" xfId="0" applyNumberFormat="1" applyFill="1" applyAlignment="1">
      <alignment/>
    </xf>
    <xf numFmtId="0" fontId="8" fillId="0" borderId="14" xfId="0" applyFont="1" applyBorder="1" applyAlignment="1">
      <alignment horizontal="center"/>
    </xf>
    <xf numFmtId="0" fontId="8" fillId="8" borderId="0" xfId="0" applyFont="1" applyFill="1" applyBorder="1" applyAlignment="1">
      <alignment horizontal="center"/>
    </xf>
    <xf numFmtId="178" fontId="4" fillId="8" borderId="0" xfId="0" applyNumberFormat="1" applyFont="1" applyFill="1" applyAlignment="1">
      <alignment/>
    </xf>
    <xf numFmtId="181" fontId="4" fillId="8" borderId="0" xfId="0" applyNumberFormat="1" applyFont="1" applyFill="1" applyAlignment="1">
      <alignment/>
    </xf>
    <xf numFmtId="0" fontId="4" fillId="6" borderId="6" xfId="0" applyFont="1" applyFill="1" applyBorder="1" applyAlignment="1">
      <alignment wrapText="1"/>
    </xf>
    <xf numFmtId="0" fontId="8" fillId="6" borderId="0" xfId="0" applyFont="1" applyFill="1" applyBorder="1" applyAlignment="1">
      <alignment horizontal="left" wrapText="1"/>
    </xf>
    <xf numFmtId="181" fontId="4" fillId="7" borderId="0" xfId="0" applyNumberFormat="1" applyFont="1" applyFill="1" applyAlignment="1">
      <alignment/>
    </xf>
    <xf numFmtId="182" fontId="4" fillId="7" borderId="0" xfId="0" applyNumberFormat="1" applyFont="1" applyFill="1" applyAlignment="1">
      <alignment/>
    </xf>
    <xf numFmtId="178" fontId="31" fillId="16" borderId="0" xfId="0" applyNumberFormat="1" applyFont="1" applyFill="1" applyBorder="1" applyAlignment="1">
      <alignment horizontal="right"/>
    </xf>
    <xf numFmtId="178" fontId="10" fillId="13" borderId="0" xfId="0" applyNumberFormat="1" applyFont="1" applyFill="1" applyBorder="1" applyAlignment="1">
      <alignment horizontal="right"/>
    </xf>
    <xf numFmtId="0" fontId="10" fillId="17" borderId="0" xfId="0" applyFont="1" applyFill="1" applyAlignment="1">
      <alignment/>
    </xf>
    <xf numFmtId="0" fontId="10" fillId="13" borderId="0" xfId="0" applyFont="1" applyFill="1" applyAlignment="1">
      <alignment/>
    </xf>
    <xf numFmtId="0" fontId="0" fillId="16" borderId="0" xfId="0" applyFill="1" applyAlignment="1">
      <alignment/>
    </xf>
    <xf numFmtId="2" fontId="10" fillId="13" borderId="0" xfId="0" applyNumberFormat="1" applyFont="1" applyFill="1" applyBorder="1" applyAlignment="1">
      <alignment horizontal="right"/>
    </xf>
    <xf numFmtId="0" fontId="10" fillId="6" borderId="3" xfId="0" applyFont="1" applyFill="1" applyBorder="1" applyAlignment="1">
      <alignment horizontal="center"/>
    </xf>
    <xf numFmtId="178" fontId="2" fillId="6" borderId="3" xfId="0" applyNumberFormat="1" applyFont="1" applyFill="1" applyBorder="1" applyAlignment="1">
      <alignment/>
    </xf>
    <xf numFmtId="178" fontId="31" fillId="16" borderId="0" xfId="0" applyNumberFormat="1" applyFont="1" applyFill="1" applyBorder="1" applyAlignment="1">
      <alignment/>
    </xf>
    <xf numFmtId="178" fontId="10" fillId="13" borderId="0" xfId="0" applyNumberFormat="1" applyFont="1" applyFill="1" applyBorder="1" applyAlignment="1">
      <alignment/>
    </xf>
    <xf numFmtId="2" fontId="4" fillId="6" borderId="0" xfId="0" applyNumberFormat="1" applyFont="1" applyFill="1" applyBorder="1" applyAlignment="1">
      <alignment/>
    </xf>
    <xf numFmtId="2" fontId="4" fillId="13" borderId="0" xfId="0" applyNumberFormat="1" applyFont="1" applyFill="1" applyBorder="1" applyAlignment="1">
      <alignment/>
    </xf>
    <xf numFmtId="2" fontId="31" fillId="17" borderId="0" xfId="0" applyNumberFormat="1" applyFont="1" applyFill="1" applyBorder="1" applyAlignment="1">
      <alignment/>
    </xf>
    <xf numFmtId="0" fontId="2" fillId="2" borderId="0" xfId="0" applyFont="1" applyFill="1" applyAlignment="1">
      <alignment horizontal="center"/>
    </xf>
    <xf numFmtId="182" fontId="2" fillId="2" borderId="0" xfId="0" applyNumberFormat="1" applyFont="1" applyFill="1" applyAlignment="1">
      <alignment horizontal="center"/>
    </xf>
    <xf numFmtId="178" fontId="4" fillId="2" borderId="0" xfId="0" applyNumberFormat="1" applyFont="1" applyFill="1" applyAlignment="1">
      <alignment horizontal="center"/>
    </xf>
    <xf numFmtId="2" fontId="4" fillId="2" borderId="0" xfId="0" applyNumberFormat="1" applyFont="1" applyFill="1" applyAlignment="1">
      <alignment horizontal="center"/>
    </xf>
    <xf numFmtId="0" fontId="4" fillId="2" borderId="0" xfId="0" applyFont="1" applyFill="1" applyAlignment="1">
      <alignment horizontal="center"/>
    </xf>
    <xf numFmtId="2" fontId="27" fillId="6" borderId="0" xfId="0" applyNumberFormat="1" applyFont="1" applyFill="1" applyBorder="1" applyAlignment="1">
      <alignment horizontal="right"/>
    </xf>
    <xf numFmtId="178" fontId="31" fillId="6" borderId="0" xfId="0" applyNumberFormat="1" applyFont="1" applyFill="1" applyBorder="1" applyAlignment="1">
      <alignment/>
    </xf>
    <xf numFmtId="2" fontId="31" fillId="6" borderId="0" xfId="0" applyNumberFormat="1" applyFont="1" applyFill="1" applyBorder="1" applyAlignment="1">
      <alignment/>
    </xf>
    <xf numFmtId="2" fontId="31" fillId="6" borderId="0" xfId="0" applyNumberFormat="1" applyFont="1" applyFill="1" applyBorder="1" applyAlignment="1">
      <alignment horizontal="right"/>
    </xf>
    <xf numFmtId="180" fontId="4" fillId="2" borderId="0" xfId="0" applyNumberFormat="1" applyFont="1" applyFill="1" applyAlignment="1">
      <alignment horizontal="center"/>
    </xf>
    <xf numFmtId="181" fontId="31" fillId="17" borderId="0" xfId="0" applyNumberFormat="1" applyFont="1" applyFill="1" applyAlignment="1">
      <alignment/>
    </xf>
    <xf numFmtId="181" fontId="4" fillId="11" borderId="0" xfId="0" applyNumberFormat="1" applyFont="1" applyFill="1" applyAlignment="1">
      <alignment/>
    </xf>
    <xf numFmtId="2" fontId="4" fillId="2" borderId="0" xfId="0" applyNumberFormat="1" applyFont="1" applyFill="1" applyAlignment="1">
      <alignment/>
    </xf>
    <xf numFmtId="2" fontId="31" fillId="3" borderId="0" xfId="0" applyNumberFormat="1" applyFont="1" applyFill="1" applyAlignment="1">
      <alignment/>
    </xf>
    <xf numFmtId="181" fontId="4" fillId="5" borderId="0" xfId="0" applyNumberFormat="1" applyFont="1" applyFill="1" applyAlignment="1">
      <alignment/>
    </xf>
    <xf numFmtId="2" fontId="4" fillId="5" borderId="0" xfId="0" applyNumberFormat="1" applyFont="1" applyFill="1" applyAlignment="1">
      <alignment/>
    </xf>
    <xf numFmtId="182" fontId="4" fillId="5" borderId="0" xfId="0" applyNumberFormat="1" applyFont="1" applyFill="1" applyAlignment="1">
      <alignment/>
    </xf>
    <xf numFmtId="0" fontId="2" fillId="5" borderId="0" xfId="0" applyFont="1" applyFill="1" applyAlignment="1">
      <alignment horizontal="center"/>
    </xf>
    <xf numFmtId="182" fontId="0" fillId="11" borderId="0" xfId="0" applyNumberFormat="1" applyFill="1" applyAlignment="1">
      <alignment/>
    </xf>
    <xf numFmtId="182" fontId="33" fillId="16" borderId="0" xfId="0" applyNumberFormat="1" applyFont="1" applyFill="1" applyAlignment="1">
      <alignment/>
    </xf>
    <xf numFmtId="2" fontId="0" fillId="11" borderId="0" xfId="0" applyNumberFormat="1" applyFill="1" applyAlignment="1">
      <alignment/>
    </xf>
    <xf numFmtId="2" fontId="33" fillId="16" borderId="0" xfId="0" applyNumberFormat="1" applyFont="1" applyFill="1" applyAlignment="1">
      <alignment/>
    </xf>
    <xf numFmtId="0" fontId="0" fillId="11" borderId="0" xfId="0" applyFill="1" applyAlignment="1">
      <alignment/>
    </xf>
    <xf numFmtId="0" fontId="10" fillId="12" borderId="0" xfId="0" applyFont="1" applyFill="1" applyAlignment="1">
      <alignment/>
    </xf>
    <xf numFmtId="182" fontId="0" fillId="12" borderId="0" xfId="0" applyNumberFormat="1" applyFont="1" applyFill="1" applyAlignment="1">
      <alignment/>
    </xf>
    <xf numFmtId="2" fontId="0" fillId="12" borderId="0" xfId="0" applyNumberFormat="1" applyFill="1" applyAlignment="1">
      <alignment/>
    </xf>
    <xf numFmtId="181" fontId="31" fillId="12" borderId="0" xfId="0" applyNumberFormat="1" applyFont="1" applyFill="1" applyAlignment="1">
      <alignment/>
    </xf>
    <xf numFmtId="178" fontId="31" fillId="12" borderId="0" xfId="0" applyNumberFormat="1" applyFont="1" applyFill="1" applyBorder="1" applyAlignment="1">
      <alignment horizontal="right"/>
    </xf>
    <xf numFmtId="2" fontId="31" fillId="12" borderId="0" xfId="0" applyNumberFormat="1" applyFont="1" applyFill="1" applyBorder="1" applyAlignment="1">
      <alignment horizontal="right"/>
    </xf>
    <xf numFmtId="2" fontId="31" fillId="12" borderId="0" xfId="0" applyNumberFormat="1" applyFont="1" applyFill="1" applyBorder="1" applyAlignment="1">
      <alignment/>
    </xf>
    <xf numFmtId="178" fontId="31" fillId="12" borderId="0" xfId="0" applyNumberFormat="1" applyFont="1" applyFill="1" applyBorder="1" applyAlignment="1">
      <alignment/>
    </xf>
    <xf numFmtId="0" fontId="30" fillId="9" borderId="0" xfId="0" applyFont="1" applyFill="1" applyAlignment="1">
      <alignment horizontal="center"/>
    </xf>
    <xf numFmtId="181" fontId="31" fillId="9" borderId="0" xfId="0" applyNumberFormat="1" applyFont="1" applyFill="1" applyAlignment="1">
      <alignment/>
    </xf>
    <xf numFmtId="2" fontId="31" fillId="9" borderId="0" xfId="0" applyNumberFormat="1" applyFont="1" applyFill="1" applyAlignment="1">
      <alignment/>
    </xf>
    <xf numFmtId="182" fontId="31" fillId="9" borderId="0" xfId="0" applyNumberFormat="1" applyFont="1" applyFill="1" applyAlignment="1">
      <alignment/>
    </xf>
    <xf numFmtId="182" fontId="31" fillId="17" borderId="0" xfId="0" applyNumberFormat="1" applyFont="1" applyFill="1" applyBorder="1" applyAlignment="1">
      <alignment/>
    </xf>
    <xf numFmtId="182" fontId="31" fillId="12" borderId="0" xfId="0" applyNumberFormat="1" applyFont="1" applyFill="1" applyBorder="1" applyAlignment="1">
      <alignment/>
    </xf>
    <xf numFmtId="2" fontId="4" fillId="11" borderId="0" xfId="0" applyNumberFormat="1" applyFont="1" applyFill="1" applyBorder="1" applyAlignment="1">
      <alignment/>
    </xf>
    <xf numFmtId="1" fontId="31" fillId="10" borderId="0" xfId="0" applyNumberFormat="1" applyFont="1" applyFill="1" applyBorder="1" applyAlignment="1">
      <alignment horizontal="left"/>
    </xf>
    <xf numFmtId="1" fontId="4" fillId="10" borderId="0" xfId="0" applyNumberFormat="1" applyFont="1" applyFill="1" applyBorder="1" applyAlignment="1">
      <alignment horizontal="right"/>
    </xf>
    <xf numFmtId="0" fontId="4" fillId="10" borderId="0" xfId="0" applyFont="1" applyFill="1" applyBorder="1" applyAlignment="1">
      <alignment/>
    </xf>
    <xf numFmtId="181" fontId="4" fillId="10" borderId="0" xfId="0" applyNumberFormat="1" applyFont="1" applyFill="1" applyAlignment="1">
      <alignment/>
    </xf>
    <xf numFmtId="2" fontId="4" fillId="10" borderId="0" xfId="0" applyNumberFormat="1" applyFont="1" applyFill="1" applyAlignment="1">
      <alignment/>
    </xf>
    <xf numFmtId="182" fontId="4" fillId="10" borderId="0" xfId="0" applyNumberFormat="1" applyFont="1" applyFill="1" applyAlignment="1">
      <alignment/>
    </xf>
    <xf numFmtId="0" fontId="2" fillId="10" borderId="0" xfId="0" applyFont="1" applyFill="1" applyAlignment="1">
      <alignment horizontal="left"/>
    </xf>
    <xf numFmtId="178" fontId="31" fillId="12" borderId="0" xfId="0" applyNumberFormat="1" applyFont="1" applyFill="1" applyBorder="1" applyAlignment="1">
      <alignment/>
    </xf>
    <xf numFmtId="178" fontId="4" fillId="11" borderId="0" xfId="0" applyNumberFormat="1" applyFont="1" applyFill="1" applyBorder="1" applyAlignment="1">
      <alignment/>
    </xf>
    <xf numFmtId="178" fontId="31" fillId="17" borderId="0" xfId="0" applyNumberFormat="1" applyFont="1" applyFill="1" applyBorder="1" applyAlignment="1">
      <alignment/>
    </xf>
    <xf numFmtId="0" fontId="2" fillId="0" borderId="0" xfId="0" applyFont="1" applyFill="1" applyAlignment="1">
      <alignment/>
    </xf>
    <xf numFmtId="0" fontId="4" fillId="0" borderId="0" xfId="0" applyFont="1" applyFill="1" applyAlignment="1">
      <alignment/>
    </xf>
    <xf numFmtId="178" fontId="31" fillId="17" borderId="0" xfId="0" applyNumberFormat="1" applyFont="1" applyFill="1" applyBorder="1" applyAlignment="1">
      <alignment/>
    </xf>
    <xf numFmtId="0" fontId="43" fillId="6" borderId="2" xfId="0" applyFont="1" applyFill="1" applyBorder="1" applyAlignment="1">
      <alignment horizontal="right"/>
    </xf>
    <xf numFmtId="0" fontId="2" fillId="6" borderId="2" xfId="0" applyFont="1" applyFill="1" applyBorder="1" applyAlignment="1">
      <alignment wrapText="1"/>
    </xf>
    <xf numFmtId="0" fontId="2" fillId="6" borderId="2" xfId="0" applyFont="1" applyFill="1" applyBorder="1" applyAlignment="1">
      <alignment horizontal="left" wrapText="1"/>
    </xf>
    <xf numFmtId="0" fontId="13" fillId="6" borderId="2" xfId="0" applyFont="1" applyFill="1" applyBorder="1" applyAlignment="1">
      <alignment horizontal="right"/>
    </xf>
    <xf numFmtId="2" fontId="31" fillId="17" borderId="0" xfId="0" applyNumberFormat="1" applyFont="1" applyFill="1" applyBorder="1" applyAlignment="1">
      <alignment horizontal="right"/>
    </xf>
    <xf numFmtId="178" fontId="31" fillId="6" borderId="0" xfId="0" applyNumberFormat="1" applyFont="1" applyFill="1" applyBorder="1" applyAlignment="1">
      <alignment/>
    </xf>
    <xf numFmtId="178" fontId="4" fillId="6" borderId="0" xfId="0" applyNumberFormat="1" applyFont="1" applyFill="1" applyBorder="1" applyAlignment="1">
      <alignment/>
    </xf>
    <xf numFmtId="1" fontId="0" fillId="6" borderId="0" xfId="0" applyNumberFormat="1" applyFill="1" applyAlignment="1">
      <alignment/>
    </xf>
    <xf numFmtId="0" fontId="2" fillId="4" borderId="0" xfId="0" applyFont="1" applyFill="1" applyAlignment="1">
      <alignment wrapText="1"/>
    </xf>
    <xf numFmtId="0" fontId="0" fillId="6" borderId="3" xfId="0" applyFill="1" applyBorder="1" applyAlignment="1">
      <alignment wrapText="1"/>
    </xf>
    <xf numFmtId="182" fontId="2" fillId="13" borderId="0" xfId="0" applyNumberFormat="1" applyFont="1" applyFill="1" applyAlignment="1">
      <alignment horizontal="center"/>
    </xf>
    <xf numFmtId="0" fontId="4" fillId="13" borderId="0" xfId="0" applyFont="1" applyFill="1" applyAlignment="1">
      <alignment/>
    </xf>
    <xf numFmtId="0" fontId="2" fillId="13" borderId="0" xfId="0" applyFont="1" applyFill="1" applyAlignment="1">
      <alignment horizontal="center"/>
    </xf>
    <xf numFmtId="178" fontId="4" fillId="13" borderId="0" xfId="0" applyNumberFormat="1" applyFont="1" applyFill="1" applyAlignment="1">
      <alignment horizontal="center"/>
    </xf>
    <xf numFmtId="2" fontId="4" fillId="13" borderId="0" xfId="0" applyNumberFormat="1" applyFont="1" applyFill="1" applyAlignment="1">
      <alignment horizontal="center"/>
    </xf>
    <xf numFmtId="0" fontId="4" fillId="13" borderId="0" xfId="0" applyFont="1" applyFill="1" applyAlignment="1">
      <alignment horizontal="center"/>
    </xf>
    <xf numFmtId="0" fontId="10" fillId="13" borderId="0" xfId="0" applyFont="1" applyFill="1" applyAlignment="1">
      <alignment/>
    </xf>
    <xf numFmtId="0" fontId="9" fillId="4" borderId="0" xfId="0" applyFont="1" applyFill="1" applyAlignment="1">
      <alignment/>
    </xf>
    <xf numFmtId="0" fontId="10" fillId="4" borderId="0" xfId="0" applyFont="1" applyFill="1" applyAlignment="1">
      <alignment/>
    </xf>
    <xf numFmtId="0" fontId="9" fillId="4" borderId="0" xfId="0" applyFont="1" applyFill="1" applyAlignment="1">
      <alignment/>
    </xf>
    <xf numFmtId="0" fontId="4" fillId="4" borderId="0" xfId="0" applyFont="1" applyFill="1" applyBorder="1" applyAlignment="1">
      <alignment/>
    </xf>
    <xf numFmtId="0" fontId="4" fillId="4" borderId="0" xfId="0" applyFont="1" applyFill="1" applyBorder="1" applyAlignment="1">
      <alignment vertical="center"/>
    </xf>
    <xf numFmtId="2" fontId="33" fillId="12" borderId="0" xfId="0" applyNumberFormat="1" applyFont="1" applyFill="1" applyBorder="1" applyAlignment="1">
      <alignment/>
    </xf>
    <xf numFmtId="180" fontId="4" fillId="11" borderId="0" xfId="0" applyNumberFormat="1" applyFont="1" applyFill="1" applyBorder="1" applyAlignment="1">
      <alignment/>
    </xf>
    <xf numFmtId="180" fontId="31" fillId="12" borderId="0" xfId="0" applyNumberFormat="1" applyFont="1" applyFill="1" applyBorder="1" applyAlignment="1">
      <alignment/>
    </xf>
    <xf numFmtId="1" fontId="4" fillId="4" borderId="0" xfId="0" applyNumberFormat="1" applyFont="1" applyFill="1" applyBorder="1" applyAlignment="1">
      <alignment/>
    </xf>
    <xf numFmtId="1" fontId="13" fillId="6" borderId="0" xfId="0" applyNumberFormat="1" applyFont="1" applyFill="1" applyBorder="1" applyAlignment="1">
      <alignment/>
    </xf>
    <xf numFmtId="1" fontId="4" fillId="13" borderId="0" xfId="0" applyNumberFormat="1" applyFont="1" applyFill="1" applyBorder="1" applyAlignment="1">
      <alignment/>
    </xf>
    <xf numFmtId="1" fontId="31" fillId="12" borderId="0" xfId="0" applyNumberFormat="1" applyFont="1" applyFill="1" applyBorder="1" applyAlignment="1">
      <alignment/>
    </xf>
    <xf numFmtId="1" fontId="31" fillId="17" borderId="0" xfId="0" applyNumberFormat="1" applyFont="1" applyFill="1" applyBorder="1" applyAlignment="1">
      <alignment/>
    </xf>
    <xf numFmtId="1" fontId="0" fillId="6" borderId="0" xfId="0" applyNumberFormat="1" applyFill="1" applyBorder="1" applyAlignment="1">
      <alignment/>
    </xf>
    <xf numFmtId="182" fontId="4" fillId="13" borderId="0" xfId="0" applyNumberFormat="1" applyFont="1" applyFill="1" applyAlignment="1">
      <alignment horizontal="center"/>
    </xf>
    <xf numFmtId="2" fontId="0" fillId="0" borderId="0" xfId="0" applyNumberFormat="1" applyAlignment="1">
      <alignment/>
    </xf>
    <xf numFmtId="2" fontId="31" fillId="11" borderId="0" xfId="0" applyNumberFormat="1" applyFont="1" applyFill="1" applyBorder="1" applyAlignment="1">
      <alignment/>
    </xf>
    <xf numFmtId="1" fontId="4" fillId="0" borderId="0" xfId="0" applyNumberFormat="1" applyFont="1" applyAlignment="1">
      <alignment/>
    </xf>
    <xf numFmtId="182" fontId="0" fillId="0" borderId="0" xfId="0" applyNumberFormat="1" applyAlignment="1">
      <alignment/>
    </xf>
    <xf numFmtId="182" fontId="0" fillId="11" borderId="0" xfId="0" applyNumberFormat="1" applyFont="1" applyFill="1" applyAlignment="1">
      <alignment/>
    </xf>
    <xf numFmtId="0" fontId="0" fillId="17" borderId="0" xfId="0" applyFill="1" applyAlignment="1">
      <alignment/>
    </xf>
    <xf numFmtId="0" fontId="4"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1" fontId="4" fillId="0" borderId="0" xfId="0" applyNumberFormat="1" applyFont="1" applyBorder="1" applyAlignment="1">
      <alignment horizontal="left"/>
    </xf>
    <xf numFmtId="1" fontId="10" fillId="0" borderId="0" xfId="0" applyNumberFormat="1" applyFont="1" applyBorder="1" applyAlignment="1">
      <alignment horizontal="left"/>
    </xf>
    <xf numFmtId="0" fontId="10" fillId="0" borderId="0" xfId="0" applyFont="1" applyAlignment="1">
      <alignment/>
    </xf>
    <xf numFmtId="0" fontId="8" fillId="15" borderId="2" xfId="0" applyFont="1" applyFill="1" applyBorder="1" applyAlignment="1">
      <alignment horizontal="center"/>
    </xf>
    <xf numFmtId="0" fontId="10" fillId="0" borderId="2" xfId="0" applyFont="1" applyBorder="1" applyAlignment="1">
      <alignment/>
    </xf>
    <xf numFmtId="1" fontId="10" fillId="15" borderId="2" xfId="0" applyNumberFormat="1" applyFont="1" applyFill="1" applyBorder="1" applyAlignment="1">
      <alignment horizontal="right"/>
    </xf>
    <xf numFmtId="0" fontId="18" fillId="0" borderId="0" xfId="0" applyFont="1" applyFill="1" applyAlignment="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4" fillId="0" borderId="2" xfId="0" applyFont="1" applyBorder="1" applyAlignment="1">
      <alignment horizontal="right"/>
    </xf>
    <xf numFmtId="0" fontId="22"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4" fillId="0" borderId="2" xfId="0" applyFont="1" applyBorder="1" applyAlignment="1">
      <alignment/>
    </xf>
    <xf numFmtId="9" fontId="4" fillId="0" borderId="2" xfId="23" applyFont="1" applyBorder="1" applyAlignment="1">
      <alignment horizontal="right"/>
    </xf>
    <xf numFmtId="0" fontId="8" fillId="0" borderId="0" xfId="0" applyFont="1" applyAlignment="1">
      <alignment/>
    </xf>
    <xf numFmtId="9" fontId="4" fillId="0" borderId="0" xfId="23" applyFont="1" applyBorder="1" applyAlignment="1">
      <alignment horizontal="left"/>
    </xf>
    <xf numFmtId="0" fontId="11" fillId="0" borderId="0" xfId="0" applyFont="1" applyAlignment="1">
      <alignment/>
    </xf>
    <xf numFmtId="0" fontId="8" fillId="0" borderId="2" xfId="0" applyNumberFormat="1" applyFont="1" applyBorder="1" applyAlignment="1">
      <alignment horizontal="left"/>
    </xf>
    <xf numFmtId="0" fontId="8" fillId="0" borderId="2" xfId="0" applyFont="1" applyFill="1" applyBorder="1" applyAlignment="1">
      <alignment horizontal="left"/>
    </xf>
    <xf numFmtId="0" fontId="8" fillId="4" borderId="2" xfId="0" applyFont="1" applyFill="1" applyBorder="1" applyAlignment="1">
      <alignment horizontal="left"/>
    </xf>
    <xf numFmtId="0" fontId="8" fillId="0" borderId="0" xfId="0" applyFont="1" applyFill="1" applyAlignment="1">
      <alignment/>
    </xf>
    <xf numFmtId="0" fontId="0" fillId="0" borderId="2" xfId="0" applyBorder="1" applyAlignment="1">
      <alignment/>
    </xf>
    <xf numFmtId="1" fontId="10" fillId="0" borderId="0" xfId="0" applyNumberFormat="1" applyFont="1" applyBorder="1" applyAlignment="1">
      <alignment horizontal="right"/>
    </xf>
    <xf numFmtId="1" fontId="10" fillId="0" borderId="0" xfId="0" applyNumberFormat="1" applyFont="1" applyFill="1" applyBorder="1" applyAlignment="1">
      <alignment horizontal="right"/>
    </xf>
    <xf numFmtId="178" fontId="10" fillId="3" borderId="0" xfId="0" applyNumberFormat="1" applyFont="1" applyFill="1" applyBorder="1" applyAlignment="1">
      <alignment horizontal="right"/>
    </xf>
    <xf numFmtId="178" fontId="10" fillId="2" borderId="0" xfId="0" applyNumberFormat="1" applyFont="1" applyFill="1" applyBorder="1" applyAlignment="1">
      <alignment horizontal="right"/>
    </xf>
    <xf numFmtId="178" fontId="10" fillId="0" borderId="0" xfId="0" applyNumberFormat="1" applyFont="1" applyFill="1" applyBorder="1" applyAlignment="1">
      <alignment horizontal="right"/>
    </xf>
    <xf numFmtId="0" fontId="4" fillId="0" borderId="0" xfId="0" applyFont="1" applyBorder="1" applyAlignment="1">
      <alignment vertical="center"/>
    </xf>
    <xf numFmtId="0" fontId="4" fillId="2" borderId="0" xfId="0" applyFont="1" applyFill="1" applyBorder="1" applyAlignment="1">
      <alignment/>
    </xf>
    <xf numFmtId="0" fontId="4" fillId="3" borderId="0" xfId="0" applyFont="1" applyFill="1" applyBorder="1" applyAlignment="1">
      <alignment/>
    </xf>
    <xf numFmtId="0" fontId="9" fillId="0" borderId="0" xfId="0" applyFont="1" applyFill="1" applyAlignment="1">
      <alignment/>
    </xf>
    <xf numFmtId="1" fontId="0" fillId="0" borderId="0" xfId="0" applyNumberFormat="1" applyFill="1" applyAlignment="1">
      <alignment/>
    </xf>
    <xf numFmtId="182" fontId="10" fillId="6" borderId="0" xfId="0" applyNumberFormat="1" applyFont="1" applyFill="1" applyBorder="1" applyAlignment="1">
      <alignment horizontal="right"/>
    </xf>
    <xf numFmtId="1" fontId="48" fillId="7" borderId="0" xfId="21" applyNumberFormat="1" applyFont="1" applyFill="1" applyAlignment="1">
      <alignment/>
    </xf>
    <xf numFmtId="1" fontId="0" fillId="7" borderId="0" xfId="0" applyNumberFormat="1" applyFill="1" applyAlignment="1">
      <alignment/>
    </xf>
    <xf numFmtId="1" fontId="8" fillId="6" borderId="0" xfId="0" applyNumberFormat="1" applyFont="1" applyFill="1" applyBorder="1" applyAlignment="1">
      <alignment horizontal="center" vertical="center" wrapText="1"/>
    </xf>
    <xf numFmtId="1" fontId="27" fillId="6" borderId="6" xfId="0" applyNumberFormat="1" applyFont="1" applyFill="1" applyBorder="1" applyAlignment="1">
      <alignment horizontal="center" vertical="center" wrapText="1"/>
    </xf>
    <xf numFmtId="1" fontId="8" fillId="7" borderId="0" xfId="0" applyNumberFormat="1" applyFont="1" applyFill="1" applyBorder="1" applyAlignment="1">
      <alignment horizontal="center"/>
    </xf>
    <xf numFmtId="1" fontId="2" fillId="6" borderId="0" xfId="0" applyNumberFormat="1" applyFont="1" applyFill="1" applyBorder="1" applyAlignment="1">
      <alignment horizontal="left" wrapText="1"/>
    </xf>
    <xf numFmtId="1" fontId="4" fillId="7" borderId="0" xfId="0" applyNumberFormat="1" applyFont="1" applyFill="1" applyBorder="1" applyAlignment="1">
      <alignment/>
    </xf>
    <xf numFmtId="2" fontId="0" fillId="6" borderId="0" xfId="0" applyNumberFormat="1" applyFill="1" applyBorder="1" applyAlignment="1">
      <alignment/>
    </xf>
    <xf numFmtId="2" fontId="33" fillId="6" borderId="0" xfId="0" applyNumberFormat="1" applyFont="1" applyFill="1" applyBorder="1" applyAlignment="1">
      <alignment/>
    </xf>
    <xf numFmtId="0" fontId="0" fillId="0" borderId="6" xfId="0" applyFill="1" applyBorder="1" applyAlignment="1">
      <alignment/>
    </xf>
    <xf numFmtId="178" fontId="10" fillId="18" borderId="2" xfId="0" applyNumberFormat="1" applyFont="1" applyFill="1" applyBorder="1" applyAlignment="1">
      <alignment horizontal="right"/>
    </xf>
    <xf numFmtId="1" fontId="10" fillId="18" borderId="2" xfId="0" applyNumberFormat="1" applyFont="1" applyFill="1" applyBorder="1" applyAlignment="1">
      <alignment horizontal="right"/>
    </xf>
    <xf numFmtId="1" fontId="10" fillId="19" borderId="2" xfId="0" applyNumberFormat="1" applyFont="1" applyFill="1" applyBorder="1" applyAlignment="1">
      <alignment horizontal="right"/>
    </xf>
    <xf numFmtId="178" fontId="10" fillId="20" borderId="0" xfId="0" applyNumberFormat="1" applyFont="1" applyFill="1" applyBorder="1" applyAlignment="1">
      <alignment horizontal="right"/>
    </xf>
    <xf numFmtId="181" fontId="4" fillId="18" borderId="0" xfId="0" applyNumberFormat="1" applyFont="1" applyFill="1" applyAlignment="1">
      <alignment/>
    </xf>
    <xf numFmtId="2" fontId="4" fillId="20" borderId="0" xfId="0" applyNumberFormat="1" applyFont="1" applyFill="1" applyAlignment="1">
      <alignment/>
    </xf>
    <xf numFmtId="2" fontId="31" fillId="18" borderId="0" xfId="0" applyNumberFormat="1" applyFont="1" applyFill="1" applyAlignment="1">
      <alignment/>
    </xf>
    <xf numFmtId="9" fontId="0" fillId="20" borderId="0" xfId="23" applyFill="1" applyBorder="1" applyAlignment="1">
      <alignment/>
    </xf>
    <xf numFmtId="9" fontId="4" fillId="20" borderId="0" xfId="23" applyFont="1" applyFill="1" applyBorder="1" applyAlignment="1">
      <alignment horizontal="right"/>
    </xf>
    <xf numFmtId="178" fontId="0" fillId="20" borderId="0" xfId="0" applyNumberFormat="1" applyFill="1" applyBorder="1" applyAlignment="1">
      <alignment/>
    </xf>
    <xf numFmtId="0" fontId="0" fillId="20" borderId="0" xfId="0" applyFont="1" applyFill="1" applyAlignment="1">
      <alignment/>
    </xf>
    <xf numFmtId="178" fontId="4" fillId="20" borderId="0" xfId="0" applyNumberFormat="1" applyFont="1" applyFill="1" applyBorder="1" applyAlignment="1">
      <alignment/>
    </xf>
    <xf numFmtId="2" fontId="2" fillId="20" borderId="0" xfId="0" applyNumberFormat="1" applyFont="1" applyFill="1" applyBorder="1" applyAlignment="1">
      <alignment/>
    </xf>
    <xf numFmtId="2" fontId="13" fillId="20" borderId="0" xfId="0" applyNumberFormat="1" applyFont="1" applyFill="1" applyBorder="1" applyAlignment="1">
      <alignment/>
    </xf>
    <xf numFmtId="1" fontId="13" fillId="20" borderId="0" xfId="0" applyNumberFormat="1" applyFont="1" applyFill="1" applyBorder="1" applyAlignment="1">
      <alignment/>
    </xf>
    <xf numFmtId="0" fontId="4" fillId="20" borderId="0" xfId="0" applyFont="1" applyFill="1" applyBorder="1" applyAlignment="1">
      <alignment/>
    </xf>
    <xf numFmtId="2" fontId="4" fillId="20" borderId="0" xfId="0" applyNumberFormat="1" applyFont="1" applyFill="1" applyBorder="1" applyAlignment="1">
      <alignment/>
    </xf>
    <xf numFmtId="1" fontId="4" fillId="20" borderId="0" xfId="0" applyNumberFormat="1" applyFont="1" applyFill="1" applyBorder="1" applyAlignment="1">
      <alignment/>
    </xf>
    <xf numFmtId="178" fontId="10" fillId="20" borderId="0" xfId="0" applyNumberFormat="1" applyFont="1" applyFill="1" applyBorder="1" applyAlignment="1">
      <alignment/>
    </xf>
    <xf numFmtId="0" fontId="0" fillId="20" borderId="0" xfId="0" applyFill="1" applyBorder="1" applyAlignment="1">
      <alignment/>
    </xf>
    <xf numFmtId="1" fontId="10" fillId="20" borderId="0" xfId="0" applyNumberFormat="1" applyFont="1" applyFill="1" applyBorder="1" applyAlignment="1">
      <alignment horizontal="right"/>
    </xf>
    <xf numFmtId="1" fontId="4" fillId="20" borderId="0" xfId="0" applyNumberFormat="1" applyFont="1" applyFill="1" applyBorder="1" applyAlignment="1">
      <alignment/>
    </xf>
    <xf numFmtId="185" fontId="4" fillId="20" borderId="0" xfId="0" applyNumberFormat="1" applyFont="1" applyFill="1" applyBorder="1" applyAlignment="1">
      <alignment/>
    </xf>
    <xf numFmtId="1" fontId="10" fillId="20" borderId="0" xfId="0" applyNumberFormat="1" applyFont="1" applyFill="1" applyBorder="1" applyAlignment="1">
      <alignment horizontal="left"/>
    </xf>
    <xf numFmtId="1" fontId="0" fillId="20" borderId="0" xfId="0" applyNumberFormat="1" applyFill="1" applyBorder="1" applyAlignment="1">
      <alignment/>
    </xf>
    <xf numFmtId="0" fontId="2" fillId="0" borderId="0" xfId="0" applyFont="1" applyFill="1" applyBorder="1" applyAlignment="1">
      <alignment horizontal="left"/>
    </xf>
    <xf numFmtId="178" fontId="10" fillId="20" borderId="0" xfId="0" applyNumberFormat="1" applyFont="1" applyFill="1" applyBorder="1" applyAlignment="1">
      <alignment horizontal="right"/>
    </xf>
    <xf numFmtId="0" fontId="0" fillId="20" borderId="0" xfId="0" applyFill="1" applyAlignment="1">
      <alignment/>
    </xf>
    <xf numFmtId="2" fontId="0" fillId="11" borderId="0" xfId="0" applyNumberFormat="1" applyFont="1" applyFill="1" applyBorder="1" applyAlignment="1">
      <alignment/>
    </xf>
    <xf numFmtId="2" fontId="10" fillId="20" borderId="0" xfId="0" applyNumberFormat="1" applyFont="1" applyFill="1" applyBorder="1" applyAlignment="1">
      <alignment horizontal="right"/>
    </xf>
    <xf numFmtId="1" fontId="10" fillId="20" borderId="0" xfId="0" applyNumberFormat="1" applyFont="1" applyFill="1" applyBorder="1" applyAlignment="1">
      <alignment horizontal="right"/>
    </xf>
    <xf numFmtId="0" fontId="0" fillId="18" borderId="0" xfId="0" applyFill="1" applyAlignment="1">
      <alignment/>
    </xf>
    <xf numFmtId="1" fontId="10" fillId="18" borderId="0" xfId="0" applyNumberFormat="1" applyFont="1" applyFill="1" applyBorder="1" applyAlignment="1">
      <alignment horizontal="right"/>
    </xf>
    <xf numFmtId="178" fontId="10" fillId="18" borderId="0" xfId="0" applyNumberFormat="1" applyFont="1" applyFill="1" applyBorder="1" applyAlignment="1">
      <alignment horizontal="right"/>
    </xf>
    <xf numFmtId="2" fontId="10" fillId="18" borderId="0" xfId="0" applyNumberFormat="1" applyFont="1" applyFill="1" applyBorder="1" applyAlignment="1">
      <alignment horizontal="right"/>
    </xf>
    <xf numFmtId="1" fontId="0" fillId="18" borderId="0" xfId="0" applyNumberFormat="1" applyFill="1" applyAlignment="1">
      <alignment/>
    </xf>
    <xf numFmtId="0" fontId="4" fillId="18" borderId="0" xfId="0" applyFont="1" applyFill="1" applyAlignment="1">
      <alignment/>
    </xf>
    <xf numFmtId="0" fontId="10" fillId="18" borderId="0" xfId="0" applyFont="1" applyFill="1" applyBorder="1" applyAlignment="1">
      <alignment/>
    </xf>
    <xf numFmtId="0" fontId="10" fillId="18" borderId="0" xfId="0" applyFont="1" applyFill="1" applyAlignment="1">
      <alignment/>
    </xf>
    <xf numFmtId="0" fontId="10" fillId="18" borderId="2" xfId="0" applyFont="1" applyFill="1" applyBorder="1" applyAlignment="1">
      <alignment/>
    </xf>
    <xf numFmtId="0" fontId="4" fillId="18" borderId="2" xfId="0" applyFont="1" applyFill="1" applyBorder="1" applyAlignment="1">
      <alignment/>
    </xf>
    <xf numFmtId="9" fontId="4" fillId="18" borderId="2" xfId="23" applyFont="1" applyFill="1" applyBorder="1" applyAlignment="1">
      <alignment horizontal="right"/>
    </xf>
    <xf numFmtId="2" fontId="0" fillId="18" borderId="0" xfId="0" applyNumberFormat="1" applyFill="1" applyAlignment="1">
      <alignment/>
    </xf>
    <xf numFmtId="181" fontId="0" fillId="18" borderId="0" xfId="0" applyNumberFormat="1" applyFill="1" applyAlignment="1">
      <alignment/>
    </xf>
    <xf numFmtId="2" fontId="33" fillId="18" borderId="0" xfId="0" applyNumberFormat="1" applyFont="1" applyFill="1" applyAlignment="1">
      <alignment/>
    </xf>
    <xf numFmtId="1" fontId="2" fillId="18" borderId="0" xfId="0" applyNumberFormat="1" applyFont="1" applyFill="1" applyAlignment="1">
      <alignment/>
    </xf>
    <xf numFmtId="1" fontId="8" fillId="18" borderId="0" xfId="0" applyNumberFormat="1" applyFont="1" applyFill="1" applyBorder="1" applyAlignment="1">
      <alignment horizontal="center"/>
    </xf>
    <xf numFmtId="178" fontId="4" fillId="18" borderId="0" xfId="0" applyNumberFormat="1" applyFont="1" applyFill="1" applyBorder="1" applyAlignment="1">
      <alignment/>
    </xf>
    <xf numFmtId="1" fontId="2" fillId="18" borderId="0" xfId="0" applyNumberFormat="1" applyFont="1" applyFill="1" applyBorder="1" applyAlignment="1">
      <alignment/>
    </xf>
    <xf numFmtId="0" fontId="2" fillId="18" borderId="0" xfId="0" applyFont="1" applyFill="1" applyAlignment="1">
      <alignment/>
    </xf>
    <xf numFmtId="2" fontId="1" fillId="18" borderId="0" xfId="0" applyNumberFormat="1" applyFont="1" applyFill="1" applyBorder="1" applyAlignment="1">
      <alignment/>
    </xf>
    <xf numFmtId="178" fontId="10" fillId="18" borderId="0" xfId="0" applyNumberFormat="1" applyFont="1" applyFill="1" applyBorder="1" applyAlignment="1">
      <alignment/>
    </xf>
    <xf numFmtId="2" fontId="8" fillId="18" borderId="0" xfId="0" applyNumberFormat="1" applyFont="1" applyFill="1" applyBorder="1" applyAlignment="1">
      <alignment/>
    </xf>
    <xf numFmtId="0" fontId="4" fillId="18" borderId="0" xfId="0" applyFont="1" applyFill="1" applyBorder="1" applyAlignment="1">
      <alignment/>
    </xf>
    <xf numFmtId="182" fontId="4" fillId="18" borderId="0" xfId="0" applyNumberFormat="1" applyFont="1" applyFill="1" applyBorder="1" applyAlignment="1">
      <alignment/>
    </xf>
    <xf numFmtId="2" fontId="4" fillId="18" borderId="0" xfId="0" applyNumberFormat="1" applyFont="1" applyFill="1" applyBorder="1" applyAlignment="1">
      <alignment/>
    </xf>
    <xf numFmtId="0" fontId="53" fillId="6" borderId="0" xfId="0" applyFont="1" applyFill="1" applyBorder="1" applyAlignment="1">
      <alignment textRotation="90" wrapText="1"/>
    </xf>
    <xf numFmtId="183" fontId="53" fillId="6" borderId="0" xfId="0" applyNumberFormat="1" applyFont="1" applyFill="1" applyBorder="1" applyAlignment="1">
      <alignment textRotation="90" wrapText="1"/>
    </xf>
    <xf numFmtId="0" fontId="83" fillId="6" borderId="0" xfId="0" applyFont="1" applyFill="1" applyAlignment="1">
      <alignment/>
    </xf>
    <xf numFmtId="0" fontId="60" fillId="6" borderId="0" xfId="0" applyFont="1" applyFill="1" applyAlignment="1">
      <alignment/>
    </xf>
    <xf numFmtId="0" fontId="75" fillId="6" borderId="0" xfId="0" applyFont="1" applyFill="1" applyAlignment="1">
      <alignment/>
    </xf>
    <xf numFmtId="0" fontId="1" fillId="9" borderId="0" xfId="0" applyFont="1" applyFill="1" applyAlignment="1">
      <alignment/>
    </xf>
    <xf numFmtId="0" fontId="38"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xf>
    <xf numFmtId="0" fontId="10" fillId="0" borderId="0" xfId="0" applyFont="1" applyFill="1" applyAlignment="1">
      <alignment/>
    </xf>
    <xf numFmtId="0" fontId="11" fillId="0" borderId="0" xfId="0" applyFont="1" applyFill="1" applyBorder="1" applyAlignment="1">
      <alignment/>
    </xf>
    <xf numFmtId="0" fontId="10" fillId="0" borderId="0" xfId="0" applyFont="1" applyFill="1" applyBorder="1" applyAlignment="1">
      <alignment/>
    </xf>
    <xf numFmtId="0" fontId="8" fillId="0" borderId="6" xfId="0" applyFont="1" applyFill="1" applyBorder="1" applyAlignment="1">
      <alignment/>
    </xf>
    <xf numFmtId="0" fontId="8" fillId="0" borderId="6" xfId="0" applyFont="1" applyFill="1" applyBorder="1" applyAlignment="1">
      <alignment horizontal="center"/>
    </xf>
    <xf numFmtId="0" fontId="8" fillId="0" borderId="0" xfId="0" applyFont="1" applyFill="1" applyBorder="1" applyAlignment="1">
      <alignment/>
    </xf>
    <xf numFmtId="1" fontId="10" fillId="0" borderId="0" xfId="0" applyNumberFormat="1" applyFont="1" applyFill="1" applyBorder="1" applyAlignment="1">
      <alignment horizontal="right"/>
    </xf>
    <xf numFmtId="0" fontId="8" fillId="0" borderId="0" xfId="0" applyFont="1" applyFill="1" applyBorder="1" applyAlignment="1">
      <alignment/>
    </xf>
    <xf numFmtId="1" fontId="10" fillId="0" borderId="6" xfId="0" applyNumberFormat="1" applyFont="1" applyFill="1" applyBorder="1" applyAlignment="1">
      <alignment horizontal="right"/>
    </xf>
    <xf numFmtId="1" fontId="8" fillId="0" borderId="0" xfId="0" applyNumberFormat="1" applyFont="1" applyFill="1" applyBorder="1" applyAlignment="1">
      <alignment horizontal="right"/>
    </xf>
    <xf numFmtId="3" fontId="0" fillId="0" borderId="0" xfId="15" applyNumberFormat="1" applyFont="1" applyFill="1" applyBorder="1">
      <alignment horizontal="right" vertical="center"/>
    </xf>
    <xf numFmtId="9" fontId="0" fillId="0" borderId="0" xfId="0" applyNumberFormat="1" applyFill="1" applyBorder="1" applyAlignment="1">
      <alignment/>
    </xf>
    <xf numFmtId="1" fontId="0" fillId="0" borderId="0" xfId="0" applyNumberFormat="1" applyFill="1" applyBorder="1" applyAlignment="1">
      <alignment/>
    </xf>
    <xf numFmtId="0" fontId="0" fillId="0" borderId="0" xfId="21" applyFont="1" applyFill="1" applyAlignment="1">
      <alignment/>
    </xf>
    <xf numFmtId="0" fontId="19" fillId="0" borderId="0" xfId="0" applyFont="1" applyFill="1" applyAlignment="1">
      <alignment horizontal="left"/>
    </xf>
    <xf numFmtId="0" fontId="11" fillId="0" borderId="0" xfId="0" applyFont="1" applyFill="1" applyAlignment="1">
      <alignment/>
    </xf>
    <xf numFmtId="0" fontId="10" fillId="0" borderId="0" xfId="0" applyFont="1" applyFill="1" applyAlignment="1">
      <alignment horizontal="center"/>
    </xf>
    <xf numFmtId="0" fontId="21" fillId="0" borderId="6" xfId="0" applyFont="1" applyFill="1" applyBorder="1" applyAlignment="1">
      <alignment horizontal="right" wrapText="1"/>
    </xf>
    <xf numFmtId="0" fontId="2"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1" fontId="0" fillId="0" borderId="6" xfId="0" applyNumberFormat="1" applyFill="1" applyBorder="1" applyAlignment="1">
      <alignment/>
    </xf>
    <xf numFmtId="1" fontId="0" fillId="0" borderId="0" xfId="0" applyNumberFormat="1" applyAlignment="1">
      <alignment/>
    </xf>
    <xf numFmtId="0" fontId="8" fillId="0" borderId="6" xfId="0" applyNumberFormat="1" applyFont="1" applyFill="1" applyBorder="1" applyAlignment="1">
      <alignment horizontal="center"/>
    </xf>
    <xf numFmtId="178" fontId="0" fillId="0" borderId="0" xfId="0" applyNumberFormat="1" applyAlignment="1">
      <alignment/>
    </xf>
    <xf numFmtId="0" fontId="0" fillId="21" borderId="0" xfId="0" applyFill="1" applyAlignment="1">
      <alignment/>
    </xf>
    <xf numFmtId="0" fontId="8" fillId="0" borderId="3" xfId="0" applyFont="1" applyFill="1" applyBorder="1" applyAlignment="1">
      <alignment horizontal="left" wrapText="1"/>
    </xf>
    <xf numFmtId="178" fontId="0" fillId="0" borderId="0" xfId="0" applyNumberFormat="1" applyFill="1" applyAlignment="1">
      <alignment/>
    </xf>
    <xf numFmtId="1" fontId="39" fillId="0" borderId="0" xfId="0" applyNumberFormat="1" applyFont="1" applyAlignment="1">
      <alignment/>
    </xf>
    <xf numFmtId="0" fontId="2" fillId="0" borderId="0" xfId="0" applyFont="1" applyFill="1" applyAlignment="1">
      <alignment wrapText="1"/>
    </xf>
    <xf numFmtId="0" fontId="18" fillId="21" borderId="0" xfId="0" applyFont="1" applyFill="1" applyBorder="1" applyAlignment="1">
      <alignment/>
    </xf>
    <xf numFmtId="0" fontId="60" fillId="0" borderId="0" xfId="0" applyFont="1" applyAlignment="1">
      <alignment/>
    </xf>
    <xf numFmtId="0" fontId="0" fillId="0" borderId="15" xfId="0" applyFill="1" applyBorder="1" applyAlignment="1">
      <alignment horizontal="center" wrapText="1"/>
    </xf>
    <xf numFmtId="0" fontId="2" fillId="0" borderId="0" xfId="0" applyFont="1" applyFill="1" applyAlignment="1">
      <alignment horizontal="left"/>
    </xf>
    <xf numFmtId="181" fontId="4" fillId="0" borderId="0" xfId="0" applyNumberFormat="1" applyFont="1" applyFill="1" applyAlignment="1">
      <alignment/>
    </xf>
    <xf numFmtId="2" fontId="4" fillId="0" borderId="0" xfId="0" applyNumberFormat="1" applyFont="1" applyFill="1" applyAlignment="1">
      <alignment/>
    </xf>
    <xf numFmtId="1" fontId="33" fillId="12" borderId="0" xfId="0" applyNumberFormat="1" applyFont="1" applyFill="1" applyAlignment="1">
      <alignment/>
    </xf>
    <xf numFmtId="1" fontId="33" fillId="11" borderId="0" xfId="0" applyNumberFormat="1" applyFont="1" applyFill="1" applyAlignment="1">
      <alignment/>
    </xf>
    <xf numFmtId="1" fontId="33" fillId="17" borderId="0" xfId="0" applyNumberFormat="1" applyFont="1" applyFill="1" applyAlignment="1">
      <alignment/>
    </xf>
    <xf numFmtId="212" fontId="33" fillId="12" borderId="0" xfId="0" applyNumberFormat="1" applyFont="1" applyFill="1" applyAlignment="1">
      <alignment/>
    </xf>
    <xf numFmtId="212" fontId="33" fillId="11" borderId="0" xfId="0" applyNumberFormat="1" applyFont="1" applyFill="1" applyAlignment="1">
      <alignment/>
    </xf>
    <xf numFmtId="212" fontId="33" fillId="17" borderId="0" xfId="0" applyNumberFormat="1" applyFont="1" applyFill="1" applyAlignment="1">
      <alignment/>
    </xf>
    <xf numFmtId="0" fontId="1" fillId="0" borderId="0" xfId="0" applyFont="1" applyAlignment="1">
      <alignment wrapText="1"/>
    </xf>
    <xf numFmtId="0" fontId="38" fillId="0" borderId="0" xfId="0" applyFont="1" applyAlignment="1">
      <alignment/>
    </xf>
    <xf numFmtId="0" fontId="9" fillId="0" borderId="0" xfId="0" applyFont="1" applyFill="1" applyAlignment="1">
      <alignment/>
    </xf>
    <xf numFmtId="178" fontId="33" fillId="11" borderId="0" xfId="0" applyNumberFormat="1" applyFont="1" applyFill="1" applyAlignment="1">
      <alignment/>
    </xf>
    <xf numFmtId="178" fontId="33" fillId="18" borderId="0" xfId="0" applyNumberFormat="1" applyFont="1" applyFill="1" applyAlignment="1">
      <alignment/>
    </xf>
    <xf numFmtId="178" fontId="33" fillId="12" borderId="0" xfId="0" applyNumberFormat="1" applyFont="1" applyFill="1" applyAlignment="1">
      <alignment/>
    </xf>
    <xf numFmtId="178" fontId="33" fillId="17" borderId="0" xfId="0" applyNumberFormat="1" applyFont="1" applyFill="1" applyAlignment="1">
      <alignment/>
    </xf>
    <xf numFmtId="0" fontId="8" fillId="6" borderId="10" xfId="0" applyFont="1" applyFill="1" applyBorder="1" applyAlignment="1">
      <alignment horizontal="left"/>
    </xf>
    <xf numFmtId="0" fontId="0" fillId="0" borderId="0" xfId="0" applyAlignment="1">
      <alignment/>
    </xf>
    <xf numFmtId="0" fontId="0" fillId="0" borderId="0" xfId="0" applyFont="1" applyAlignment="1">
      <alignment/>
    </xf>
    <xf numFmtId="185" fontId="0" fillId="0" borderId="0" xfId="0" applyNumberFormat="1" applyAlignment="1">
      <alignment/>
    </xf>
    <xf numFmtId="185" fontId="1" fillId="0" borderId="0" xfId="0" applyNumberFormat="1" applyFont="1" applyAlignment="1">
      <alignment/>
    </xf>
    <xf numFmtId="10" fontId="0" fillId="0" borderId="0" xfId="0" applyNumberFormat="1" applyAlignment="1">
      <alignment/>
    </xf>
    <xf numFmtId="0" fontId="0" fillId="4" borderId="0" xfId="0" applyFont="1" applyFill="1" applyAlignment="1">
      <alignment horizontal="left"/>
    </xf>
    <xf numFmtId="1" fontId="10" fillId="4" borderId="0" xfId="0" applyNumberFormat="1" applyFont="1" applyFill="1" applyBorder="1" applyAlignment="1">
      <alignment horizontal="right"/>
    </xf>
    <xf numFmtId="178" fontId="4" fillId="4" borderId="0" xfId="0" applyNumberFormat="1" applyFont="1" applyFill="1" applyBorder="1" applyAlignment="1">
      <alignment horizontal="left"/>
    </xf>
    <xf numFmtId="0" fontId="0" fillId="4" borderId="0" xfId="0" applyFont="1" applyFill="1" applyAlignment="1">
      <alignment horizontal="left"/>
    </xf>
    <xf numFmtId="178" fontId="10" fillId="4" borderId="0" xfId="0" applyNumberFormat="1" applyFont="1" applyFill="1" applyAlignment="1">
      <alignment/>
    </xf>
    <xf numFmtId="178" fontId="4" fillId="4" borderId="0" xfId="0" applyNumberFormat="1" applyFont="1" applyFill="1" applyAlignment="1">
      <alignment/>
    </xf>
    <xf numFmtId="0" fontId="1" fillId="0" borderId="0" xfId="0" applyFont="1" applyBorder="1" applyAlignment="1">
      <alignment/>
    </xf>
    <xf numFmtId="192" fontId="1" fillId="0" borderId="0" xfId="0" applyNumberFormat="1" applyFont="1" applyBorder="1" applyAlignment="1">
      <alignment/>
    </xf>
    <xf numFmtId="185" fontId="1" fillId="0" borderId="0" xfId="0" applyNumberFormat="1" applyFont="1" applyBorder="1" applyAlignment="1">
      <alignment/>
    </xf>
    <xf numFmtId="0" fontId="13" fillId="0" borderId="0" xfId="0" applyFont="1" applyFill="1" applyBorder="1" applyAlignment="1">
      <alignment horizontal="right"/>
    </xf>
    <xf numFmtId="0" fontId="1" fillId="0" borderId="2" xfId="0" applyFont="1" applyBorder="1" applyAlignment="1">
      <alignment/>
    </xf>
    <xf numFmtId="10" fontId="33" fillId="17" borderId="0" xfId="0" applyNumberFormat="1" applyFont="1" applyFill="1" applyAlignment="1">
      <alignment/>
    </xf>
    <xf numFmtId="10" fontId="33" fillId="18" borderId="0" xfId="0" applyNumberFormat="1" applyFont="1" applyFill="1" applyAlignment="1">
      <alignment/>
    </xf>
    <xf numFmtId="10" fontId="33" fillId="11" borderId="0" xfId="0" applyNumberFormat="1" applyFont="1" applyFill="1" applyAlignment="1">
      <alignment/>
    </xf>
    <xf numFmtId="10" fontId="33" fillId="12" borderId="0" xfId="0" applyNumberFormat="1" applyFont="1" applyFill="1" applyAlignment="1">
      <alignment/>
    </xf>
    <xf numFmtId="0" fontId="33" fillId="0" borderId="0" xfId="0" applyFont="1" applyFill="1" applyAlignment="1">
      <alignment/>
    </xf>
    <xf numFmtId="2" fontId="33" fillId="0" borderId="0" xfId="0" applyNumberFormat="1" applyFont="1" applyFill="1" applyAlignment="1">
      <alignment/>
    </xf>
    <xf numFmtId="2" fontId="4" fillId="0" borderId="0" xfId="0" applyNumberFormat="1" applyFont="1" applyAlignment="1">
      <alignment/>
    </xf>
    <xf numFmtId="2" fontId="31" fillId="12" borderId="0" xfId="0" applyNumberFormat="1" applyFont="1" applyFill="1" applyAlignment="1">
      <alignment/>
    </xf>
    <xf numFmtId="2" fontId="31" fillId="11" borderId="0" xfId="0" applyNumberFormat="1" applyFont="1" applyFill="1" applyAlignment="1">
      <alignment/>
    </xf>
    <xf numFmtId="2" fontId="31" fillId="17" borderId="0" xfId="0" applyNumberFormat="1" applyFont="1" applyFill="1" applyAlignment="1">
      <alignment/>
    </xf>
    <xf numFmtId="182" fontId="4" fillId="0" borderId="0" xfId="0" applyNumberFormat="1" applyFont="1" applyFill="1" applyAlignment="1">
      <alignment/>
    </xf>
    <xf numFmtId="181" fontId="4" fillId="0" borderId="0" xfId="0" applyNumberFormat="1" applyFont="1" applyFill="1" applyAlignment="1">
      <alignment/>
    </xf>
    <xf numFmtId="181" fontId="4" fillId="0" borderId="0" xfId="0" applyNumberFormat="1" applyFont="1" applyAlignment="1">
      <alignment/>
    </xf>
    <xf numFmtId="178" fontId="31" fillId="11" borderId="0" xfId="0" applyNumberFormat="1" applyFont="1" applyFill="1" applyBorder="1" applyAlignment="1">
      <alignment/>
    </xf>
    <xf numFmtId="2" fontId="31" fillId="0" borderId="0" xfId="0" applyNumberFormat="1" applyFont="1" applyFill="1" applyAlignment="1">
      <alignment/>
    </xf>
    <xf numFmtId="0" fontId="8" fillId="0" borderId="0" xfId="0" applyFont="1" applyFill="1" applyBorder="1" applyAlignment="1">
      <alignment horizontal="right"/>
    </xf>
    <xf numFmtId="178" fontId="31" fillId="0" borderId="0" xfId="0" applyNumberFormat="1" applyFont="1" applyFill="1" applyBorder="1" applyAlignment="1">
      <alignment/>
    </xf>
    <xf numFmtId="10" fontId="0" fillId="4" borderId="0" xfId="0" applyNumberFormat="1" applyFill="1" applyAlignment="1">
      <alignment/>
    </xf>
    <xf numFmtId="180" fontId="31" fillId="22" borderId="0" xfId="0" applyNumberFormat="1" applyFont="1" applyFill="1" applyBorder="1" applyAlignment="1">
      <alignment/>
    </xf>
    <xf numFmtId="1" fontId="31" fillId="22" borderId="0" xfId="0" applyNumberFormat="1" applyFont="1" applyFill="1" applyBorder="1" applyAlignment="1">
      <alignment/>
    </xf>
    <xf numFmtId="2" fontId="31" fillId="22" borderId="0" xfId="0" applyNumberFormat="1" applyFont="1" applyFill="1" applyAlignment="1">
      <alignment/>
    </xf>
    <xf numFmtId="1" fontId="33" fillId="6" borderId="0" xfId="0" applyNumberFormat="1" applyFont="1" applyFill="1" applyAlignment="1">
      <alignment/>
    </xf>
    <xf numFmtId="0" fontId="0" fillId="0" borderId="16" xfId="0" applyBorder="1" applyAlignment="1">
      <alignment/>
    </xf>
    <xf numFmtId="0" fontId="1" fillId="6" borderId="17" xfId="0" applyFont="1" applyFill="1" applyBorder="1" applyAlignment="1">
      <alignment horizontal="center" wrapText="1"/>
    </xf>
    <xf numFmtId="2" fontId="4" fillId="20" borderId="18" xfId="0" applyNumberFormat="1" applyFont="1" applyFill="1" applyBorder="1" applyAlignment="1">
      <alignment/>
    </xf>
    <xf numFmtId="2" fontId="4" fillId="11" borderId="18" xfId="0" applyNumberFormat="1" applyFont="1" applyFill="1" applyBorder="1" applyAlignment="1">
      <alignment/>
    </xf>
    <xf numFmtId="2" fontId="0" fillId="11" borderId="18" xfId="0" applyNumberFormat="1" applyFont="1" applyFill="1" applyBorder="1" applyAlignment="1">
      <alignment/>
    </xf>
    <xf numFmtId="2" fontId="31" fillId="12" borderId="18" xfId="0" applyNumberFormat="1" applyFont="1" applyFill="1" applyBorder="1" applyAlignment="1">
      <alignment/>
    </xf>
    <xf numFmtId="2" fontId="31" fillId="17" borderId="18" xfId="0" applyNumberFormat="1" applyFont="1" applyFill="1" applyBorder="1" applyAlignment="1">
      <alignment/>
    </xf>
    <xf numFmtId="2" fontId="31" fillId="17" borderId="19" xfId="0" applyNumberFormat="1" applyFont="1" applyFill="1" applyBorder="1" applyAlignment="1">
      <alignment/>
    </xf>
    <xf numFmtId="0" fontId="0" fillId="0" borderId="18" xfId="0" applyBorder="1" applyAlignment="1">
      <alignment/>
    </xf>
    <xf numFmtId="0" fontId="0" fillId="0" borderId="18" xfId="0" applyFill="1" applyBorder="1" applyAlignment="1">
      <alignment/>
    </xf>
    <xf numFmtId="0" fontId="4" fillId="0" borderId="18" xfId="0" applyFont="1" applyFill="1" applyBorder="1" applyAlignment="1">
      <alignment horizontal="right"/>
    </xf>
    <xf numFmtId="0" fontId="0" fillId="0" borderId="20" xfId="0" applyBorder="1" applyAlignment="1">
      <alignment/>
    </xf>
    <xf numFmtId="0" fontId="4" fillId="0" borderId="19" xfId="0" applyFont="1" applyFill="1" applyBorder="1" applyAlignment="1">
      <alignment horizontal="right"/>
    </xf>
    <xf numFmtId="0" fontId="0" fillId="0" borderId="19" xfId="0" applyFill="1" applyBorder="1" applyAlignment="1">
      <alignment/>
    </xf>
    <xf numFmtId="0" fontId="1" fillId="6" borderId="19" xfId="0" applyFont="1" applyFill="1" applyBorder="1" applyAlignment="1">
      <alignment horizontal="center" wrapText="1"/>
    </xf>
    <xf numFmtId="0" fontId="6" fillId="0" borderId="0" xfId="21" applyAlignment="1">
      <alignment/>
    </xf>
    <xf numFmtId="0" fontId="0" fillId="0" borderId="9" xfId="0" applyBorder="1" applyAlignment="1">
      <alignment horizontal="right"/>
    </xf>
    <xf numFmtId="0" fontId="0" fillId="0" borderId="21" xfId="0" applyBorder="1" applyAlignment="1">
      <alignment horizontal="right"/>
    </xf>
    <xf numFmtId="0" fontId="1" fillId="0" borderId="20" xfId="0" applyFont="1" applyBorder="1" applyAlignment="1">
      <alignment/>
    </xf>
    <xf numFmtId="2" fontId="33" fillId="12" borderId="18" xfId="0" applyNumberFormat="1" applyFont="1" applyFill="1" applyBorder="1" applyAlignment="1">
      <alignment/>
    </xf>
    <xf numFmtId="0" fontId="0" fillId="0" borderId="22" xfId="0" applyBorder="1" applyAlignment="1">
      <alignment/>
    </xf>
    <xf numFmtId="0" fontId="0" fillId="0" borderId="23" xfId="0" applyBorder="1" applyAlignment="1">
      <alignment/>
    </xf>
    <xf numFmtId="178" fontId="10" fillId="3" borderId="18" xfId="0" applyNumberFormat="1" applyFont="1" applyFill="1" applyBorder="1" applyAlignment="1">
      <alignment horizontal="right"/>
    </xf>
    <xf numFmtId="178" fontId="10" fillId="2" borderId="18" xfId="0" applyNumberFormat="1" applyFont="1" applyFill="1" applyBorder="1" applyAlignment="1">
      <alignment horizontal="right"/>
    </xf>
    <xf numFmtId="178" fontId="10" fillId="20" borderId="18" xfId="0" applyNumberFormat="1" applyFont="1" applyFill="1" applyBorder="1" applyAlignment="1">
      <alignment horizontal="right"/>
    </xf>
    <xf numFmtId="0" fontId="1" fillId="0" borderId="19" xfId="0" applyFont="1" applyBorder="1" applyAlignment="1">
      <alignment/>
    </xf>
    <xf numFmtId="0" fontId="1" fillId="0" borderId="17" xfId="0" applyFont="1" applyBorder="1" applyAlignment="1">
      <alignment/>
    </xf>
    <xf numFmtId="0" fontId="0" fillId="0" borderId="21" xfId="0" applyBorder="1" applyAlignment="1">
      <alignment/>
    </xf>
    <xf numFmtId="0" fontId="92" fillId="0" borderId="0" xfId="0" applyFont="1" applyAlignment="1">
      <alignment/>
    </xf>
    <xf numFmtId="0" fontId="6" fillId="0" borderId="0" xfId="21" applyFont="1" applyAlignment="1">
      <alignment/>
    </xf>
    <xf numFmtId="0" fontId="1" fillId="0" borderId="22" xfId="0" applyFont="1" applyBorder="1" applyAlignment="1">
      <alignment/>
    </xf>
    <xf numFmtId="1" fontId="4" fillId="20" borderId="23" xfId="0" applyNumberFormat="1" applyFont="1" applyFill="1" applyBorder="1" applyAlignment="1">
      <alignment/>
    </xf>
    <xf numFmtId="1" fontId="4" fillId="13" borderId="23" xfId="0" applyNumberFormat="1" applyFont="1" applyFill="1" applyBorder="1" applyAlignment="1">
      <alignment/>
    </xf>
    <xf numFmtId="1" fontId="31" fillId="12" borderId="23" xfId="0" applyNumberFormat="1" applyFont="1" applyFill="1" applyBorder="1" applyAlignment="1">
      <alignment/>
    </xf>
    <xf numFmtId="1" fontId="31" fillId="22" borderId="23" xfId="0" applyNumberFormat="1" applyFont="1" applyFill="1" applyBorder="1" applyAlignment="1">
      <alignment/>
    </xf>
    <xf numFmtId="0" fontId="0" fillId="0" borderId="24" xfId="0" applyBorder="1" applyAlignment="1">
      <alignment/>
    </xf>
    <xf numFmtId="1" fontId="31" fillId="17" borderId="24" xfId="0" applyNumberFormat="1" applyFont="1" applyFill="1" applyBorder="1" applyAlignment="1">
      <alignment/>
    </xf>
    <xf numFmtId="0" fontId="1" fillId="0" borderId="24" xfId="0" applyFont="1" applyBorder="1" applyAlignment="1">
      <alignment/>
    </xf>
    <xf numFmtId="0" fontId="0" fillId="21" borderId="0" xfId="0" applyFill="1" applyAlignment="1">
      <alignment horizontal="center"/>
    </xf>
    <xf numFmtId="1" fontId="0" fillId="21" borderId="0" xfId="0" applyNumberFormat="1" applyFill="1" applyAlignment="1">
      <alignment horizontal="center"/>
    </xf>
    <xf numFmtId="178" fontId="0" fillId="21" borderId="0" xfId="0" applyNumberFormat="1" applyFill="1" applyAlignment="1">
      <alignment horizontal="center"/>
    </xf>
    <xf numFmtId="0" fontId="1" fillId="21" borderId="0" xfId="0" applyFont="1" applyFill="1" applyAlignment="1">
      <alignment horizontal="center" wrapText="1"/>
    </xf>
    <xf numFmtId="2" fontId="4" fillId="20" borderId="23" xfId="0" applyNumberFormat="1" applyFont="1" applyFill="1" applyBorder="1" applyAlignment="1">
      <alignment/>
    </xf>
    <xf numFmtId="2" fontId="4" fillId="13" borderId="23" xfId="0" applyNumberFormat="1" applyFont="1" applyFill="1" applyBorder="1" applyAlignment="1">
      <alignment/>
    </xf>
    <xf numFmtId="2" fontId="31" fillId="12" borderId="23" xfId="0" applyNumberFormat="1" applyFont="1" applyFill="1" applyBorder="1" applyAlignment="1">
      <alignment/>
    </xf>
    <xf numFmtId="2" fontId="31" fillId="17" borderId="24" xfId="0" applyNumberFormat="1" applyFont="1" applyFill="1" applyBorder="1" applyAlignment="1">
      <alignment/>
    </xf>
    <xf numFmtId="0" fontId="2" fillId="0" borderId="18" xfId="0" applyFont="1" applyFill="1" applyBorder="1" applyAlignment="1">
      <alignment horizontal="right"/>
    </xf>
    <xf numFmtId="178" fontId="10" fillId="13" borderId="18" xfId="0" applyNumberFormat="1" applyFont="1" applyFill="1" applyBorder="1" applyAlignment="1">
      <alignment/>
    </xf>
    <xf numFmtId="178" fontId="31" fillId="12" borderId="18" xfId="0" applyNumberFormat="1" applyFont="1" applyFill="1" applyBorder="1" applyAlignment="1">
      <alignment/>
    </xf>
    <xf numFmtId="178" fontId="10" fillId="20" borderId="18" xfId="0" applyNumberFormat="1" applyFont="1" applyFill="1" applyBorder="1" applyAlignment="1">
      <alignment/>
    </xf>
    <xf numFmtId="178" fontId="31" fillId="16" borderId="18" xfId="0" applyNumberFormat="1" applyFont="1" applyFill="1" applyBorder="1" applyAlignment="1">
      <alignment/>
    </xf>
    <xf numFmtId="0" fontId="2" fillId="0" borderId="19" xfId="0" applyFont="1" applyFill="1" applyBorder="1" applyAlignment="1">
      <alignment horizontal="right"/>
    </xf>
    <xf numFmtId="178" fontId="31" fillId="16" borderId="19" xfId="0" applyNumberFormat="1" applyFont="1" applyFill="1" applyBorder="1" applyAlignment="1">
      <alignment/>
    </xf>
    <xf numFmtId="0" fontId="1" fillId="0" borderId="20" xfId="0" applyFont="1" applyBorder="1" applyAlignment="1">
      <alignment horizontal="center"/>
    </xf>
    <xf numFmtId="0" fontId="1" fillId="0" borderId="18" xfId="0" applyFont="1" applyBorder="1" applyAlignment="1">
      <alignment horizontal="center"/>
    </xf>
    <xf numFmtId="178" fontId="31" fillId="16" borderId="18" xfId="0" applyNumberFormat="1" applyFont="1" applyFill="1" applyBorder="1" applyAlignment="1">
      <alignment horizontal="right"/>
    </xf>
    <xf numFmtId="178" fontId="31" fillId="12" borderId="18" xfId="0" applyNumberFormat="1" applyFont="1" applyFill="1" applyBorder="1" applyAlignment="1">
      <alignment horizontal="right"/>
    </xf>
    <xf numFmtId="178" fontId="10" fillId="13" borderId="18" xfId="0" applyNumberFormat="1" applyFont="1" applyFill="1" applyBorder="1" applyAlignment="1">
      <alignment horizontal="right"/>
    </xf>
    <xf numFmtId="0" fontId="0" fillId="0" borderId="19" xfId="0" applyBorder="1" applyAlignment="1">
      <alignment/>
    </xf>
    <xf numFmtId="178" fontId="10" fillId="13" borderId="19" xfId="0" applyNumberFormat="1" applyFont="1" applyFill="1" applyBorder="1" applyAlignment="1">
      <alignment horizontal="right"/>
    </xf>
    <xf numFmtId="0" fontId="1" fillId="0" borderId="19" xfId="0" applyFont="1" applyBorder="1" applyAlignment="1">
      <alignment horizontal="center"/>
    </xf>
    <xf numFmtId="0" fontId="0" fillId="0" borderId="18" xfId="0" applyFont="1" applyFill="1" applyBorder="1" applyAlignment="1">
      <alignment horizontal="right"/>
    </xf>
    <xf numFmtId="2" fontId="33" fillId="17" borderId="18" xfId="0" applyNumberFormat="1" applyFont="1" applyFill="1" applyBorder="1" applyAlignment="1">
      <alignment horizontal="right"/>
    </xf>
    <xf numFmtId="0" fontId="5" fillId="0" borderId="18" xfId="0" applyFont="1" applyFill="1" applyBorder="1" applyAlignment="1">
      <alignment horizontal="right"/>
    </xf>
    <xf numFmtId="1" fontId="5" fillId="20" borderId="18" xfId="0" applyNumberFormat="1" applyFont="1" applyFill="1" applyBorder="1" applyAlignment="1">
      <alignment horizontal="right"/>
    </xf>
    <xf numFmtId="2" fontId="5" fillId="20" borderId="18" xfId="0" applyNumberFormat="1" applyFont="1" applyFill="1" applyBorder="1" applyAlignment="1">
      <alignment horizontal="right"/>
    </xf>
    <xf numFmtId="2" fontId="33" fillId="12" borderId="18" xfId="0" applyNumberFormat="1" applyFont="1" applyFill="1" applyBorder="1" applyAlignment="1">
      <alignment horizontal="right"/>
    </xf>
    <xf numFmtId="2" fontId="5" fillId="13" borderId="18" xfId="0" applyNumberFormat="1" applyFont="1" applyFill="1" applyBorder="1" applyAlignment="1">
      <alignment horizontal="right"/>
    </xf>
    <xf numFmtId="0" fontId="0" fillId="0" borderId="19" xfId="0" applyFont="1" applyFill="1" applyBorder="1" applyAlignment="1">
      <alignment horizontal="right"/>
    </xf>
    <xf numFmtId="2" fontId="5" fillId="13" borderId="19" xfId="0" applyNumberFormat="1" applyFont="1" applyFill="1" applyBorder="1" applyAlignment="1">
      <alignment horizontal="right"/>
    </xf>
    <xf numFmtId="181" fontId="4" fillId="18" borderId="18" xfId="0" applyNumberFormat="1" applyFont="1" applyFill="1" applyBorder="1" applyAlignment="1">
      <alignment/>
    </xf>
    <xf numFmtId="181" fontId="4" fillId="11" borderId="18" xfId="0" applyNumberFormat="1" applyFont="1" applyFill="1" applyBorder="1" applyAlignment="1">
      <alignment/>
    </xf>
    <xf numFmtId="181" fontId="31" fillId="12" borderId="18" xfId="0" applyNumberFormat="1" applyFont="1" applyFill="1" applyBorder="1" applyAlignment="1">
      <alignment/>
    </xf>
    <xf numFmtId="181" fontId="31" fillId="17" borderId="18" xfId="0" applyNumberFormat="1" applyFont="1" applyFill="1" applyBorder="1" applyAlignment="1">
      <alignment/>
    </xf>
    <xf numFmtId="181" fontId="31" fillId="17" borderId="19" xfId="0" applyNumberFormat="1" applyFont="1" applyFill="1" applyBorder="1" applyAlignment="1">
      <alignment/>
    </xf>
    <xf numFmtId="2" fontId="31" fillId="3" borderId="18" xfId="0" applyNumberFormat="1" applyFont="1" applyFill="1" applyBorder="1" applyAlignment="1">
      <alignment/>
    </xf>
    <xf numFmtId="2" fontId="4" fillId="2" borderId="18" xfId="0" applyNumberFormat="1" applyFont="1" applyFill="1" applyBorder="1" applyAlignment="1">
      <alignment/>
    </xf>
    <xf numFmtId="2" fontId="31" fillId="18" borderId="18" xfId="0" applyNumberFormat="1" applyFont="1" applyFill="1" applyBorder="1" applyAlignment="1">
      <alignment/>
    </xf>
    <xf numFmtId="181" fontId="0" fillId="18" borderId="18" xfId="0" applyNumberFormat="1" applyFill="1" applyBorder="1" applyAlignment="1">
      <alignment/>
    </xf>
    <xf numFmtId="0" fontId="0" fillId="18" borderId="18" xfId="0" applyFill="1" applyBorder="1" applyAlignment="1">
      <alignment/>
    </xf>
    <xf numFmtId="2" fontId="0" fillId="18" borderId="18" xfId="0" applyNumberFormat="1" applyFill="1" applyBorder="1" applyAlignment="1">
      <alignment/>
    </xf>
    <xf numFmtId="182" fontId="0" fillId="11" borderId="18" xfId="0" applyNumberFormat="1" applyFill="1" applyBorder="1" applyAlignment="1">
      <alignment/>
    </xf>
    <xf numFmtId="1" fontId="0" fillId="11" borderId="18" xfId="0" applyNumberFormat="1" applyFill="1" applyBorder="1" applyAlignment="1">
      <alignment/>
    </xf>
    <xf numFmtId="182" fontId="0" fillId="11" borderId="18" xfId="0" applyNumberFormat="1" applyFont="1" applyFill="1" applyBorder="1" applyAlignment="1">
      <alignment/>
    </xf>
    <xf numFmtId="182" fontId="0" fillId="12" borderId="18" xfId="0" applyNumberFormat="1" applyFont="1" applyFill="1" applyBorder="1" applyAlignment="1">
      <alignment/>
    </xf>
    <xf numFmtId="1" fontId="0" fillId="12" borderId="18" xfId="0" applyNumberFormat="1" applyFill="1" applyBorder="1" applyAlignment="1">
      <alignment/>
    </xf>
    <xf numFmtId="182" fontId="33" fillId="16" borderId="18" xfId="0" applyNumberFormat="1" applyFont="1" applyFill="1" applyBorder="1" applyAlignment="1">
      <alignment/>
    </xf>
    <xf numFmtId="1" fontId="33" fillId="16" borderId="18" xfId="0" applyNumberFormat="1" applyFont="1" applyFill="1" applyBorder="1" applyAlignment="1">
      <alignment/>
    </xf>
    <xf numFmtId="182" fontId="33" fillId="16" borderId="19" xfId="0" applyNumberFormat="1" applyFont="1" applyFill="1" applyBorder="1" applyAlignment="1">
      <alignment/>
    </xf>
    <xf numFmtId="1" fontId="33" fillId="16" borderId="19" xfId="0" applyNumberFormat="1" applyFont="1" applyFill="1" applyBorder="1" applyAlignment="1">
      <alignment/>
    </xf>
    <xf numFmtId="2" fontId="0" fillId="11" borderId="18" xfId="0" applyNumberFormat="1" applyFill="1" applyBorder="1" applyAlignment="1">
      <alignment/>
    </xf>
    <xf numFmtId="2" fontId="0" fillId="12" borderId="18" xfId="0" applyNumberFormat="1" applyFill="1" applyBorder="1" applyAlignment="1">
      <alignment/>
    </xf>
    <xf numFmtId="2" fontId="33" fillId="18" borderId="18" xfId="0" applyNumberFormat="1" applyFont="1" applyFill="1" applyBorder="1" applyAlignment="1">
      <alignment/>
    </xf>
    <xf numFmtId="2" fontId="33" fillId="17" borderId="18" xfId="0" applyNumberFormat="1" applyFont="1" applyFill="1" applyBorder="1" applyAlignment="1">
      <alignment/>
    </xf>
    <xf numFmtId="2" fontId="33" fillId="17" borderId="19" xfId="0" applyNumberFormat="1" applyFont="1" applyFill="1" applyBorder="1" applyAlignment="1">
      <alignment/>
    </xf>
    <xf numFmtId="0" fontId="4" fillId="0" borderId="9" xfId="0" applyFont="1" applyBorder="1" applyAlignment="1">
      <alignment/>
    </xf>
    <xf numFmtId="0" fontId="4" fillId="0" borderId="21" xfId="0" applyFont="1" applyBorder="1" applyAlignment="1">
      <alignment/>
    </xf>
    <xf numFmtId="178" fontId="10" fillId="18" borderId="18" xfId="0" applyNumberFormat="1" applyFont="1" applyFill="1" applyBorder="1" applyAlignment="1">
      <alignment horizontal="right"/>
    </xf>
    <xf numFmtId="0" fontId="4" fillId="18" borderId="18" xfId="0" applyFont="1" applyFill="1" applyBorder="1" applyAlignment="1">
      <alignment/>
    </xf>
    <xf numFmtId="178" fontId="10" fillId="18" borderId="19" xfId="0" applyNumberFormat="1" applyFont="1" applyFill="1" applyBorder="1" applyAlignment="1">
      <alignment horizontal="right"/>
    </xf>
    <xf numFmtId="0" fontId="10" fillId="0" borderId="21" xfId="0" applyFont="1" applyBorder="1" applyAlignment="1">
      <alignment/>
    </xf>
    <xf numFmtId="0" fontId="2" fillId="0" borderId="19" xfId="0" applyFont="1" applyBorder="1" applyAlignment="1">
      <alignment/>
    </xf>
    <xf numFmtId="0" fontId="0" fillId="0" borderId="0" xfId="0" applyAlignment="1">
      <alignment wrapText="1"/>
    </xf>
    <xf numFmtId="182" fontId="4" fillId="18" borderId="18" xfId="0" applyNumberFormat="1" applyFont="1" applyFill="1" applyBorder="1" applyAlignment="1">
      <alignment/>
    </xf>
    <xf numFmtId="178" fontId="0" fillId="18" borderId="18" xfId="0" applyNumberFormat="1" applyFill="1" applyBorder="1" applyAlignment="1">
      <alignment/>
    </xf>
    <xf numFmtId="182" fontId="4" fillId="11" borderId="18" xfId="0" applyNumberFormat="1" applyFont="1" applyFill="1" applyBorder="1" applyAlignment="1">
      <alignment/>
    </xf>
    <xf numFmtId="178" fontId="0" fillId="11" borderId="18" xfId="0" applyNumberFormat="1" applyFill="1" applyBorder="1" applyAlignment="1">
      <alignment/>
    </xf>
    <xf numFmtId="182" fontId="31" fillId="12" borderId="18" xfId="0" applyNumberFormat="1" applyFont="1" applyFill="1" applyBorder="1" applyAlignment="1">
      <alignment/>
    </xf>
    <xf numFmtId="178" fontId="0" fillId="12" borderId="18" xfId="0" applyNumberFormat="1" applyFill="1" applyBorder="1" applyAlignment="1">
      <alignment/>
    </xf>
    <xf numFmtId="182" fontId="31" fillId="17" borderId="19" xfId="0" applyNumberFormat="1" applyFont="1" applyFill="1" applyBorder="1" applyAlignment="1">
      <alignment/>
    </xf>
    <xf numFmtId="178" fontId="33" fillId="17" borderId="19" xfId="0" applyNumberFormat="1" applyFont="1" applyFill="1" applyBorder="1" applyAlignment="1">
      <alignment/>
    </xf>
    <xf numFmtId="0" fontId="4" fillId="0" borderId="17" xfId="0" applyFont="1" applyFill="1" applyBorder="1" applyAlignment="1">
      <alignment horizontal="right"/>
    </xf>
    <xf numFmtId="0" fontId="1" fillId="0" borderId="17" xfId="0" applyFont="1" applyBorder="1" applyAlignment="1">
      <alignment wrapText="1"/>
    </xf>
    <xf numFmtId="180" fontId="4" fillId="11" borderId="18" xfId="0" applyNumberFormat="1" applyFont="1" applyFill="1" applyBorder="1" applyAlignment="1">
      <alignment/>
    </xf>
    <xf numFmtId="180" fontId="31" fillId="12" borderId="18" xfId="0" applyNumberFormat="1" applyFont="1" applyFill="1" applyBorder="1" applyAlignment="1">
      <alignment/>
    </xf>
    <xf numFmtId="180" fontId="31" fillId="23" borderId="18" xfId="0" applyNumberFormat="1" applyFont="1" applyFill="1" applyBorder="1" applyAlignment="1">
      <alignment/>
    </xf>
    <xf numFmtId="180" fontId="31" fillId="23" borderId="19" xfId="0" applyNumberFormat="1" applyFont="1" applyFill="1" applyBorder="1" applyAlignment="1">
      <alignment/>
    </xf>
    <xf numFmtId="0" fontId="0" fillId="0" borderId="18" xfId="0" applyFont="1" applyFill="1" applyBorder="1" applyAlignment="1">
      <alignment/>
    </xf>
    <xf numFmtId="2" fontId="4" fillId="18" borderId="18" xfId="0" applyNumberFormat="1" applyFont="1" applyFill="1" applyBorder="1" applyAlignment="1">
      <alignment/>
    </xf>
    <xf numFmtId="1" fontId="0" fillId="0" borderId="0" xfId="15" applyNumberFormat="1" applyFont="1" applyFill="1" applyBorder="1">
      <alignment horizontal="right" vertical="center"/>
    </xf>
    <xf numFmtId="2" fontId="31" fillId="11" borderId="18" xfId="0" applyNumberFormat="1" applyFont="1" applyFill="1" applyBorder="1" applyAlignment="1">
      <alignment/>
    </xf>
    <xf numFmtId="2" fontId="31" fillId="11" borderId="19" xfId="0" applyNumberFormat="1" applyFont="1" applyFill="1" applyBorder="1" applyAlignment="1">
      <alignment/>
    </xf>
    <xf numFmtId="178" fontId="31" fillId="17" borderId="18" xfId="0" applyNumberFormat="1" applyFont="1" applyFill="1" applyBorder="1" applyAlignment="1">
      <alignment/>
    </xf>
    <xf numFmtId="178" fontId="31" fillId="12" borderId="18" xfId="0" applyNumberFormat="1" applyFont="1" applyFill="1" applyBorder="1" applyAlignment="1">
      <alignment/>
    </xf>
    <xf numFmtId="178" fontId="31" fillId="11" borderId="18" xfId="0" applyNumberFormat="1" applyFont="1" applyFill="1" applyBorder="1" applyAlignment="1">
      <alignment/>
    </xf>
    <xf numFmtId="178" fontId="4" fillId="11" borderId="19" xfId="0" applyNumberFormat="1" applyFont="1" applyFill="1" applyBorder="1" applyAlignment="1">
      <alignment/>
    </xf>
    <xf numFmtId="0" fontId="38" fillId="15" borderId="0" xfId="0" applyFont="1" applyFill="1" applyAlignment="1">
      <alignment/>
    </xf>
    <xf numFmtId="0" fontId="4" fillId="15" borderId="0" xfId="0" applyFont="1" applyFill="1" applyAlignment="1">
      <alignment/>
    </xf>
    <xf numFmtId="0" fontId="4" fillId="15" borderId="0" xfId="0" applyFont="1" applyFill="1" applyAlignment="1">
      <alignment horizontal="center"/>
    </xf>
    <xf numFmtId="0" fontId="4" fillId="15" borderId="0" xfId="0" applyFont="1" applyFill="1" applyBorder="1" applyAlignment="1">
      <alignment horizontal="left"/>
    </xf>
    <xf numFmtId="0" fontId="2" fillId="15" borderId="0" xfId="0" applyFont="1" applyFill="1" applyBorder="1" applyAlignment="1">
      <alignment horizontal="center"/>
    </xf>
    <xf numFmtId="0" fontId="2" fillId="15" borderId="0" xfId="0" applyFont="1" applyFill="1" applyAlignment="1">
      <alignment/>
    </xf>
    <xf numFmtId="0" fontId="10" fillId="15" borderId="0" xfId="0" applyFont="1" applyFill="1" applyAlignment="1">
      <alignment/>
    </xf>
    <xf numFmtId="0" fontId="10" fillId="15" borderId="0" xfId="0" applyFont="1" applyFill="1" applyAlignment="1">
      <alignment horizontal="center"/>
    </xf>
    <xf numFmtId="0" fontId="11" fillId="15" borderId="0" xfId="0" applyFont="1" applyFill="1" applyAlignment="1">
      <alignment/>
    </xf>
    <xf numFmtId="0" fontId="0" fillId="15" borderId="0" xfId="0" applyFont="1" applyFill="1" applyAlignment="1">
      <alignment/>
    </xf>
    <xf numFmtId="1" fontId="2" fillId="15" borderId="0" xfId="22" applyNumberFormat="1" applyFont="1" applyFill="1" applyBorder="1">
      <alignment/>
      <protection/>
    </xf>
    <xf numFmtId="1" fontId="0" fillId="15" borderId="0" xfId="0" applyNumberFormat="1" applyFill="1" applyAlignment="1">
      <alignment/>
    </xf>
    <xf numFmtId="0" fontId="8" fillId="15" borderId="0" xfId="0" applyFont="1" applyFill="1" applyAlignment="1">
      <alignment/>
    </xf>
    <xf numFmtId="0" fontId="2" fillId="15" borderId="0" xfId="0" applyFont="1" applyFill="1" applyAlignment="1">
      <alignment horizontal="left"/>
    </xf>
    <xf numFmtId="1" fontId="4" fillId="15" borderId="0" xfId="0" applyNumberFormat="1" applyFont="1" applyFill="1" applyAlignment="1">
      <alignment/>
    </xf>
    <xf numFmtId="0" fontId="9" fillId="15" borderId="0" xfId="0" applyFont="1" applyFill="1" applyAlignment="1">
      <alignment/>
    </xf>
    <xf numFmtId="0" fontId="4" fillId="15" borderId="0" xfId="0" applyFont="1" applyFill="1" applyAlignment="1">
      <alignment/>
    </xf>
    <xf numFmtId="0" fontId="10" fillId="15" borderId="0" xfId="0" applyFont="1" applyFill="1" applyAlignment="1">
      <alignment/>
    </xf>
    <xf numFmtId="0" fontId="4" fillId="15" borderId="0" xfId="0" applyFont="1" applyFill="1" applyAlignment="1">
      <alignment/>
    </xf>
    <xf numFmtId="2" fontId="4" fillId="15" borderId="0" xfId="0" applyNumberFormat="1" applyFont="1" applyFill="1" applyAlignment="1">
      <alignment/>
    </xf>
    <xf numFmtId="0" fontId="9" fillId="15" borderId="0" xfId="0" applyFont="1" applyFill="1" applyAlignment="1">
      <alignment/>
    </xf>
    <xf numFmtId="181" fontId="4" fillId="15" borderId="0" xfId="0" applyNumberFormat="1" applyFont="1" applyFill="1" applyAlignment="1">
      <alignment/>
    </xf>
    <xf numFmtId="212" fontId="0" fillId="15" borderId="0" xfId="0" applyNumberFormat="1" applyFill="1" applyAlignment="1">
      <alignment/>
    </xf>
    <xf numFmtId="0" fontId="4" fillId="6" borderId="3" xfId="0" applyFont="1" applyFill="1" applyBorder="1" applyAlignment="1">
      <alignment horizontal="right" vertical="center"/>
    </xf>
    <xf numFmtId="0" fontId="8" fillId="6" borderId="3" xfId="0" applyFont="1" applyFill="1" applyBorder="1" applyAlignment="1">
      <alignment horizontal="center" vertical="center" wrapText="1"/>
    </xf>
    <xf numFmtId="1" fontId="0" fillId="6" borderId="0" xfId="22" applyNumberFormat="1" applyFont="1" applyFill="1">
      <alignment/>
      <protection/>
    </xf>
    <xf numFmtId="1" fontId="87" fillId="6" borderId="0" xfId="0" applyNumberFormat="1" applyFont="1" applyFill="1" applyBorder="1" applyAlignment="1">
      <alignment wrapText="1"/>
    </xf>
    <xf numFmtId="0" fontId="0" fillId="6" borderId="0" xfId="22" applyFont="1" applyFill="1" applyBorder="1">
      <alignment/>
      <protection/>
    </xf>
    <xf numFmtId="1" fontId="0" fillId="6" borderId="0" xfId="0" applyNumberFormat="1" applyFont="1" applyFill="1" applyAlignment="1">
      <alignment/>
    </xf>
    <xf numFmtId="178" fontId="0" fillId="6" borderId="0" xfId="0" applyNumberFormat="1" applyFont="1" applyFill="1" applyAlignment="1">
      <alignment/>
    </xf>
    <xf numFmtId="212" fontId="0" fillId="6" borderId="0" xfId="0" applyNumberFormat="1" applyFont="1" applyFill="1" applyAlignment="1">
      <alignment/>
    </xf>
    <xf numFmtId="1" fontId="87" fillId="6" borderId="0" xfId="0" applyNumberFormat="1" applyFont="1" applyFill="1" applyBorder="1" applyAlignment="1">
      <alignment/>
    </xf>
    <xf numFmtId="3" fontId="87" fillId="6" borderId="0" xfId="0" applyNumberFormat="1" applyFont="1" applyFill="1" applyBorder="1" applyAlignment="1">
      <alignment/>
    </xf>
    <xf numFmtId="1" fontId="0" fillId="6" borderId="0" xfId="0" applyNumberFormat="1" applyFont="1" applyFill="1" applyBorder="1" applyAlignment="1">
      <alignment vertical="center"/>
    </xf>
    <xf numFmtId="0" fontId="0" fillId="6" borderId="0" xfId="0" applyFont="1" applyFill="1" applyAlignment="1">
      <alignment/>
    </xf>
    <xf numFmtId="0" fontId="88" fillId="6" borderId="0" xfId="22" applyFont="1" applyFill="1" applyBorder="1">
      <alignment/>
      <protection/>
    </xf>
    <xf numFmtId="0" fontId="0" fillId="6" borderId="0" xfId="0" applyFont="1" applyFill="1" applyBorder="1" applyAlignment="1">
      <alignment/>
    </xf>
    <xf numFmtId="1" fontId="0" fillId="6" borderId="0" xfId="0" applyNumberFormat="1" applyFont="1" applyFill="1" applyBorder="1" applyAlignment="1">
      <alignment horizontal="right"/>
    </xf>
    <xf numFmtId="1" fontId="1" fillId="6" borderId="10" xfId="0" applyNumberFormat="1" applyFont="1" applyFill="1" applyBorder="1" applyAlignment="1">
      <alignment/>
    </xf>
    <xf numFmtId="178" fontId="1" fillId="6" borderId="10" xfId="0" applyNumberFormat="1" applyFont="1" applyFill="1" applyBorder="1" applyAlignment="1">
      <alignment/>
    </xf>
    <xf numFmtId="0" fontId="10" fillId="6" borderId="2" xfId="0" applyFont="1" applyFill="1" applyBorder="1" applyAlignment="1">
      <alignment wrapText="1"/>
    </xf>
    <xf numFmtId="1" fontId="0" fillId="6" borderId="0" xfId="0" applyNumberFormat="1" applyFont="1" applyFill="1" applyAlignment="1">
      <alignment/>
    </xf>
    <xf numFmtId="0" fontId="2" fillId="6" borderId="2" xfId="0" applyFont="1" applyFill="1" applyBorder="1" applyAlignment="1">
      <alignment horizontal="right"/>
    </xf>
    <xf numFmtId="0" fontId="2" fillId="6" borderId="1" xfId="0" applyFont="1" applyFill="1" applyBorder="1" applyAlignment="1">
      <alignment horizontal="right"/>
    </xf>
    <xf numFmtId="0" fontId="0" fillId="6" borderId="12" xfId="0" applyFont="1" applyFill="1" applyBorder="1" applyAlignment="1">
      <alignment/>
    </xf>
    <xf numFmtId="1" fontId="33" fillId="18" borderId="18" xfId="0" applyNumberFormat="1" applyFont="1" applyFill="1" applyBorder="1" applyAlignment="1">
      <alignment/>
    </xf>
    <xf numFmtId="1" fontId="33" fillId="11" borderId="18" xfId="0" applyNumberFormat="1" applyFont="1" applyFill="1" applyBorder="1" applyAlignment="1">
      <alignment/>
    </xf>
    <xf numFmtId="1" fontId="33" fillId="12" borderId="18" xfId="0" applyNumberFormat="1" applyFont="1" applyFill="1" applyBorder="1" applyAlignment="1">
      <alignment/>
    </xf>
    <xf numFmtId="1" fontId="33" fillId="17" borderId="18" xfId="0" applyNumberFormat="1" applyFont="1" applyFill="1" applyBorder="1" applyAlignment="1">
      <alignment/>
    </xf>
    <xf numFmtId="1" fontId="33" fillId="17" borderId="19" xfId="0" applyNumberFormat="1" applyFont="1" applyFill="1" applyBorder="1" applyAlignment="1">
      <alignment/>
    </xf>
    <xf numFmtId="178" fontId="33" fillId="11" borderId="18" xfId="0" applyNumberFormat="1" applyFont="1" applyFill="1" applyBorder="1" applyAlignment="1">
      <alignment/>
    </xf>
    <xf numFmtId="178" fontId="33" fillId="12" borderId="18" xfId="0" applyNumberFormat="1" applyFont="1" applyFill="1" applyBorder="1" applyAlignment="1">
      <alignment/>
    </xf>
    <xf numFmtId="178" fontId="33" fillId="17" borderId="18" xfId="0" applyNumberFormat="1" applyFont="1" applyFill="1" applyBorder="1" applyAlignment="1">
      <alignment/>
    </xf>
    <xf numFmtId="0" fontId="0" fillId="18" borderId="19" xfId="0" applyFill="1" applyBorder="1" applyAlignment="1">
      <alignment/>
    </xf>
    <xf numFmtId="1" fontId="0" fillId="2" borderId="18" xfId="0" applyNumberFormat="1" applyFont="1" applyFill="1" applyBorder="1" applyAlignment="1">
      <alignment/>
    </xf>
    <xf numFmtId="1" fontId="0" fillId="3" borderId="18" xfId="0" applyNumberFormat="1" applyFont="1" applyFill="1" applyBorder="1" applyAlignment="1">
      <alignment/>
    </xf>
    <xf numFmtId="1" fontId="0" fillId="3" borderId="19" xfId="0" applyNumberFormat="1" applyFont="1" applyFill="1" applyBorder="1" applyAlignment="1">
      <alignment/>
    </xf>
    <xf numFmtId="178" fontId="33" fillId="18" borderId="18" xfId="0" applyNumberFormat="1" applyFont="1" applyFill="1" applyBorder="1" applyAlignment="1">
      <alignment/>
    </xf>
    <xf numFmtId="178" fontId="33" fillId="18" borderId="19" xfId="0" applyNumberFormat="1" applyFont="1" applyFill="1" applyBorder="1" applyAlignment="1">
      <alignment/>
    </xf>
    <xf numFmtId="0" fontId="78" fillId="0" borderId="0" xfId="0" applyFont="1" applyAlignment="1">
      <alignment/>
    </xf>
    <xf numFmtId="2" fontId="33" fillId="11" borderId="18" xfId="0" applyNumberFormat="1" applyFont="1" applyFill="1" applyBorder="1" applyAlignment="1">
      <alignment/>
    </xf>
    <xf numFmtId="2" fontId="33" fillId="12" borderId="18" xfId="0" applyNumberFormat="1" applyFont="1" applyFill="1" applyBorder="1" applyAlignment="1">
      <alignment/>
    </xf>
    <xf numFmtId="2" fontId="0" fillId="18" borderId="19" xfId="0" applyNumberFormat="1" applyFill="1" applyBorder="1" applyAlignment="1">
      <alignment/>
    </xf>
    <xf numFmtId="0" fontId="1" fillId="0" borderId="17" xfId="0" applyFont="1" applyBorder="1" applyAlignment="1">
      <alignment horizontal="center"/>
    </xf>
    <xf numFmtId="0" fontId="33" fillId="6" borderId="0" xfId="0" applyFont="1" applyFill="1" applyAlignment="1">
      <alignment/>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3" fillId="6" borderId="0" xfId="0" applyFont="1" applyFill="1" applyBorder="1" applyAlignment="1">
      <alignment textRotation="90" wrapText="1"/>
    </xf>
    <xf numFmtId="0" fontId="2" fillId="6" borderId="0" xfId="0" applyFont="1" applyFill="1" applyAlignment="1">
      <alignment wrapText="1"/>
    </xf>
    <xf numFmtId="0" fontId="1" fillId="0" borderId="0" xfId="0" applyFont="1" applyAlignment="1">
      <alignment wrapText="1"/>
    </xf>
    <xf numFmtId="0" fontId="3" fillId="5" borderId="0" xfId="0" applyFont="1" applyFill="1" applyAlignment="1">
      <alignment/>
    </xf>
    <xf numFmtId="0" fontId="0" fillId="5" borderId="0" xfId="0" applyFill="1" applyAlignment="1">
      <alignment/>
    </xf>
    <xf numFmtId="0" fontId="3" fillId="5" borderId="0" xfId="0" applyFont="1" applyFill="1" applyAlignment="1">
      <alignment wrapText="1"/>
    </xf>
    <xf numFmtId="0" fontId="1" fillId="0" borderId="6" xfId="0" applyFont="1" applyBorder="1" applyAlignment="1">
      <alignment horizontal="center"/>
    </xf>
    <xf numFmtId="0" fontId="2" fillId="15" borderId="0" xfId="0" applyFont="1" applyFill="1" applyAlignment="1">
      <alignment wrapText="1"/>
    </xf>
    <xf numFmtId="0" fontId="0" fillId="0" borderId="0" xfId="0" applyFont="1" applyFill="1" applyBorder="1" applyAlignment="1">
      <alignment horizontal="center" wrapText="1"/>
    </xf>
    <xf numFmtId="0" fontId="10" fillId="0" borderId="19" xfId="0" applyFont="1" applyFill="1" applyBorder="1" applyAlignment="1">
      <alignment/>
    </xf>
    <xf numFmtId="178" fontId="10" fillId="8" borderId="18" xfId="0" applyNumberFormat="1" applyFont="1" applyFill="1" applyBorder="1" applyAlignment="1">
      <alignment horizontal="right"/>
    </xf>
    <xf numFmtId="178" fontId="10" fillId="2" borderId="19" xfId="0" applyNumberFormat="1" applyFont="1" applyFill="1" applyBorder="1" applyAlignment="1">
      <alignment horizontal="right"/>
    </xf>
    <xf numFmtId="0" fontId="0" fillId="8" borderId="0" xfId="0" applyFill="1" applyAlignment="1">
      <alignment/>
    </xf>
    <xf numFmtId="0" fontId="3" fillId="6" borderId="0" xfId="0" applyFont="1" applyFill="1" applyBorder="1" applyAlignment="1">
      <alignment wrapText="1"/>
    </xf>
    <xf numFmtId="0" fontId="26" fillId="6" borderId="0" xfId="0" applyFont="1" applyFill="1" applyBorder="1" applyAlignment="1">
      <alignment/>
    </xf>
    <xf numFmtId="0" fontId="33" fillId="6" borderId="0" xfId="0" applyFont="1" applyFill="1" applyBorder="1" applyAlignment="1">
      <alignment/>
    </xf>
    <xf numFmtId="0" fontId="1" fillId="11" borderId="2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53" fillId="14" borderId="4" xfId="0" applyFont="1" applyFill="1" applyBorder="1" applyAlignment="1">
      <alignment textRotation="90" wrapText="1"/>
    </xf>
    <xf numFmtId="0" fontId="53" fillId="14" borderId="0" xfId="0" applyFont="1" applyFill="1" applyBorder="1" applyAlignment="1">
      <alignment textRotation="90" wrapText="1"/>
    </xf>
    <xf numFmtId="0" fontId="53" fillId="14" borderId="25" xfId="0" applyFont="1" applyFill="1" applyBorder="1" applyAlignment="1">
      <alignment textRotation="90" wrapText="1"/>
    </xf>
    <xf numFmtId="2" fontId="4" fillId="11" borderId="4" xfId="0" applyNumberFormat="1" applyFont="1" applyFill="1" applyBorder="1" applyAlignment="1">
      <alignment/>
    </xf>
    <xf numFmtId="2" fontId="31" fillId="12" borderId="4" xfId="0" applyNumberFormat="1" applyFont="1" applyFill="1" applyBorder="1" applyAlignment="1">
      <alignment/>
    </xf>
    <xf numFmtId="2" fontId="33" fillId="12" borderId="4" xfId="0" applyNumberFormat="1" applyFont="1" applyFill="1" applyBorder="1" applyAlignment="1">
      <alignment/>
    </xf>
    <xf numFmtId="178" fontId="10" fillId="2" borderId="25" xfId="0" applyNumberFormat="1" applyFont="1" applyFill="1" applyBorder="1" applyAlignment="1">
      <alignment horizontal="right"/>
    </xf>
    <xf numFmtId="2" fontId="0" fillId="11" borderId="4" xfId="0" applyNumberFormat="1" applyFont="1" applyFill="1" applyBorder="1" applyAlignment="1">
      <alignment/>
    </xf>
    <xf numFmtId="2" fontId="31" fillId="17" borderId="4" xfId="0" applyNumberFormat="1" applyFont="1" applyFill="1" applyBorder="1" applyAlignment="1">
      <alignment/>
    </xf>
    <xf numFmtId="178" fontId="10" fillId="3" borderId="25" xfId="0" applyNumberFormat="1" applyFont="1" applyFill="1" applyBorder="1" applyAlignment="1">
      <alignment horizontal="right"/>
    </xf>
    <xf numFmtId="2" fontId="4" fillId="20" borderId="4" xfId="0" applyNumberFormat="1" applyFont="1" applyFill="1" applyBorder="1" applyAlignment="1">
      <alignment/>
    </xf>
    <xf numFmtId="178" fontId="10" fillId="20" borderId="25" xfId="0" applyNumberFormat="1" applyFont="1" applyFill="1" applyBorder="1" applyAlignment="1">
      <alignment horizontal="right"/>
    </xf>
    <xf numFmtId="2" fontId="4" fillId="20" borderId="28" xfId="0" applyNumberFormat="1" applyFont="1" applyFill="1" applyBorder="1" applyAlignment="1">
      <alignment/>
    </xf>
    <xf numFmtId="2" fontId="4" fillId="20" borderId="12" xfId="0" applyNumberFormat="1" applyFont="1" applyFill="1" applyBorder="1" applyAlignment="1">
      <alignment/>
    </xf>
    <xf numFmtId="178" fontId="10" fillId="20" borderId="29" xfId="0" applyNumberFormat="1" applyFont="1" applyFill="1" applyBorder="1" applyAlignment="1">
      <alignment horizontal="right"/>
    </xf>
    <xf numFmtId="0" fontId="1" fillId="2" borderId="2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7" xfId="0" applyFont="1" applyFill="1" applyBorder="1" applyAlignment="1">
      <alignment horizontal="center" vertical="center"/>
    </xf>
    <xf numFmtId="178" fontId="10" fillId="11" borderId="25" xfId="0" applyNumberFormat="1" applyFont="1" applyFill="1" applyBorder="1" applyAlignment="1">
      <alignment/>
    </xf>
    <xf numFmtId="178" fontId="31" fillId="12" borderId="25" xfId="0" applyNumberFormat="1" applyFont="1" applyFill="1" applyBorder="1" applyAlignment="1">
      <alignment/>
    </xf>
    <xf numFmtId="178" fontId="31" fillId="17" borderId="25" xfId="0" applyNumberFormat="1" applyFont="1" applyFill="1" applyBorder="1" applyAlignment="1">
      <alignment/>
    </xf>
    <xf numFmtId="178" fontId="10" fillId="20" borderId="25" xfId="0" applyNumberFormat="1" applyFont="1" applyFill="1" applyBorder="1" applyAlignment="1">
      <alignment/>
    </xf>
    <xf numFmtId="1" fontId="4" fillId="20" borderId="12" xfId="0" applyNumberFormat="1" applyFont="1" applyFill="1" applyBorder="1" applyAlignment="1">
      <alignment/>
    </xf>
    <xf numFmtId="178" fontId="10" fillId="20" borderId="29" xfId="0" applyNumberFormat="1" applyFont="1" applyFill="1" applyBorder="1" applyAlignment="1">
      <alignment/>
    </xf>
    <xf numFmtId="0" fontId="1" fillId="7" borderId="26" xfId="0" applyFont="1" applyFill="1" applyBorder="1" applyAlignment="1">
      <alignment horizontal="center" vertical="center" wrapText="1"/>
    </xf>
    <xf numFmtId="0" fontId="1" fillId="7" borderId="27" xfId="0" applyFont="1" applyFill="1" applyBorder="1" applyAlignment="1">
      <alignment horizontal="center" vertical="center" wrapText="1"/>
    </xf>
    <xf numFmtId="178" fontId="31" fillId="17" borderId="4" xfId="0" applyNumberFormat="1" applyFont="1" applyFill="1" applyBorder="1" applyAlignment="1">
      <alignment horizontal="right"/>
    </xf>
    <xf numFmtId="2" fontId="31" fillId="17" borderId="25" xfId="0" applyNumberFormat="1" applyFont="1" applyFill="1" applyBorder="1" applyAlignment="1">
      <alignment horizontal="right"/>
    </xf>
    <xf numFmtId="178" fontId="31" fillId="12" borderId="4" xfId="0" applyNumberFormat="1" applyFont="1" applyFill="1" applyBorder="1" applyAlignment="1">
      <alignment horizontal="right"/>
    </xf>
    <xf numFmtId="178" fontId="10" fillId="11" borderId="4" xfId="0" applyNumberFormat="1" applyFont="1" applyFill="1" applyBorder="1" applyAlignment="1">
      <alignment horizontal="right"/>
    </xf>
    <xf numFmtId="2" fontId="10" fillId="11" borderId="25" xfId="0" applyNumberFormat="1" applyFont="1" applyFill="1" applyBorder="1" applyAlignment="1">
      <alignment horizontal="right"/>
    </xf>
    <xf numFmtId="2" fontId="31" fillId="12" borderId="25" xfId="0" applyNumberFormat="1" applyFont="1" applyFill="1" applyBorder="1" applyAlignment="1">
      <alignment horizontal="right"/>
    </xf>
    <xf numFmtId="178" fontId="10" fillId="20" borderId="4" xfId="0" applyNumberFormat="1" applyFont="1" applyFill="1" applyBorder="1" applyAlignment="1">
      <alignment horizontal="right"/>
    </xf>
    <xf numFmtId="1" fontId="10" fillId="20" borderId="25" xfId="0" applyNumberFormat="1" applyFont="1" applyFill="1" applyBorder="1" applyAlignment="1">
      <alignment horizontal="right"/>
    </xf>
    <xf numFmtId="178" fontId="10" fillId="20" borderId="28" xfId="0" applyNumberFormat="1" applyFont="1" applyFill="1" applyBorder="1" applyAlignment="1">
      <alignment horizontal="right"/>
    </xf>
    <xf numFmtId="2" fontId="10" fillId="20" borderId="29" xfId="0" applyNumberFormat="1" applyFont="1" applyFill="1" applyBorder="1" applyAlignment="1">
      <alignment horizontal="right"/>
    </xf>
    <xf numFmtId="0" fontId="34" fillId="8" borderId="26" xfId="0" applyFont="1" applyFill="1" applyBorder="1" applyAlignment="1">
      <alignment horizontal="center" vertical="center" wrapText="1"/>
    </xf>
    <xf numFmtId="0" fontId="34" fillId="0" borderId="27" xfId="0" applyFont="1" applyBorder="1" applyAlignment="1">
      <alignment horizontal="center" vertical="center" wrapText="1"/>
    </xf>
    <xf numFmtId="181" fontId="4" fillId="11" borderId="4" xfId="0" applyNumberFormat="1" applyFont="1" applyFill="1" applyBorder="1" applyAlignment="1">
      <alignment/>
    </xf>
    <xf numFmtId="181" fontId="4" fillId="12" borderId="4" xfId="0" applyNumberFormat="1" applyFont="1" applyFill="1" applyBorder="1" applyAlignment="1">
      <alignment/>
    </xf>
    <xf numFmtId="181" fontId="31" fillId="12" borderId="4" xfId="0" applyNumberFormat="1" applyFont="1" applyFill="1" applyBorder="1" applyAlignment="1">
      <alignment/>
    </xf>
    <xf numFmtId="181" fontId="31" fillId="17" borderId="4" xfId="0" applyNumberFormat="1" applyFont="1" applyFill="1" applyBorder="1" applyAlignment="1">
      <alignment/>
    </xf>
    <xf numFmtId="2" fontId="4" fillId="2" borderId="25" xfId="0" applyNumberFormat="1" applyFont="1" applyFill="1" applyBorder="1" applyAlignment="1">
      <alignment/>
    </xf>
    <xf numFmtId="2" fontId="31" fillId="3" borderId="25" xfId="0" applyNumberFormat="1" applyFont="1" applyFill="1" applyBorder="1" applyAlignment="1">
      <alignment/>
    </xf>
    <xf numFmtId="181" fontId="4" fillId="18" borderId="4" xfId="0" applyNumberFormat="1" applyFont="1" applyFill="1" applyBorder="1" applyAlignment="1">
      <alignment/>
    </xf>
    <xf numFmtId="2" fontId="4" fillId="20" borderId="25" xfId="0" applyNumberFormat="1" applyFont="1" applyFill="1" applyBorder="1" applyAlignment="1">
      <alignment/>
    </xf>
    <xf numFmtId="2" fontId="31" fillId="18" borderId="25" xfId="0" applyNumberFormat="1" applyFont="1" applyFill="1" applyBorder="1" applyAlignment="1">
      <alignment/>
    </xf>
    <xf numFmtId="181" fontId="4" fillId="18" borderId="28" xfId="0" applyNumberFormat="1" applyFont="1" applyFill="1" applyBorder="1" applyAlignment="1">
      <alignment/>
    </xf>
    <xf numFmtId="2" fontId="4" fillId="20" borderId="29" xfId="0" applyNumberFormat="1" applyFont="1" applyFill="1" applyBorder="1" applyAlignment="1">
      <alignment/>
    </xf>
    <xf numFmtId="0" fontId="1" fillId="5" borderId="2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7" xfId="0" applyBorder="1" applyAlignment="1">
      <alignment horizontal="center" vertical="center" wrapText="1"/>
    </xf>
    <xf numFmtId="182" fontId="0" fillId="11" borderId="4" xfId="0" applyNumberFormat="1" applyFont="1" applyFill="1" applyBorder="1" applyAlignment="1">
      <alignment/>
    </xf>
    <xf numFmtId="182" fontId="0" fillId="12" borderId="4" xfId="0" applyNumberFormat="1" applyFont="1" applyFill="1" applyBorder="1" applyAlignment="1">
      <alignment/>
    </xf>
    <xf numFmtId="182" fontId="33" fillId="17" borderId="4" xfId="0" applyNumberFormat="1" applyFont="1" applyFill="1" applyBorder="1" applyAlignment="1">
      <alignment/>
    </xf>
    <xf numFmtId="181" fontId="0" fillId="18" borderId="4" xfId="0" applyNumberFormat="1" applyFill="1" applyBorder="1" applyAlignment="1">
      <alignment/>
    </xf>
    <xf numFmtId="2" fontId="31" fillId="18" borderId="0" xfId="0" applyNumberFormat="1" applyFont="1" applyFill="1" applyBorder="1" applyAlignment="1">
      <alignment/>
    </xf>
    <xf numFmtId="178" fontId="10" fillId="18" borderId="25" xfId="0" applyNumberFormat="1" applyFont="1" applyFill="1" applyBorder="1" applyAlignment="1">
      <alignment horizontal="right"/>
    </xf>
    <xf numFmtId="182" fontId="0" fillId="11" borderId="4" xfId="0" applyNumberFormat="1" applyFill="1" applyBorder="1" applyAlignment="1">
      <alignment/>
    </xf>
    <xf numFmtId="2" fontId="31" fillId="16" borderId="0" xfId="0" applyNumberFormat="1" applyFont="1" applyFill="1" applyBorder="1" applyAlignment="1">
      <alignment/>
    </xf>
    <xf numFmtId="2" fontId="0" fillId="18" borderId="28" xfId="0" applyNumberFormat="1" applyFill="1" applyBorder="1" applyAlignment="1">
      <alignment/>
    </xf>
    <xf numFmtId="2" fontId="31" fillId="18" borderId="12" xfId="0" applyNumberFormat="1" applyFont="1" applyFill="1" applyBorder="1" applyAlignment="1">
      <alignment/>
    </xf>
    <xf numFmtId="0" fontId="4" fillId="18" borderId="29" xfId="0" applyFont="1" applyFill="1" applyBorder="1" applyAlignment="1">
      <alignment/>
    </xf>
    <xf numFmtId="0" fontId="34" fillId="9" borderId="26"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4" fillId="9" borderId="27" xfId="0" applyFont="1" applyFill="1" applyBorder="1" applyAlignment="1">
      <alignment horizontal="center" vertical="center" wrapText="1"/>
    </xf>
    <xf numFmtId="183" fontId="53" fillId="14" borderId="0" xfId="0" applyNumberFormat="1" applyFont="1" applyFill="1" applyBorder="1" applyAlignment="1">
      <alignment textRotation="90" wrapText="1"/>
    </xf>
    <xf numFmtId="182" fontId="4" fillId="11" borderId="4" xfId="0" applyNumberFormat="1" applyFont="1" applyFill="1" applyBorder="1" applyAlignment="1">
      <alignment/>
    </xf>
    <xf numFmtId="2" fontId="31" fillId="12" borderId="25" xfId="0" applyNumberFormat="1" applyFont="1" applyFill="1" applyBorder="1" applyAlignment="1">
      <alignment/>
    </xf>
    <xf numFmtId="2" fontId="4" fillId="11" borderId="25" xfId="0" applyNumberFormat="1" applyFont="1" applyFill="1" applyBorder="1" applyAlignment="1">
      <alignment/>
    </xf>
    <xf numFmtId="182" fontId="31" fillId="12" borderId="4" xfId="0" applyNumberFormat="1" applyFont="1" applyFill="1" applyBorder="1" applyAlignment="1">
      <alignment/>
    </xf>
    <xf numFmtId="2" fontId="31" fillId="17" borderId="25" xfId="0" applyNumberFormat="1" applyFont="1" applyFill="1" applyBorder="1" applyAlignment="1">
      <alignment/>
    </xf>
    <xf numFmtId="182" fontId="31" fillId="17" borderId="4" xfId="0" applyNumberFormat="1" applyFont="1" applyFill="1" applyBorder="1" applyAlignment="1">
      <alignment/>
    </xf>
    <xf numFmtId="182" fontId="4" fillId="18" borderId="4" xfId="0" applyNumberFormat="1" applyFont="1" applyFill="1" applyBorder="1" applyAlignment="1">
      <alignment/>
    </xf>
    <xf numFmtId="2" fontId="4" fillId="18" borderId="25" xfId="0" applyNumberFormat="1" applyFont="1" applyFill="1" applyBorder="1" applyAlignment="1">
      <alignment/>
    </xf>
    <xf numFmtId="182" fontId="4" fillId="18" borderId="28" xfId="0" applyNumberFormat="1" applyFont="1" applyFill="1" applyBorder="1" applyAlignment="1">
      <alignment/>
    </xf>
    <xf numFmtId="182" fontId="4" fillId="18" borderId="12" xfId="0" applyNumberFormat="1" applyFont="1" applyFill="1" applyBorder="1" applyAlignment="1">
      <alignment/>
    </xf>
    <xf numFmtId="2" fontId="4" fillId="18" borderId="29" xfId="0" applyNumberFormat="1" applyFont="1" applyFill="1" applyBorder="1" applyAlignment="1">
      <alignment/>
    </xf>
    <xf numFmtId="0" fontId="1" fillId="10" borderId="26" xfId="0" applyFont="1" applyFill="1" applyBorder="1" applyAlignment="1">
      <alignment horizontal="center" vertical="center" wrapText="1"/>
    </xf>
    <xf numFmtId="0" fontId="1" fillId="0" borderId="27" xfId="0" applyFont="1" applyBorder="1" applyAlignment="1">
      <alignment horizontal="center" vertical="center" wrapText="1"/>
    </xf>
    <xf numFmtId="2" fontId="31" fillId="11" borderId="4" xfId="0" applyNumberFormat="1" applyFont="1" applyFill="1" applyBorder="1" applyAlignment="1">
      <alignment/>
    </xf>
    <xf numFmtId="178" fontId="31" fillId="11" borderId="25" xfId="0" applyNumberFormat="1" applyFont="1" applyFill="1" applyBorder="1" applyAlignment="1">
      <alignment/>
    </xf>
    <xf numFmtId="2" fontId="31" fillId="12" borderId="28" xfId="0" applyNumberFormat="1" applyFont="1" applyFill="1" applyBorder="1" applyAlignment="1">
      <alignment/>
    </xf>
    <xf numFmtId="178" fontId="31" fillId="12" borderId="29" xfId="0" applyNumberFormat="1" applyFont="1" applyFill="1" applyBorder="1" applyAlignment="1">
      <alignment/>
    </xf>
    <xf numFmtId="0" fontId="1" fillId="24" borderId="26" xfId="0" applyFont="1" applyFill="1" applyBorder="1" applyAlignment="1">
      <alignment horizontal="center" vertical="center" wrapText="1"/>
    </xf>
    <xf numFmtId="0" fontId="1" fillId="24" borderId="7" xfId="0" applyFont="1" applyFill="1" applyBorder="1" applyAlignment="1">
      <alignment horizontal="center" vertical="center" wrapText="1"/>
    </xf>
    <xf numFmtId="0" fontId="0" fillId="24" borderId="27" xfId="0" applyFill="1" applyBorder="1" applyAlignment="1">
      <alignment horizontal="center" vertical="center" wrapText="1"/>
    </xf>
    <xf numFmtId="1" fontId="33" fillId="11" borderId="4" xfId="0" applyNumberFormat="1" applyFont="1" applyFill="1" applyBorder="1" applyAlignment="1">
      <alignment/>
    </xf>
    <xf numFmtId="212" fontId="33" fillId="11" borderId="0" xfId="0" applyNumberFormat="1" applyFont="1" applyFill="1" applyBorder="1" applyAlignment="1">
      <alignment/>
    </xf>
    <xf numFmtId="212" fontId="33" fillId="12" borderId="0" xfId="0" applyNumberFormat="1" applyFont="1" applyFill="1" applyBorder="1" applyAlignment="1">
      <alignment/>
    </xf>
    <xf numFmtId="1" fontId="33" fillId="2" borderId="25" xfId="0" applyNumberFormat="1" applyFont="1" applyFill="1" applyBorder="1" applyAlignment="1">
      <alignment/>
    </xf>
    <xf numFmtId="1" fontId="33" fillId="3" borderId="25" xfId="0" applyNumberFormat="1" applyFont="1" applyFill="1" applyBorder="1" applyAlignment="1">
      <alignment/>
    </xf>
    <xf numFmtId="1" fontId="33" fillId="12" borderId="4" xfId="0" applyNumberFormat="1" applyFont="1" applyFill="1" applyBorder="1" applyAlignment="1">
      <alignment/>
    </xf>
    <xf numFmtId="1" fontId="33" fillId="17" borderId="4" xfId="0" applyNumberFormat="1" applyFont="1" applyFill="1" applyBorder="1" applyAlignment="1">
      <alignment/>
    </xf>
    <xf numFmtId="212" fontId="33" fillId="17" borderId="0" xfId="0" applyNumberFormat="1" applyFont="1" applyFill="1" applyBorder="1" applyAlignment="1">
      <alignment/>
    </xf>
    <xf numFmtId="1" fontId="33" fillId="18" borderId="4" xfId="0" applyNumberFormat="1" applyFont="1" applyFill="1" applyBorder="1" applyAlignment="1">
      <alignment/>
    </xf>
    <xf numFmtId="212" fontId="33" fillId="18" borderId="0" xfId="0" applyNumberFormat="1" applyFont="1" applyFill="1" applyBorder="1" applyAlignment="1">
      <alignment/>
    </xf>
    <xf numFmtId="1" fontId="33" fillId="18" borderId="25" xfId="0" applyNumberFormat="1" applyFont="1" applyFill="1" applyBorder="1" applyAlignment="1">
      <alignment/>
    </xf>
    <xf numFmtId="1" fontId="33" fillId="18" borderId="28" xfId="0" applyNumberFormat="1" applyFont="1" applyFill="1" applyBorder="1" applyAlignment="1">
      <alignment/>
    </xf>
    <xf numFmtId="212" fontId="33" fillId="18" borderId="12" xfId="0" applyNumberFormat="1" applyFont="1" applyFill="1" applyBorder="1" applyAlignment="1">
      <alignment/>
    </xf>
    <xf numFmtId="1" fontId="33" fillId="18" borderId="29" xfId="0" applyNumberFormat="1" applyFont="1" applyFill="1" applyBorder="1" applyAlignment="1">
      <alignment/>
    </xf>
    <xf numFmtId="0" fontId="1"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34" fillId="25" borderId="26" xfId="0" applyFont="1" applyFill="1" applyBorder="1" applyAlignment="1">
      <alignment horizontal="center" vertical="center" wrapText="1"/>
    </xf>
    <xf numFmtId="0" fontId="34" fillId="25" borderId="27" xfId="0" applyFont="1" applyFill="1" applyBorder="1" applyAlignment="1">
      <alignment horizontal="center" vertical="center" wrapText="1"/>
    </xf>
    <xf numFmtId="178" fontId="33" fillId="11" borderId="4" xfId="0" applyNumberFormat="1" applyFont="1" applyFill="1" applyBorder="1" applyAlignment="1">
      <alignment/>
    </xf>
    <xf numFmtId="2" fontId="33" fillId="12" borderId="25" xfId="0" applyNumberFormat="1" applyFont="1" applyFill="1" applyBorder="1" applyAlignment="1">
      <alignment/>
    </xf>
    <xf numFmtId="178" fontId="33" fillId="12" borderId="4" xfId="0" applyNumberFormat="1" applyFont="1" applyFill="1" applyBorder="1" applyAlignment="1">
      <alignment/>
    </xf>
    <xf numFmtId="2" fontId="33" fillId="17" borderId="25" xfId="0" applyNumberFormat="1" applyFont="1" applyFill="1" applyBorder="1" applyAlignment="1">
      <alignment/>
    </xf>
    <xf numFmtId="2" fontId="33" fillId="11" borderId="25" xfId="0" applyNumberFormat="1" applyFont="1" applyFill="1" applyBorder="1" applyAlignment="1">
      <alignment/>
    </xf>
    <xf numFmtId="182" fontId="10" fillId="18" borderId="25" xfId="0" applyNumberFormat="1" applyFont="1" applyFill="1" applyBorder="1" applyAlignment="1">
      <alignment/>
    </xf>
    <xf numFmtId="178" fontId="33" fillId="18" borderId="4" xfId="0" applyNumberFormat="1" applyFont="1" applyFill="1" applyBorder="1" applyAlignment="1">
      <alignment/>
    </xf>
    <xf numFmtId="178" fontId="33" fillId="17" borderId="4" xfId="0" applyNumberFormat="1" applyFont="1" applyFill="1" applyBorder="1" applyAlignment="1">
      <alignment/>
    </xf>
    <xf numFmtId="178" fontId="33" fillId="11" borderId="28" xfId="0" applyNumberFormat="1" applyFont="1" applyFill="1" applyBorder="1" applyAlignment="1">
      <alignment/>
    </xf>
    <xf numFmtId="2" fontId="33" fillId="17" borderId="29" xfId="0" applyNumberFormat="1" applyFont="1" applyFill="1" applyBorder="1" applyAlignment="1">
      <alignment/>
    </xf>
    <xf numFmtId="178" fontId="10" fillId="8" borderId="25" xfId="0" applyNumberFormat="1" applyFont="1" applyFill="1" applyBorder="1" applyAlignment="1">
      <alignment horizontal="right"/>
    </xf>
    <xf numFmtId="2" fontId="4" fillId="8" borderId="25" xfId="0" applyNumberFormat="1" applyFont="1" applyFill="1" applyBorder="1" applyAlignment="1">
      <alignment/>
    </xf>
    <xf numFmtId="1" fontId="33" fillId="8" borderId="25" xfId="0" applyNumberFormat="1" applyFont="1" applyFill="1" applyBorder="1" applyAlignment="1">
      <alignment/>
    </xf>
    <xf numFmtId="0" fontId="1" fillId="6" borderId="13" xfId="0" applyFont="1" applyFill="1" applyBorder="1" applyAlignment="1">
      <alignment horizontal="center" vertical="center" wrapText="1"/>
    </xf>
    <xf numFmtId="0" fontId="1" fillId="6" borderId="13" xfId="0" applyFont="1" applyFill="1" applyBorder="1" applyAlignment="1">
      <alignment horizontal="center" vertical="center"/>
    </xf>
    <xf numFmtId="0" fontId="34" fillId="6" borderId="13" xfId="0" applyFont="1" applyFill="1" applyBorder="1" applyAlignment="1">
      <alignment horizontal="center" vertical="center" wrapText="1"/>
    </xf>
    <xf numFmtId="0" fontId="0" fillId="6" borderId="0" xfId="0" applyFill="1" applyAlignment="1">
      <alignment horizontal="left"/>
    </xf>
    <xf numFmtId="0" fontId="0" fillId="6" borderId="0" xfId="0" applyFill="1" applyBorder="1" applyAlignment="1">
      <alignment horizontal="left"/>
    </xf>
    <xf numFmtId="0" fontId="0" fillId="6" borderId="0" xfId="0" applyFill="1" applyBorder="1" applyAlignment="1">
      <alignment horizontal="left" vertical="center"/>
    </xf>
    <xf numFmtId="0" fontId="0" fillId="6" borderId="0" xfId="0" applyFont="1" applyFill="1" applyAlignment="1">
      <alignment horizontal="left" vertical="center"/>
    </xf>
    <xf numFmtId="0" fontId="0" fillId="6" borderId="0" xfId="0" applyFill="1" applyBorder="1" applyAlignment="1">
      <alignment horizontal="left" textRotation="90" wrapText="1"/>
    </xf>
    <xf numFmtId="181" fontId="4" fillId="11" borderId="7" xfId="0" applyNumberFormat="1" applyFont="1" applyFill="1" applyBorder="1" applyAlignment="1">
      <alignment/>
    </xf>
    <xf numFmtId="2" fontId="4" fillId="8" borderId="7" xfId="0" applyNumberFormat="1" applyFont="1" applyFill="1" applyBorder="1" applyAlignment="1">
      <alignment/>
    </xf>
    <xf numFmtId="0" fontId="13" fillId="6" borderId="0" xfId="0" applyFont="1" applyFill="1" applyAlignment="1">
      <alignment horizontal="right"/>
    </xf>
    <xf numFmtId="0" fontId="0" fillId="2" borderId="2" xfId="0" applyFill="1" applyBorder="1" applyAlignment="1">
      <alignment/>
    </xf>
    <xf numFmtId="0" fontId="0" fillId="8" borderId="2" xfId="0" applyFill="1" applyBorder="1" applyAlignment="1">
      <alignment/>
    </xf>
    <xf numFmtId="0" fontId="0" fillId="3" borderId="2" xfId="0" applyFill="1" applyBorder="1" applyAlignment="1">
      <alignment/>
    </xf>
    <xf numFmtId="0" fontId="10" fillId="11" borderId="2" xfId="0" applyFont="1" applyFill="1" applyBorder="1" applyAlignment="1">
      <alignment/>
    </xf>
    <xf numFmtId="0" fontId="10" fillId="12" borderId="2" xfId="0" applyFont="1" applyFill="1" applyBorder="1" applyAlignment="1">
      <alignment/>
    </xf>
    <xf numFmtId="0" fontId="10" fillId="17" borderId="2" xfId="0" applyFont="1" applyFill="1" applyBorder="1" applyAlignment="1">
      <alignment/>
    </xf>
    <xf numFmtId="2" fontId="4" fillId="8" borderId="18" xfId="0" applyNumberFormat="1" applyFont="1" applyFill="1" applyBorder="1" applyAlignment="1">
      <alignment/>
    </xf>
    <xf numFmtId="2" fontId="4" fillId="2" borderId="19" xfId="0" applyNumberFormat="1" applyFont="1" applyFill="1" applyBorder="1" applyAlignment="1">
      <alignment/>
    </xf>
    <xf numFmtId="0" fontId="9" fillId="6" borderId="0" xfId="0" applyFont="1" applyFill="1" applyAlignment="1">
      <alignment/>
    </xf>
    <xf numFmtId="1" fontId="0" fillId="8" borderId="18" xfId="0" applyNumberFormat="1" applyFont="1" applyFill="1" applyBorder="1" applyAlignment="1">
      <alignment/>
    </xf>
    <xf numFmtId="0" fontId="0" fillId="0" borderId="20" xfId="0" applyFill="1" applyBorder="1" applyAlignment="1">
      <alignment/>
    </xf>
    <xf numFmtId="0" fontId="1" fillId="0" borderId="20" xfId="0" applyFont="1" applyFill="1" applyBorder="1" applyAlignment="1">
      <alignment horizontal="center"/>
    </xf>
    <xf numFmtId="0" fontId="43" fillId="0" borderId="19" xfId="0" applyFont="1" applyFill="1" applyBorder="1" applyAlignment="1">
      <alignment horizontal="right"/>
    </xf>
    <xf numFmtId="0" fontId="2" fillId="0" borderId="19" xfId="0" applyFont="1" applyFill="1" applyBorder="1" applyAlignment="1">
      <alignment horizontal="center" wrapText="1"/>
    </xf>
    <xf numFmtId="0" fontId="2" fillId="0" borderId="2" xfId="0" applyFont="1" applyFill="1" applyBorder="1" applyAlignment="1">
      <alignment wrapText="1"/>
    </xf>
    <xf numFmtId="0" fontId="2" fillId="0" borderId="19" xfId="0" applyFont="1" applyFill="1" applyBorder="1" applyAlignment="1">
      <alignment wrapText="1"/>
    </xf>
    <xf numFmtId="0" fontId="38" fillId="0" borderId="0" xfId="0" applyFont="1" applyBorder="1" applyAlignment="1">
      <alignment/>
    </xf>
    <xf numFmtId="185" fontId="4" fillId="0" borderId="0" xfId="0" applyNumberFormat="1" applyFont="1" applyFill="1" applyBorder="1" applyAlignment="1">
      <alignment/>
    </xf>
    <xf numFmtId="185" fontId="4" fillId="0" borderId="6" xfId="0" applyNumberFormat="1" applyFont="1" applyFill="1" applyBorder="1" applyAlignment="1">
      <alignment/>
    </xf>
    <xf numFmtId="0" fontId="8" fillId="0" borderId="10" xfId="0" applyFont="1" applyFill="1" applyBorder="1" applyAlignment="1">
      <alignment/>
    </xf>
    <xf numFmtId="0" fontId="8" fillId="0" borderId="10" xfId="0" applyNumberFormat="1" applyFont="1" applyFill="1" applyBorder="1" applyAlignment="1">
      <alignment horizontal="center"/>
    </xf>
    <xf numFmtId="0" fontId="8" fillId="0" borderId="10" xfId="0" applyFont="1" applyFill="1" applyBorder="1" applyAlignment="1">
      <alignment horizontal="center"/>
    </xf>
    <xf numFmtId="0" fontId="45" fillId="0" borderId="10" xfId="0" applyFont="1" applyFill="1" applyBorder="1" applyAlignment="1">
      <alignment horizontal="center"/>
    </xf>
    <xf numFmtId="0" fontId="4" fillId="0" borderId="0" xfId="0" applyFont="1" applyFill="1" applyBorder="1" applyAlignment="1">
      <alignment/>
    </xf>
    <xf numFmtId="0" fontId="2" fillId="0" borderId="3" xfId="0" applyFont="1" applyFill="1" applyBorder="1" applyAlignment="1">
      <alignment horizontal="left" wrapText="1"/>
    </xf>
    <xf numFmtId="0" fontId="8" fillId="0" borderId="3" xfId="0" applyFont="1" applyFill="1" applyBorder="1" applyAlignment="1">
      <alignment horizontal="center" wrapText="1"/>
    </xf>
    <xf numFmtId="0" fontId="0" fillId="0" borderId="3" xfId="0" applyFill="1" applyBorder="1" applyAlignment="1">
      <alignment wrapText="1"/>
    </xf>
    <xf numFmtId="0" fontId="1" fillId="0" borderId="3" xfId="0" applyFont="1" applyFill="1" applyBorder="1" applyAlignment="1">
      <alignment wrapText="1"/>
    </xf>
    <xf numFmtId="0" fontId="4" fillId="0" borderId="3" xfId="0" applyFont="1" applyFill="1" applyBorder="1" applyAlignment="1">
      <alignment/>
    </xf>
    <xf numFmtId="0" fontId="0" fillId="0" borderId="3" xfId="0" applyFill="1" applyBorder="1" applyAlignment="1">
      <alignment/>
    </xf>
    <xf numFmtId="0" fontId="1" fillId="0" borderId="3" xfId="0" applyFont="1" applyFill="1" applyBorder="1" applyAlignment="1">
      <alignment horizontal="center" wrapText="1"/>
    </xf>
    <xf numFmtId="0" fontId="8" fillId="0" borderId="15" xfId="0" applyFont="1" applyFill="1" applyBorder="1" applyAlignment="1">
      <alignment/>
    </xf>
    <xf numFmtId="0" fontId="0" fillId="0" borderId="15" xfId="0" applyFont="1" applyFill="1" applyBorder="1" applyAlignment="1">
      <alignment horizontal="center" wrapText="1"/>
    </xf>
    <xf numFmtId="0" fontId="13" fillId="0" borderId="13" xfId="0" applyFont="1" applyFill="1" applyBorder="1" applyAlignment="1">
      <alignment horizontal="right"/>
    </xf>
    <xf numFmtId="0" fontId="9" fillId="0" borderId="0" xfId="0" applyFont="1" applyFill="1" applyAlignment="1">
      <alignment horizontal="right" wrapText="1"/>
    </xf>
    <xf numFmtId="0" fontId="8" fillId="0" borderId="0" xfId="0" applyFont="1" applyFill="1" applyAlignment="1">
      <alignment wrapText="1"/>
    </xf>
    <xf numFmtId="0" fontId="8" fillId="0" borderId="0" xfId="0" applyFont="1" applyFill="1" applyAlignment="1">
      <alignment horizontal="center" wrapText="1"/>
    </xf>
    <xf numFmtId="0" fontId="2" fillId="6" borderId="0" xfId="0" applyFont="1" applyFill="1" applyAlignment="1">
      <alignment/>
    </xf>
    <xf numFmtId="0" fontId="1" fillId="6" borderId="0" xfId="0" applyFont="1" applyFill="1" applyAlignment="1">
      <alignment wrapText="1"/>
    </xf>
    <xf numFmtId="0" fontId="1" fillId="6" borderId="28" xfId="0" applyFont="1" applyFill="1" applyBorder="1" applyAlignment="1">
      <alignment/>
    </xf>
    <xf numFmtId="1" fontId="33" fillId="26" borderId="0" xfId="0" applyNumberFormat="1" applyFont="1" applyFill="1" applyAlignment="1">
      <alignment/>
    </xf>
    <xf numFmtId="212" fontId="33" fillId="26" borderId="0" xfId="0" applyNumberFormat="1" applyFont="1" applyFill="1" applyAlignment="1">
      <alignment/>
    </xf>
    <xf numFmtId="1" fontId="0" fillId="2" borderId="0" xfId="0" applyNumberFormat="1" applyFont="1" applyFill="1" applyAlignment="1">
      <alignment/>
    </xf>
    <xf numFmtId="1" fontId="0" fillId="8" borderId="0" xfId="0" applyNumberFormat="1" applyFont="1" applyFill="1" applyAlignment="1">
      <alignment/>
    </xf>
    <xf numFmtId="1" fontId="0" fillId="3" borderId="0" xfId="0" applyNumberFormat="1" applyFont="1" applyFill="1" applyAlignment="1">
      <alignment/>
    </xf>
    <xf numFmtId="1" fontId="0" fillId="26" borderId="0" xfId="0" applyNumberFormat="1" applyFont="1" applyFill="1" applyAlignment="1">
      <alignment/>
    </xf>
    <xf numFmtId="180" fontId="31" fillId="17" borderId="0" xfId="0" applyNumberFormat="1" applyFont="1" applyFill="1" applyBorder="1" applyAlignment="1">
      <alignment/>
    </xf>
  </cellXfs>
  <cellStyles count="11">
    <cellStyle name="Normal" xfId="0"/>
    <cellStyle name="Bold GHG Numbers (0.00)" xfId="15"/>
    <cellStyle name="Comma" xfId="16"/>
    <cellStyle name="Comma [0]" xfId="17"/>
    <cellStyle name="Currency" xfId="18"/>
    <cellStyle name="Currency [0]" xfId="19"/>
    <cellStyle name="Followed Hyperlink" xfId="20"/>
    <cellStyle name="Hyperlink" xfId="21"/>
    <cellStyle name="Normal_Sheet1" xfId="22"/>
    <cellStyle name="Percent" xfId="23"/>
    <cellStyle name="Standaard_SI-passengers-v26012004 (version 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1 - Emissions of greenhouse gases per capita, 2002</a:t>
            </a:r>
          </a:p>
        </c:rich>
      </c:tx>
      <c:layout/>
      <c:spPr>
        <a:noFill/>
        <a:ln>
          <a:noFill/>
        </a:ln>
      </c:spPr>
    </c:title>
    <c:plotArea>
      <c:layout/>
      <c:barChart>
        <c:barDir val="col"/>
        <c:grouping val="clustered"/>
        <c:varyColors val="0"/>
        <c:ser>
          <c:idx val="0"/>
          <c:order val="0"/>
          <c:tx>
            <c:strRef>
              <c:f>'Indicator 1. Greenhouse Gases '!$B$189</c:f>
              <c:strCache>
                <c:ptCount val="1"/>
                <c:pt idx="0">
                  <c:v>Per pop (tonnes CO2eq/cap)</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666699"/>
              </a:solidFill>
            </c:spPr>
          </c:dPt>
          <c:dPt>
            <c:idx val="11"/>
            <c:invertIfNegative val="0"/>
            <c:spPr>
              <a:solidFill>
                <a:srgbClr val="666699"/>
              </a:solidFill>
            </c:spPr>
          </c:dPt>
          <c:dPt>
            <c:idx val="12"/>
            <c:invertIfNegative val="0"/>
            <c:spPr>
              <a:solidFill>
                <a:srgbClr val="666699"/>
              </a:solidFill>
            </c:spPr>
          </c:dPt>
          <c:dPt>
            <c:idx val="13"/>
            <c:invertIfNegative val="0"/>
            <c:spPr>
              <a:solidFill>
                <a:srgbClr val="666699"/>
              </a:solidFill>
            </c:spPr>
          </c:dP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cat>
            <c:strRef>
              <c:f>'GHG Fig1'!$A$40:$A$68</c:f>
              <c:strCache/>
            </c:strRef>
          </c:cat>
          <c:val>
            <c:numRef>
              <c:f>'GHG Fig1'!$B$40:$B$68</c:f>
              <c:numCache/>
            </c:numRef>
          </c:val>
        </c:ser>
        <c:axId val="62426555"/>
        <c:axId val="24968084"/>
      </c:barChart>
      <c:catAx>
        <c:axId val="62426555"/>
        <c:scaling>
          <c:orientation val="minMax"/>
        </c:scaling>
        <c:axPos val="b"/>
        <c:delete val="0"/>
        <c:numFmt formatCode="General" sourceLinked="1"/>
        <c:majorTickMark val="none"/>
        <c:minorTickMark val="none"/>
        <c:tickLblPos val="nextTo"/>
        <c:crossAx val="24968084"/>
        <c:crosses val="autoZero"/>
        <c:auto val="1"/>
        <c:lblOffset val="100"/>
        <c:tickLblSkip val="1"/>
        <c:noMultiLvlLbl val="0"/>
      </c:catAx>
      <c:valAx>
        <c:axId val="24968084"/>
        <c:scaling>
          <c:orientation val="minMax"/>
        </c:scaling>
        <c:axPos val="l"/>
        <c:title>
          <c:tx>
            <c:rich>
              <a:bodyPr vert="horz" rot="-5400000" anchor="ctr"/>
              <a:lstStyle/>
              <a:p>
                <a:pPr algn="ctr">
                  <a:defRPr/>
                </a:pPr>
                <a:r>
                  <a:rPr lang="en-US" cap="none" sz="1200" b="1" i="0" u="none" baseline="0">
                    <a:latin typeface="Arial"/>
                    <a:ea typeface="Arial"/>
                    <a:cs typeface="Arial"/>
                  </a:rPr>
                  <a:t>Tonnes CO2 eq/capita</a:t>
                </a:r>
              </a:p>
            </c:rich>
          </c:tx>
          <c:layout/>
          <c:overlay val="0"/>
          <c:spPr>
            <a:noFill/>
            <a:ln>
              <a:noFill/>
            </a:ln>
          </c:spPr>
        </c:title>
        <c:delete val="0"/>
        <c:numFmt formatCode="0" sourceLinked="0"/>
        <c:majorTickMark val="out"/>
        <c:minorTickMark val="none"/>
        <c:tickLblPos val="nextTo"/>
        <c:crossAx val="62426555"/>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Figure 2 - Emission of acidifying substances: distance to NECD targets, linear target path, 2002</a:t>
            </a:r>
          </a:p>
        </c:rich>
      </c:tx>
      <c:layout/>
      <c:spPr>
        <a:noFill/>
        <a:ln>
          <a:noFill/>
        </a:ln>
      </c:spPr>
    </c:title>
    <c:plotArea>
      <c:layout>
        <c:manualLayout>
          <c:xMode val="edge"/>
          <c:yMode val="edge"/>
          <c:x val="0.049"/>
          <c:y val="0.2035"/>
          <c:w val="0.94225"/>
          <c:h val="0.775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('Acidifying subst. Fig2'!$A$36:$A$41,'Acidifying subst. Fig2'!$A$46:$A$67)</c:f>
              <c:strCache/>
            </c:strRef>
          </c:cat>
          <c:val>
            <c:numRef>
              <c:f>('Acidifying subst. Fig2'!$B$36:$B$41,'Acidifying subst. Fig2'!$B$46:$B$67)</c:f>
              <c:numCache/>
            </c:numRef>
          </c:val>
          <c:smooth val="0"/>
        </c:ser>
        <c:marker val="1"/>
        <c:axId val="10981509"/>
        <c:axId val="31724718"/>
      </c:lineChart>
      <c:catAx>
        <c:axId val="10981509"/>
        <c:scaling>
          <c:orientation val="minMax"/>
        </c:scaling>
        <c:axPos val="b"/>
        <c:delete val="0"/>
        <c:numFmt formatCode="@" sourceLinked="0"/>
        <c:majorTickMark val="out"/>
        <c:minorTickMark val="none"/>
        <c:tickLblPos val="low"/>
        <c:txPr>
          <a:bodyPr/>
          <a:lstStyle/>
          <a:p>
            <a:pPr>
              <a:defRPr lang="en-US" cap="none" sz="875" b="0" i="0" u="none" baseline="0">
                <a:latin typeface="Arial"/>
                <a:ea typeface="Arial"/>
                <a:cs typeface="Arial"/>
              </a:defRPr>
            </a:pPr>
          </a:p>
        </c:txPr>
        <c:crossAx val="31724718"/>
        <c:crossesAt val="-80"/>
        <c:auto val="1"/>
        <c:lblOffset val="100"/>
        <c:tickLblSkip val="1"/>
        <c:noMultiLvlLbl val="0"/>
      </c:catAx>
      <c:valAx>
        <c:axId val="31724718"/>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points difference between actual emisions in 2002 and linear taget track
</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10981509"/>
        <c:crossesAt val="1"/>
        <c:crossBetween val="midCat"/>
        <c:dispUnits/>
      </c:valAx>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1 - Emissions of ozone precursors per capita, 2002</a:t>
            </a:r>
          </a:p>
        </c:rich>
      </c:tx>
      <c:layout/>
      <c:spPr>
        <a:noFill/>
        <a:ln>
          <a:noFill/>
        </a:ln>
      </c:spPr>
    </c:title>
    <c:plotArea>
      <c:layout>
        <c:manualLayout>
          <c:xMode val="edge"/>
          <c:yMode val="edge"/>
          <c:x val="0.044"/>
          <c:y val="0.15825"/>
          <c:w val="0.924"/>
          <c:h val="0.81925"/>
        </c:manualLayout>
      </c:layout>
      <c:barChart>
        <c:barDir val="col"/>
        <c:grouping val="clustered"/>
        <c:varyColors val="0"/>
        <c:ser>
          <c:idx val="0"/>
          <c:order val="0"/>
          <c:tx>
            <c:strRef>
              <c:f>'Ozone Precursors Fig1'!$E$36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'Ozone Precursors Fig1'!$A$39:$A$68</c:f>
              <c:strCache/>
            </c:strRef>
          </c:cat>
          <c:val>
            <c:numRef>
              <c:f>'Ozone Precursors Fig1'!$B$39:$B$68</c:f>
              <c:numCache/>
            </c:numRef>
          </c:val>
        </c:ser>
        <c:ser>
          <c:idx val="0"/>
          <c:order val="1"/>
          <c:tx>
            <c:v>Fig.A5: Emissions       (tonne/capita)</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Lit>
              <c:ptCount val="30"/>
              <c:pt idx="0">
                <c:v>Turkey</c:v>
              </c:pt>
              <c:pt idx="1">
                <c:v>Liechtenstein</c:v>
              </c:pt>
              <c:pt idx="2">
                <c:v>Hungary</c:v>
              </c:pt>
              <c:pt idx="3">
                <c:v>Slovakia</c:v>
              </c:pt>
              <c:pt idx="4">
                <c:v>Lithuania</c:v>
              </c:pt>
              <c:pt idx="5">
                <c:v>Germany</c:v>
              </c:pt>
              <c:pt idx="6">
                <c:v>Netherlands</c:v>
              </c:pt>
              <c:pt idx="7">
                <c:v>Poland</c:v>
              </c:pt>
              <c:pt idx="8">
                <c:v>Bulgaria</c:v>
              </c:pt>
              <c:pt idx="9">
                <c:v>Romania</c:v>
              </c:pt>
              <c:pt idx="10">
                <c:v>United Kingdom</c:v>
              </c:pt>
              <c:pt idx="11">
                <c:v>Italy</c:v>
              </c:pt>
              <c:pt idx="12">
                <c:v>Czech Republic</c:v>
              </c:pt>
              <c:pt idx="13">
                <c:v>France</c:v>
              </c:pt>
              <c:pt idx="14">
                <c:v>Austria</c:v>
              </c:pt>
              <c:pt idx="15">
                <c:v>Slovenia</c:v>
              </c:pt>
              <c:pt idx="16">
                <c:v>Cyprus</c:v>
              </c:pt>
              <c:pt idx="17">
                <c:v>Ireland</c:v>
              </c:pt>
              <c:pt idx="18">
                <c:v>Portugal</c:v>
              </c:pt>
              <c:pt idx="19">
                <c:v>Belgium</c:v>
              </c:pt>
              <c:pt idx="20">
                <c:v>Sweden</c:v>
              </c:pt>
              <c:pt idx="21">
                <c:v>Greece</c:v>
              </c:pt>
              <c:pt idx="22">
                <c:v>Latvia</c:v>
              </c:pt>
              <c:pt idx="23">
                <c:v>Estonia</c:v>
              </c:pt>
              <c:pt idx="24">
                <c:v>Denmark</c:v>
              </c:pt>
              <c:pt idx="25">
                <c:v>Spain</c:v>
              </c:pt>
              <c:pt idx="26">
                <c:v>Finland</c:v>
              </c:pt>
              <c:pt idx="27">
                <c:v>Luxembourg</c:v>
              </c:pt>
              <c:pt idx="28">
                <c:v>Norway</c:v>
              </c:pt>
              <c:pt idx="29">
                <c:v>Iceland</c:v>
              </c:pt>
            </c:strLit>
          </c:cat>
          <c:val>
            <c:numLit>
              <c:ptCount val="30"/>
              <c:pt idx="0">
                <c:v>33.05641857926637</c:v>
              </c:pt>
              <c:pt idx="1">
                <c:v>36.35887195121962</c:v>
              </c:pt>
              <c:pt idx="2">
                <c:v>44.163807638547105</c:v>
              </c:pt>
              <c:pt idx="3">
                <c:v>45.953039561256745</c:v>
              </c:pt>
              <c:pt idx="4">
                <c:v>46.44587690977227</c:v>
              </c:pt>
              <c:pt idx="5">
                <c:v>46.51675588823564</c:v>
              </c:pt>
              <c:pt idx="6">
                <c:v>50.98547006937562</c:v>
              </c:pt>
              <c:pt idx="7">
                <c:v>51.59285151560329</c:v>
              </c:pt>
              <c:pt idx="8">
                <c:v>54.26206395526182</c:v>
              </c:pt>
              <c:pt idx="9">
                <c:v>58.25736717488789</c:v>
              </c:pt>
              <c:pt idx="10">
                <c:v>59.10357321582333</c:v>
              </c:pt>
              <c:pt idx="11">
                <c:v>63.12906514127233</c:v>
              </c:pt>
              <c:pt idx="12">
                <c:v>64.50553020292128</c:v>
              </c:pt>
              <c:pt idx="13">
                <c:v>65.36377115239137</c:v>
              </c:pt>
              <c:pt idx="14">
                <c:v>66.64750867296219</c:v>
              </c:pt>
              <c:pt idx="15">
                <c:v>67.48160213849287</c:v>
              </c:pt>
              <c:pt idx="16">
                <c:v>68.27464052287583</c:v>
              </c:pt>
              <c:pt idx="17">
                <c:v>69.05986999999999</c:v>
              </c:pt>
              <c:pt idx="18">
                <c:v>69.29163971700893</c:v>
              </c:pt>
              <c:pt idx="19">
                <c:v>70.46273030097746</c:v>
              </c:pt>
              <c:pt idx="20">
                <c:v>76.07502476467951</c:v>
              </c:pt>
              <c:pt idx="21">
                <c:v>78.0454582635688</c:v>
              </c:pt>
              <c:pt idx="22">
                <c:v>78.12013301967495</c:v>
              </c:pt>
              <c:pt idx="23">
                <c:v>79.0988823269514</c:v>
              </c:pt>
              <c:pt idx="24">
                <c:v>81.01169449199851</c:v>
              </c:pt>
              <c:pt idx="25">
                <c:v>88.00837505193441</c:v>
              </c:pt>
              <c:pt idx="26">
                <c:v>91.28082992883246</c:v>
              </c:pt>
              <c:pt idx="27">
                <c:v>93.23542882882883</c:v>
              </c:pt>
              <c:pt idx="28">
                <c:v>147.10890921110624</c:v>
              </c:pt>
              <c:pt idx="29">
                <c:v>170.2671690140845</c:v>
              </c:pt>
            </c:numLit>
          </c:val>
        </c:ser>
        <c:axId val="17087007"/>
        <c:axId val="19565336"/>
      </c:barChart>
      <c:catAx>
        <c:axId val="17087007"/>
        <c:scaling>
          <c:orientation val="minMax"/>
        </c:scaling>
        <c:axPos val="b"/>
        <c:delete val="0"/>
        <c:numFmt formatCode="General" sourceLinked="1"/>
        <c:majorTickMark val="none"/>
        <c:minorTickMark val="none"/>
        <c:tickLblPos val="nextTo"/>
        <c:crossAx val="19565336"/>
        <c:crosses val="autoZero"/>
        <c:auto val="1"/>
        <c:lblOffset val="100"/>
        <c:tickLblSkip val="1"/>
        <c:noMultiLvlLbl val="0"/>
      </c:catAx>
      <c:valAx>
        <c:axId val="19565336"/>
        <c:scaling>
          <c:orientation val="minMax"/>
        </c:scaling>
        <c:axPos val="l"/>
        <c:title>
          <c:tx>
            <c:rich>
              <a:bodyPr vert="horz" rot="-5400000" anchor="ctr"/>
              <a:lstStyle/>
              <a:p>
                <a:pPr algn="ctr">
                  <a:defRPr/>
                </a:pPr>
                <a:r>
                  <a:rPr lang="en-US" cap="none" sz="1175" b="1" i="0" u="none" baseline="0">
                    <a:latin typeface="Arial"/>
                    <a:ea typeface="Arial"/>
                    <a:cs typeface="Arial"/>
                  </a:rPr>
                  <a:t>Emissions of NOx and NMVOC, CO and CH4 as TOFP  (kg/capita)
</a:t>
                </a:r>
              </a:p>
            </c:rich>
          </c:tx>
          <c:layout/>
          <c:overlay val="0"/>
          <c:spPr>
            <a:noFill/>
            <a:ln>
              <a:noFill/>
            </a:ln>
          </c:spPr>
        </c:title>
        <c:delete val="0"/>
        <c:numFmt formatCode="0" sourceLinked="0"/>
        <c:majorTickMark val="out"/>
        <c:minorTickMark val="none"/>
        <c:tickLblPos val="nextTo"/>
        <c:crossAx val="17087007"/>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1990-2002, in emissions of ozone precursors, compared with the EU-25 average </a:t>
            </a:r>
          </a:p>
        </c:rich>
      </c:tx>
      <c:layout>
        <c:manualLayout>
          <c:xMode val="factor"/>
          <c:yMode val="factor"/>
          <c:x val="-0.00525"/>
          <c:y val="0.02025"/>
        </c:manualLayout>
      </c:layout>
      <c:spPr>
        <a:noFill/>
        <a:ln>
          <a:noFill/>
        </a:ln>
      </c:spPr>
    </c:title>
    <c:plotArea>
      <c:layout>
        <c:manualLayout>
          <c:xMode val="edge"/>
          <c:yMode val="edge"/>
          <c:x val="0.05175"/>
          <c:y val="0.20125"/>
          <c:w val="0.93925"/>
          <c:h val="0.779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('Ozone Precursors Fig2'!$A$39:$A$50,'Ozone Precursors Fig2'!$A$53:$A$70)</c:f>
              <c:strCache/>
            </c:strRef>
          </c:cat>
          <c:val>
            <c:numRef>
              <c:f>('Ozone Precursors Fig2'!$B$39:$B$50,'Ozone Precursors Fig2'!$B$53:$B$70)</c:f>
              <c:numCache/>
            </c:numRef>
          </c:val>
          <c:smooth val="0"/>
        </c:ser>
        <c:marker val="1"/>
        <c:axId val="41870297"/>
        <c:axId val="41288354"/>
      </c:lineChart>
      <c:catAx>
        <c:axId val="41870297"/>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41288354"/>
        <c:crossesAt val="-80"/>
        <c:auto val="1"/>
        <c:lblOffset val="100"/>
        <c:tickLblSkip val="1"/>
        <c:noMultiLvlLbl val="0"/>
      </c:catAx>
      <c:valAx>
        <c:axId val="41288354"/>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325"/>
              <c:y val="0.01325"/>
            </c:manualLayout>
          </c:layout>
          <c:overlay val="0"/>
          <c:spPr>
            <a:noFill/>
            <a:ln>
              <a:noFill/>
            </a:ln>
          </c:spPr>
        </c:title>
        <c:delete val="0"/>
        <c:numFmt formatCode="0" sourceLinked="0"/>
        <c:majorTickMark val="out"/>
        <c:minorTickMark val="none"/>
        <c:tickLblPos val="nextTo"/>
        <c:crossAx val="41870297"/>
        <c:crossesAt val="1"/>
        <c:crossBetween val="between"/>
        <c:dispUnits/>
      </c:valAx>
      <c:spPr>
        <a:noFill/>
        <a:ln>
          <a:noFill/>
        </a:ln>
      </c:spPr>
    </c:plotArea>
    <c:plotVisOnly val="1"/>
    <c:dispBlanksAs val="gap"/>
    <c:showDLblsOverMax val="0"/>
  </c:chart>
  <c:txPr>
    <a:bodyPr vert="horz" rot="0"/>
    <a:lstStyle/>
    <a:p>
      <a:pPr>
        <a:defRPr lang="en-US" cap="none" sz="17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9525"/>
          <c:w val="0.9135"/>
          <c:h val="0.797"/>
        </c:manualLayout>
      </c:layout>
      <c:lineChart>
        <c:grouping val="standard"/>
        <c:varyColors val="0"/>
        <c:ser>
          <c:idx val="0"/>
          <c:order val="0"/>
          <c:tx>
            <c:strRef>
              <c:f>'Ozone Precursors Fig3'!$B$36</c:f>
              <c:strCache>
                <c:ptCount val="1"/>
                <c:pt idx="0">
                  <c:v>Percentage points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'Ozone Precursors Fig3'!$A$37:$A$64</c:f>
              <c:strCache/>
            </c:strRef>
          </c:cat>
          <c:val>
            <c:numRef>
              <c:f>'Ozone Precursors Fig3'!$B$37:$B$64</c:f>
              <c:numCache/>
            </c:numRef>
          </c:val>
          <c:smooth val="0"/>
        </c:ser>
        <c:marker val="1"/>
        <c:axId val="36050867"/>
        <c:axId val="56022348"/>
      </c:lineChart>
      <c:catAx>
        <c:axId val="36050867"/>
        <c:scaling>
          <c:orientation val="minMax"/>
        </c:scaling>
        <c:axPos val="b"/>
        <c:title>
          <c:tx>
            <c:rich>
              <a:bodyPr vert="horz" rot="0" anchor="ctr"/>
              <a:lstStyle/>
              <a:p>
                <a:pPr algn="ctr">
                  <a:defRPr/>
                </a:pPr>
                <a:r>
                  <a:rPr lang="en-US" cap="none" sz="1600" b="1" i="0" u="none" baseline="0">
                    <a:latin typeface="Arial"/>
                    <a:ea typeface="Arial"/>
                    <a:cs typeface="Arial"/>
                  </a:rPr>
                  <a:t>Figure 3 - Emissions of ozone precursors, distance to NECD targets, linear path, 2002</a:t>
                </a:r>
              </a:p>
            </c:rich>
          </c:tx>
          <c:layout>
            <c:manualLayout>
              <c:xMode val="factor"/>
              <c:yMode val="factor"/>
              <c:x val="0.28025"/>
              <c:y val="-0.012"/>
            </c:manualLayout>
          </c:layout>
          <c:overlay val="0"/>
          <c:spPr>
            <a:noFill/>
            <a:ln>
              <a:noFill/>
            </a:ln>
          </c:spPr>
        </c:title>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56022348"/>
        <c:crossesAt val="-40"/>
        <c:auto val="1"/>
        <c:lblOffset val="0"/>
        <c:noMultiLvlLbl val="0"/>
      </c:catAx>
      <c:valAx>
        <c:axId val="56022348"/>
        <c:scaling>
          <c:orientation val="minMax"/>
        </c:scaling>
        <c:axPos val="l"/>
        <c:title>
          <c:tx>
            <c:rich>
              <a:bodyPr vert="horz" rot="-5400000" anchor="ctr"/>
              <a:lstStyle/>
              <a:p>
                <a:pPr algn="ctr">
                  <a:defRPr/>
                </a:pPr>
                <a:r>
                  <a:rPr lang="en-US" cap="none" sz="925" b="1" i="0" u="none" baseline="0">
                    <a:latin typeface="Arial"/>
                    <a:ea typeface="Arial"/>
                    <a:cs typeface="Arial"/>
                  </a:rPr>
                  <a:t>Percentage point difference between actual emisions in 2002 and linear target track</a:t>
                </a:r>
              </a:p>
            </c:rich>
          </c:tx>
          <c:layout>
            <c:manualLayout>
              <c:xMode val="factor"/>
              <c:yMode val="factor"/>
              <c:x val="-0.00875"/>
              <c:y val="-0.049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6050867"/>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Freight transport demand per capita, 2003</a:t>
            </a:r>
          </a:p>
        </c:rich>
      </c:tx>
      <c:layout/>
      <c:spPr>
        <a:noFill/>
        <a:ln>
          <a:noFill/>
        </a:ln>
      </c:spPr>
    </c:title>
    <c:plotArea>
      <c:layout>
        <c:manualLayout>
          <c:xMode val="edge"/>
          <c:yMode val="edge"/>
          <c:x val="0.025"/>
          <c:y val="0.11925"/>
          <c:w val="0.944"/>
          <c:h val="0.866"/>
        </c:manualLayout>
      </c:layout>
      <c:barChart>
        <c:barDir val="col"/>
        <c:grouping val="clustered"/>
        <c:varyColors val="0"/>
        <c:ser>
          <c:idx val="1"/>
          <c:order val="0"/>
          <c:tx>
            <c:strRef>
              <c:f>'Freight transport Fig1'!$W$36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'Freight transport Fig1'!$A$38:$A$67</c:f>
              <c:strCache/>
            </c:strRef>
          </c:cat>
          <c:val>
            <c:numRef>
              <c:f>'Freight transport Fig1'!$C$38:$C$67</c:f>
              <c:numCache/>
            </c:numRef>
          </c:val>
        </c:ser>
        <c:axId val="34439085"/>
        <c:axId val="41516310"/>
      </c:barChart>
      <c:catAx>
        <c:axId val="34439085"/>
        <c:scaling>
          <c:orientation val="minMax"/>
        </c:scaling>
        <c:axPos val="b"/>
        <c:delete val="0"/>
        <c:numFmt formatCode="General" sourceLinked="1"/>
        <c:majorTickMark val="none"/>
        <c:minorTickMark val="none"/>
        <c:tickLblPos val="nextTo"/>
        <c:crossAx val="41516310"/>
        <c:crosses val="autoZero"/>
        <c:auto val="1"/>
        <c:lblOffset val="100"/>
        <c:tickLblSkip val="1"/>
        <c:noMultiLvlLbl val="0"/>
      </c:catAx>
      <c:valAx>
        <c:axId val="41516310"/>
        <c:scaling>
          <c:orientation val="minMax"/>
        </c:scaling>
        <c:axPos val="l"/>
        <c:title>
          <c:tx>
            <c:rich>
              <a:bodyPr vert="horz" rot="-5400000" anchor="ctr"/>
              <a:lstStyle/>
              <a:p>
                <a:pPr algn="ctr">
                  <a:defRPr/>
                </a:pPr>
                <a:r>
                  <a:rPr lang="en-US" cap="none" sz="1150" b="1" i="0" u="none" baseline="0">
                    <a:latin typeface="Arial"/>
                    <a:ea typeface="Arial"/>
                    <a:cs typeface="Arial"/>
                  </a:rPr>
                  <a:t>1000 tonne km/capita</a:t>
                </a:r>
              </a:p>
            </c:rich>
          </c:tx>
          <c:layout/>
          <c:overlay val="0"/>
          <c:spPr>
            <a:noFill/>
            <a:ln>
              <a:noFill/>
            </a:ln>
          </c:spPr>
        </c:title>
        <c:delete val="0"/>
        <c:numFmt formatCode="0" sourceLinked="0"/>
        <c:majorTickMark val="out"/>
        <c:minorTickMark val="none"/>
        <c:tickLblPos val="nextTo"/>
        <c:crossAx val="34439085"/>
        <c:crossesAt val="1"/>
        <c:crossBetween val="between"/>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latin typeface="Arial"/>
                <a:ea typeface="Arial"/>
                <a:cs typeface="Arial"/>
              </a:rPr>
              <a:t>Figure 2 -  Freight transport demand per unit of GDP, 2003 </a:t>
            </a:r>
          </a:p>
        </c:rich>
      </c:tx>
      <c:layout>
        <c:manualLayout>
          <c:xMode val="factor"/>
          <c:yMode val="factor"/>
          <c:x val="-0.01175"/>
          <c:y val="0.00425"/>
        </c:manualLayout>
      </c:layout>
      <c:spPr>
        <a:noFill/>
        <a:ln>
          <a:noFill/>
        </a:ln>
      </c:spPr>
    </c:title>
    <c:plotArea>
      <c:layout>
        <c:manualLayout>
          <c:xMode val="edge"/>
          <c:yMode val="edge"/>
          <c:x val="0.0405"/>
          <c:y val="0.159"/>
          <c:w val="0.92575"/>
          <c:h val="0.8185"/>
        </c:manualLayout>
      </c:layout>
      <c:barChart>
        <c:barDir val="col"/>
        <c:grouping val="clustered"/>
        <c:varyColors val="0"/>
        <c:ser>
          <c:idx val="2"/>
          <c:order val="0"/>
          <c:tx>
            <c:strRef>
              <c:f>'Freight transport Fig2'!#REF!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'Freight transport Fig2'!$A$38:$A$67</c:f>
              <c:strCache/>
            </c:strRef>
          </c:cat>
          <c:val>
            <c:numRef>
              <c:f>'Freight transport Fig2'!$B$38:$B$67</c:f>
              <c:numCache/>
            </c:numRef>
          </c:val>
        </c:ser>
        <c:axId val="38102471"/>
        <c:axId val="7377920"/>
      </c:barChart>
      <c:catAx>
        <c:axId val="38102471"/>
        <c:scaling>
          <c:orientation val="minMax"/>
        </c:scaling>
        <c:axPos val="b"/>
        <c:delete val="0"/>
        <c:numFmt formatCode="General" sourceLinked="1"/>
        <c:majorTickMark val="none"/>
        <c:minorTickMark val="none"/>
        <c:tickLblPos val="nextTo"/>
        <c:crossAx val="7377920"/>
        <c:crosses val="autoZero"/>
        <c:auto val="1"/>
        <c:lblOffset val="100"/>
        <c:tickLblSkip val="1"/>
        <c:noMultiLvlLbl val="0"/>
      </c:catAx>
      <c:valAx>
        <c:axId val="7377920"/>
        <c:scaling>
          <c:orientation val="minMax"/>
        </c:scaling>
        <c:axPos val="l"/>
        <c:title>
          <c:tx>
            <c:rich>
              <a:bodyPr vert="horz" rot="-5400000" anchor="ctr"/>
              <a:lstStyle/>
              <a:p>
                <a:pPr algn="ctr">
                  <a:defRPr/>
                </a:pPr>
                <a:r>
                  <a:rPr lang="en-US" cap="none" sz="875" b="1" i="0" u="none" baseline="0">
                    <a:latin typeface="Arial"/>
                    <a:ea typeface="Arial"/>
                    <a:cs typeface="Arial"/>
                  </a:rPr>
                  <a:t>Tonne km/million PPS</a:t>
                </a:r>
              </a:p>
            </c:rich>
          </c:tx>
          <c:layout/>
          <c:overlay val="0"/>
          <c:spPr>
            <a:noFill/>
            <a:ln>
              <a:noFill/>
            </a:ln>
          </c:spPr>
        </c:title>
        <c:delete val="0"/>
        <c:numFmt formatCode="0.0" sourceLinked="0"/>
        <c:majorTickMark val="out"/>
        <c:minorTickMark val="none"/>
        <c:tickLblPos val="nextTo"/>
        <c:crossAx val="38102471"/>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0" i="0" u="none" baseline="0">
                <a:latin typeface="Arial"/>
                <a:ea typeface="Arial"/>
                <a:cs typeface="Arial"/>
              </a:rPr>
              <a:t>Figure 3 - Change, 1995-2003, in freight transport demand, compared with the EU-25 average</a:t>
            </a:r>
          </a:p>
        </c:rich>
      </c:tx>
      <c:layout/>
      <c:spPr>
        <a:noFill/>
        <a:ln>
          <a:noFill/>
        </a:ln>
      </c:spPr>
    </c:title>
    <c:plotArea>
      <c:layout>
        <c:manualLayout>
          <c:xMode val="edge"/>
          <c:yMode val="edge"/>
          <c:x val="0.051"/>
          <c:y val="0.20425"/>
          <c:w val="0.94"/>
          <c:h val="0.7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('Freight transport Fig3'!$B$41:$B$55,'Freight transport Fig3'!$B$58:$B$72)</c:f>
              <c:strCache/>
            </c:strRef>
          </c:cat>
          <c:val>
            <c:numRef>
              <c:f>('Freight transport Fig3'!$C$41:$C$55,'Freight transport Fig3'!$C$58:$C$72)</c:f>
              <c:numCache/>
            </c:numRef>
          </c:val>
          <c:smooth val="0"/>
        </c:ser>
        <c:marker val="1"/>
        <c:axId val="66401281"/>
        <c:axId val="60740618"/>
      </c:lineChart>
      <c:catAx>
        <c:axId val="66401281"/>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60740618"/>
        <c:crossesAt val="-80"/>
        <c:auto val="1"/>
        <c:lblOffset val="100"/>
        <c:tickLblSkip val="1"/>
        <c:noMultiLvlLbl val="0"/>
      </c:catAx>
      <c:valAx>
        <c:axId val="60740618"/>
        <c:scaling>
          <c:orientation val="minMax"/>
          <c:min val="-9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1995-2003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66401281"/>
        <c:crossesAt val="1"/>
        <c:crossBetween val="midCat"/>
        <c:dispUnits/>
        <c:majorUnit val="45"/>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latin typeface="Arial"/>
                <a:ea typeface="Arial"/>
                <a:cs typeface="Arial"/>
              </a:rPr>
              <a:t>Figure 1 - Share of organic farming in total utilised agricultural area, 2002</a:t>
            </a:r>
          </a:p>
        </c:rich>
      </c:tx>
      <c:layout/>
      <c:spPr>
        <a:noFill/>
        <a:ln>
          <a:noFill/>
        </a:ln>
      </c:spPr>
    </c:title>
    <c:plotArea>
      <c:layout>
        <c:manualLayout>
          <c:xMode val="edge"/>
          <c:yMode val="edge"/>
          <c:x val="0.04975"/>
          <c:y val="0.13875"/>
          <c:w val="0.949"/>
          <c:h val="0.81925"/>
        </c:manualLayout>
      </c:layout>
      <c:barChart>
        <c:barDir val="col"/>
        <c:grouping val="clustered"/>
        <c:varyColors val="0"/>
        <c:ser>
          <c:idx val="3"/>
          <c:order val="0"/>
          <c:tx>
            <c:strRef>
              <c:f>'Organic Farming Fig1'!$B$35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666699"/>
              </a:solidFill>
            </c:spPr>
          </c:dPt>
          <c:dPt>
            <c:idx val="30"/>
            <c:invertIfNegative val="0"/>
            <c:spPr>
              <a:solidFill>
                <a:srgbClr val="00FFFF"/>
              </a:solidFill>
            </c:spPr>
          </c:dPt>
          <c:dPt>
            <c:idx val="31"/>
            <c:invertIfNegative val="0"/>
            <c:spPr>
              <a:solidFill>
                <a:srgbClr val="00FFFF"/>
              </a:solidFill>
            </c:spPr>
          </c:dPt>
          <c:cat>
            <c:strRef>
              <c:f>'Organic Farming Fig1'!$A$36:$A$67</c:f>
              <c:strCache/>
            </c:strRef>
          </c:cat>
          <c:val>
            <c:numRef>
              <c:f>'Organic Farming Fig1'!$B$36:$B$67</c:f>
              <c:numCache/>
            </c:numRef>
          </c:val>
        </c:ser>
        <c:axId val="9794651"/>
        <c:axId val="21042996"/>
      </c:barChart>
      <c:catAx>
        <c:axId val="9794651"/>
        <c:scaling>
          <c:orientation val="minMax"/>
        </c:scaling>
        <c:axPos val="b"/>
        <c:delete val="0"/>
        <c:numFmt formatCode="General" sourceLinked="1"/>
        <c:majorTickMark val="none"/>
        <c:minorTickMark val="none"/>
        <c:tickLblPos val="nextTo"/>
        <c:crossAx val="21042996"/>
        <c:crosses val="autoZero"/>
        <c:auto val="1"/>
        <c:lblOffset val="100"/>
        <c:tickLblSkip val="1"/>
        <c:noMultiLvlLbl val="0"/>
      </c:catAx>
      <c:valAx>
        <c:axId val="21042996"/>
        <c:scaling>
          <c:orientation val="minMax"/>
        </c:scaling>
        <c:axPos val="l"/>
        <c:title>
          <c:tx>
            <c:rich>
              <a:bodyPr vert="horz" rot="-5400000" anchor="ctr"/>
              <a:lstStyle/>
              <a:p>
                <a:pPr algn="ctr">
                  <a:defRPr/>
                </a:pPr>
                <a:r>
                  <a:rPr lang="en-US" cap="none" sz="1200" b="1" i="0" u="none" baseline="0">
                    <a:latin typeface="Arial"/>
                    <a:ea typeface="Arial"/>
                    <a:cs typeface="Arial"/>
                  </a:rPr>
                  <a:t>%</a:t>
                </a:r>
              </a:p>
            </c:rich>
          </c:tx>
          <c:layout>
            <c:manualLayout>
              <c:xMode val="factor"/>
              <c:yMode val="factor"/>
              <c:x val="-0.00425"/>
              <c:y val="0.00075"/>
            </c:manualLayout>
          </c:layout>
          <c:overlay val="0"/>
          <c:spPr>
            <a:noFill/>
            <a:ln>
              <a:noFill/>
            </a:ln>
          </c:spPr>
        </c:title>
        <c:delete val="0"/>
        <c:numFmt formatCode="0" sourceLinked="0"/>
        <c:majorTickMark val="out"/>
        <c:minorTickMark val="none"/>
        <c:tickLblPos val="nextTo"/>
        <c:crossAx val="979465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1992-2002, in the share of organic farming in total utilised agricultural area compared with the EU-25 average</a:t>
            </a:r>
          </a:p>
        </c:rich>
      </c:tx>
      <c:layout/>
      <c:spPr>
        <a:noFill/>
        <a:ln>
          <a:noFill/>
        </a:ln>
      </c:spPr>
    </c:title>
    <c:plotArea>
      <c:layout>
        <c:manualLayout>
          <c:xMode val="edge"/>
          <c:yMode val="edge"/>
          <c:x val="0.05175"/>
          <c:y val="0.20675"/>
          <c:w val="0.939"/>
          <c:h val="0.774"/>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'Organic Farming Fig2'!$A$40:$A$71</c:f>
              <c:strCache/>
            </c:strRef>
          </c:cat>
          <c:val>
            <c:numRef>
              <c:f>'Organic Farming Fig2'!$B$40:$B$71</c:f>
              <c:numCache>
                <c:ptCount val="32"/>
                <c:pt idx="0">
                  <c:v>-3.93844351872416</c:v>
                </c:pt>
                <c:pt idx="1">
                  <c:v>-3.9</c:v>
                </c:pt>
                <c:pt idx="2">
                  <c:v>-3.8258642647199514</c:v>
                </c:pt>
                <c:pt idx="3">
                  <c:v>-3.8238069202760565</c:v>
                </c:pt>
                <c:pt idx="4">
                  <c:v>-3.6845296225541397</c:v>
                </c:pt>
                <c:pt idx="5">
                  <c:v>-3.6658818092778094</c:v>
                </c:pt>
                <c:pt idx="6">
                  <c:v>-3.652441085833939</c:v>
                </c:pt>
                <c:pt idx="7">
                  <c:v>-3.555454785849308</c:v>
                </c:pt>
                <c:pt idx="8">
                  <c:v>-3.3907793264719</c:v>
                </c:pt>
                <c:pt idx="9">
                  <c:v>-3.3168595430144547</c:v>
                </c:pt>
                <c:pt idx="10">
                  <c:v>-3.1450581466616114</c:v>
                </c:pt>
                <c:pt idx="11">
                  <c:v>-2.772687517290982</c:v>
                </c:pt>
                <c:pt idx="12">
                  <c:v>-2.5074998387924095</c:v>
                </c:pt>
                <c:pt idx="13">
                  <c:v>-2.3933904179228023</c:v>
                </c:pt>
                <c:pt idx="14">
                  <c:v>-2.3423127638393053</c:v>
                </c:pt>
                <c:pt idx="15">
                  <c:v>-2.2852771873053292</c:v>
                </c:pt>
                <c:pt idx="16">
                  <c:v>-2.268989191359994</c:v>
                </c:pt>
                <c:pt idx="17">
                  <c:v>-1.7754897435400103</c:v>
                </c:pt>
                <c:pt idx="18">
                  <c:v>-1.6280921348282957</c:v>
                </c:pt>
                <c:pt idx="19">
                  <c:v>-1.435278311694224</c:v>
                </c:pt>
                <c:pt idx="20">
                  <c:v>-1.159176028779493</c:v>
                </c:pt>
                <c:pt idx="21">
                  <c:v>-1.0301750794800362</c:v>
                </c:pt>
                <c:pt idx="22">
                  <c:v>-0.7860380327548997</c:v>
                </c:pt>
                <c:pt idx="23">
                  <c:v>0.41665832738273156</c:v>
                </c:pt>
                <c:pt idx="24">
                  <c:v>1.1954203694396526</c:v>
                </c:pt>
                <c:pt idx="25">
                  <c:v>2.0903843163574116</c:v>
                </c:pt>
                <c:pt idx="26">
                  <c:v>2.280175528753883</c:v>
                </c:pt>
                <c:pt idx="27">
                  <c:v>2.399000179869903</c:v>
                </c:pt>
                <c:pt idx="28">
                  <c:v>4.334860959163313</c:v>
                </c:pt>
                <c:pt idx="29">
                  <c:v>4.761563381783164</c:v>
                </c:pt>
                <c:pt idx="30">
                  <c:v>8.212807113363104</c:v>
                </c:pt>
                <c:pt idx="31">
                  <c:v>20.89606248270902</c:v>
                </c:pt>
              </c:numCache>
            </c:numRef>
          </c:val>
          <c:smooth val="0"/>
        </c:ser>
        <c:marker val="1"/>
        <c:axId val="55169237"/>
        <c:axId val="26761086"/>
      </c:lineChart>
      <c:catAx>
        <c:axId val="55169237"/>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26761086"/>
        <c:crossesAt val="-80"/>
        <c:auto val="1"/>
        <c:lblOffset val="100"/>
        <c:tickLblSkip val="1"/>
        <c:noMultiLvlLbl val="0"/>
      </c:catAx>
      <c:valAx>
        <c:axId val="26761086"/>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55169237"/>
        <c:crossesAt val="1"/>
        <c:crossBetween val="midCat"/>
        <c:dispUnits/>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1 - Municipal waste generation per capita, 2003 </a:t>
            </a:r>
          </a:p>
        </c:rich>
      </c:tx>
      <c:layout/>
      <c:spPr>
        <a:noFill/>
        <a:ln>
          <a:noFill/>
        </a:ln>
      </c:spPr>
    </c:title>
    <c:plotArea>
      <c:layout>
        <c:manualLayout>
          <c:xMode val="edge"/>
          <c:yMode val="edge"/>
          <c:x val="0.044"/>
          <c:y val="0"/>
          <c:w val="0.921"/>
          <c:h val="0.878"/>
        </c:manualLayout>
      </c:layout>
      <c:barChart>
        <c:barDir val="col"/>
        <c:grouping val="clustered"/>
        <c:varyColors val="0"/>
        <c:ser>
          <c:idx val="1"/>
          <c:order val="0"/>
          <c:tx>
            <c:strRef>
              <c:f>'Municipal waste Fig1'!$B$46</c:f>
              <c:strCache>
                <c:ptCount val="1"/>
                <c:pt idx="0">
                  <c:v>Kg per capita</c:v>
                </c:pt>
              </c:strCache>
            </c:strRef>
          </c:tx>
          <c:spPr>
            <a:solidFill>
              <a:srgbClr val="6666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666699"/>
              </a:solidFill>
            </c:spPr>
          </c:dPt>
          <c:dPt>
            <c:idx val="7"/>
            <c:invertIfNegative val="0"/>
            <c:spPr>
              <a:solidFill>
                <a:srgbClr val="666699"/>
              </a:solidFill>
            </c:spPr>
          </c:dPt>
          <c:dPt>
            <c:idx val="8"/>
            <c:invertIfNegative val="0"/>
            <c:spPr>
              <a:solidFill>
                <a:srgbClr val="666699"/>
              </a:solidFill>
            </c:spPr>
          </c:dPt>
          <c:dPt>
            <c:idx val="9"/>
            <c:invertIfNegative val="0"/>
            <c:spPr>
              <a:solidFill>
                <a:srgbClr val="666699"/>
              </a:solidFill>
            </c:spPr>
          </c:dPt>
          <c:dPt>
            <c:idx val="22"/>
            <c:invertIfNegative val="0"/>
            <c:spPr>
              <a:solidFill>
                <a:srgbClr val="000080"/>
              </a:solidFill>
            </c:spPr>
          </c:dPt>
          <c:dPt>
            <c:idx val="23"/>
            <c:invertIfNegative val="0"/>
            <c:spPr>
              <a:solidFill>
                <a:srgbClr val="000080"/>
              </a:solidFill>
            </c:spPr>
          </c:dPt>
          <c:dPt>
            <c:idx val="24"/>
            <c:invertIfNegative val="0"/>
            <c:spPr>
              <a:solidFill>
                <a:srgbClr val="000080"/>
              </a:solidFill>
            </c:spPr>
          </c:dPt>
          <c:dPt>
            <c:idx val="25"/>
            <c:invertIfNegative val="0"/>
            <c:spPr>
              <a:solidFill>
                <a:srgbClr val="000080"/>
              </a:solidFill>
            </c:spPr>
          </c:dPt>
          <c:dPt>
            <c:idx val="26"/>
            <c:invertIfNegative val="0"/>
            <c:spPr>
              <a:solidFill>
                <a:srgbClr val="000080"/>
              </a:solidFill>
            </c:spPr>
          </c:dPt>
          <c:dPt>
            <c:idx val="27"/>
            <c:invertIfNegative val="0"/>
            <c:spPr>
              <a:solidFill>
                <a:srgbClr val="000080"/>
              </a:solidFill>
            </c:spPr>
          </c:dPt>
          <c:dPt>
            <c:idx val="28"/>
            <c:invertIfNegative val="0"/>
            <c:spPr>
              <a:solidFill>
                <a:srgbClr val="000080"/>
              </a:solidFill>
            </c:spPr>
          </c:dPt>
          <c:dPt>
            <c:idx val="29"/>
            <c:invertIfNegative val="0"/>
            <c:spPr>
              <a:solidFill>
                <a:srgbClr val="000080"/>
              </a:solidFill>
            </c:spPr>
          </c:dPt>
          <c:dPt>
            <c:idx val="30"/>
            <c:invertIfNegative val="0"/>
            <c:spPr>
              <a:solidFill>
                <a:srgbClr val="000080"/>
              </a:solidFill>
            </c:spPr>
          </c:dPt>
          <c:cat>
            <c:strRef>
              <c:f>'Municipal waste Fig1'!$A$49:$A$78</c:f>
              <c:strCache/>
            </c:strRef>
          </c:cat>
          <c:val>
            <c:numRef>
              <c:f>'Municipal waste Fig1'!$B$49:$B$78</c:f>
              <c:numCache/>
            </c:numRef>
          </c:val>
        </c:ser>
        <c:axId val="39523183"/>
        <c:axId val="20164328"/>
      </c:barChart>
      <c:catAx>
        <c:axId val="39523183"/>
        <c:scaling>
          <c:orientation val="minMax"/>
        </c:scaling>
        <c:axPos val="b"/>
        <c:delete val="0"/>
        <c:numFmt formatCode="General" sourceLinked="1"/>
        <c:majorTickMark val="none"/>
        <c:minorTickMark val="none"/>
        <c:tickLblPos val="nextTo"/>
        <c:txPr>
          <a:bodyPr/>
          <a:lstStyle/>
          <a:p>
            <a:pPr>
              <a:defRPr lang="en-US" cap="none" sz="1175" b="0" i="0" u="none" baseline="0">
                <a:latin typeface="Arial"/>
                <a:ea typeface="Arial"/>
                <a:cs typeface="Arial"/>
              </a:defRPr>
            </a:pPr>
          </a:p>
        </c:txPr>
        <c:crossAx val="20164328"/>
        <c:crosses val="autoZero"/>
        <c:auto val="1"/>
        <c:lblOffset val="100"/>
        <c:tickLblSkip val="1"/>
        <c:noMultiLvlLbl val="0"/>
      </c:catAx>
      <c:valAx>
        <c:axId val="20164328"/>
        <c:scaling>
          <c:orientation val="minMax"/>
        </c:scaling>
        <c:axPos val="l"/>
        <c:title>
          <c:tx>
            <c:rich>
              <a:bodyPr vert="horz" rot="-5400000" anchor="ctr"/>
              <a:lstStyle/>
              <a:p>
                <a:pPr algn="ctr">
                  <a:defRPr/>
                </a:pPr>
                <a:r>
                  <a:rPr lang="en-US" cap="none" sz="12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39523183"/>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2 - Emissions of greenhouse gases per unit of GDP, 2002</a:t>
            </a:r>
          </a:p>
        </c:rich>
      </c:tx>
      <c:layout/>
      <c:spPr>
        <a:noFill/>
        <a:ln>
          <a:noFill/>
        </a:ln>
      </c:spPr>
    </c:title>
    <c:plotArea>
      <c:layout>
        <c:manualLayout>
          <c:xMode val="edge"/>
          <c:yMode val="edge"/>
          <c:x val="0.04075"/>
          <c:y val="0.13475"/>
          <c:w val="0.93775"/>
          <c:h val="0.78925"/>
        </c:manualLayout>
      </c:layout>
      <c:barChart>
        <c:barDir val="col"/>
        <c:grouping val="clustered"/>
        <c:varyColors val="0"/>
        <c:ser>
          <c:idx val="1"/>
          <c:order val="0"/>
          <c:tx>
            <c:strRef>
              <c:f>'Indicator 1. Greenhouse Gases '!$C$189</c:f>
              <c:strCache>
                <c:ptCount val="1"/>
                <c:pt idx="0">
                  <c:v>tonnes co2eq/million ppsGDP</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000080"/>
              </a:solidFill>
            </c:spPr>
          </c:dPt>
          <c:dPt>
            <c:idx val="27"/>
            <c:invertIfNegative val="0"/>
            <c:spPr>
              <a:solidFill>
                <a:srgbClr val="000080"/>
              </a:solidFill>
            </c:spPr>
          </c:dPt>
          <c:dPt>
            <c:idx val="30"/>
            <c:invertIfNegative val="0"/>
            <c:spPr>
              <a:solidFill>
                <a:srgbClr val="000080"/>
              </a:solidFill>
            </c:spPr>
          </c:dPt>
          <c:dPt>
            <c:idx val="31"/>
            <c:invertIfNegative val="0"/>
            <c:spPr>
              <a:solidFill>
                <a:srgbClr val="000080"/>
              </a:solidFill>
            </c:spPr>
          </c:dPt>
          <c:cat>
            <c:strRef>
              <c:f>'GHG Fig2'!$A$41:$A$68</c:f>
              <c:strCache/>
            </c:strRef>
          </c:cat>
          <c:val>
            <c:numRef>
              <c:f>'GHG Fig2'!$B$41:$B$68</c:f>
              <c:numCache/>
            </c:numRef>
          </c:val>
        </c:ser>
        <c:axId val="23386165"/>
        <c:axId val="9148894"/>
      </c:barChart>
      <c:catAx>
        <c:axId val="23386165"/>
        <c:scaling>
          <c:orientation val="minMax"/>
        </c:scaling>
        <c:axPos val="b"/>
        <c:delete val="0"/>
        <c:numFmt formatCode="General" sourceLinked="1"/>
        <c:majorTickMark val="none"/>
        <c:minorTickMark val="none"/>
        <c:tickLblPos val="nextTo"/>
        <c:crossAx val="9148894"/>
        <c:crosses val="autoZero"/>
        <c:auto val="1"/>
        <c:lblOffset val="100"/>
        <c:tickLblSkip val="1"/>
        <c:noMultiLvlLbl val="0"/>
      </c:catAx>
      <c:valAx>
        <c:axId val="9148894"/>
        <c:scaling>
          <c:orientation val="minMax"/>
        </c:scaling>
        <c:axPos val="l"/>
        <c:title>
          <c:tx>
            <c:rich>
              <a:bodyPr vert="horz" rot="-5400000" anchor="ctr"/>
              <a:lstStyle/>
              <a:p>
                <a:pPr algn="ctr">
                  <a:defRPr/>
                </a:pPr>
                <a:r>
                  <a:rPr lang="en-US" cap="none" sz="1200" b="1" i="0" u="none" baseline="0">
                    <a:latin typeface="Arial"/>
                    <a:ea typeface="Arial"/>
                    <a:cs typeface="Arial"/>
                  </a:rPr>
                  <a:t>tonnes CO2 eq /million PPS
 in 2002</a:t>
                </a:r>
              </a:p>
            </c:rich>
          </c:tx>
          <c:layout/>
          <c:overlay val="0"/>
          <c:spPr>
            <a:noFill/>
            <a:ln>
              <a:noFill/>
            </a:ln>
          </c:spPr>
        </c:title>
        <c:delete val="0"/>
        <c:numFmt formatCode="0" sourceLinked="0"/>
        <c:majorTickMark val="out"/>
        <c:minorTickMark val="none"/>
        <c:tickLblPos val="nextTo"/>
        <c:crossAx val="23386165"/>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2 - Change, 1995-2003, in municipal waste generation compared with the EU-25 average </a:t>
            </a:r>
          </a:p>
        </c:rich>
      </c:tx>
      <c:layout>
        <c:manualLayout>
          <c:xMode val="factor"/>
          <c:yMode val="factor"/>
          <c:x val="0"/>
          <c:y val="0.01375"/>
        </c:manualLayout>
      </c:layout>
      <c:spPr>
        <a:noFill/>
        <a:ln>
          <a:noFill/>
        </a:ln>
      </c:spPr>
    </c:title>
    <c:plotArea>
      <c:layout>
        <c:manualLayout>
          <c:xMode val="edge"/>
          <c:yMode val="edge"/>
          <c:x val="0.05175"/>
          <c:y val="0.136"/>
          <c:w val="0.9355"/>
          <c:h val="0.771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'Municipal waste Fig2'!$A$40:$A$69</c:f>
              <c:strCache/>
            </c:strRef>
          </c:cat>
          <c:val>
            <c:numRef>
              <c:f>'Municipal waste Fig2'!$B$40:$B$69</c:f>
              <c:numCache/>
            </c:numRef>
          </c:val>
          <c:smooth val="0"/>
        </c:ser>
        <c:marker val="1"/>
        <c:axId val="47261225"/>
        <c:axId val="22697842"/>
      </c:lineChart>
      <c:catAx>
        <c:axId val="47261225"/>
        <c:scaling>
          <c:orientation val="minMax"/>
        </c:scaling>
        <c:axPos val="b"/>
        <c:delete val="0"/>
        <c:numFmt formatCode="@" sourceLinked="0"/>
        <c:majorTickMark val="out"/>
        <c:minorTickMark val="none"/>
        <c:tickLblPos val="low"/>
        <c:txPr>
          <a:bodyPr vert="horz" rot="-4500000"/>
          <a:lstStyle/>
          <a:p>
            <a:pPr>
              <a:defRPr lang="en-US" cap="none" sz="1150" b="0" i="0" u="none" baseline="0">
                <a:latin typeface="Arial"/>
                <a:ea typeface="Arial"/>
                <a:cs typeface="Arial"/>
              </a:defRPr>
            </a:pPr>
          </a:p>
        </c:txPr>
        <c:crossAx val="22697842"/>
        <c:crossesAt val="-80"/>
        <c:auto val="1"/>
        <c:lblOffset val="0"/>
        <c:tickLblSkip val="1"/>
        <c:noMultiLvlLbl val="0"/>
      </c:catAx>
      <c:valAx>
        <c:axId val="22697842"/>
        <c:scaling>
          <c:orientation val="minMax"/>
          <c:max val="60"/>
          <c:min val="-80"/>
        </c:scaling>
        <c:axPos val="l"/>
        <c:title>
          <c:tx>
            <c:rich>
              <a:bodyPr vert="horz" rot="-5400000" anchor="ctr"/>
              <a:lstStyle/>
              <a:p>
                <a:pPr algn="ctr">
                  <a:defRPr/>
                </a:pPr>
                <a:r>
                  <a:rPr lang="en-US" cap="none" sz="1200" b="1" i="0" u="none" baseline="0">
                    <a:latin typeface="Arial"/>
                    <a:ea typeface="Arial"/>
                    <a:cs typeface="Arial"/>
                  </a:rPr>
                  <a:t>percentage points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47261225"/>
        <c:crossesAt val="1"/>
        <c:crossBetween val="midCat"/>
        <c:dispUnits/>
        <c:majorUnit val="20"/>
      </c:valAx>
      <c:spPr>
        <a:noFill/>
        <a:ln>
          <a:noFill/>
        </a:ln>
      </c:spPr>
    </c:plotArea>
    <c:plotVisOnly val="1"/>
    <c:dispBlanksAs val="gap"/>
    <c:showDLblsOverMax val="0"/>
  </c:chart>
  <c:txPr>
    <a:bodyPr vert="horz" rot="0"/>
    <a:lstStyle/>
    <a:p>
      <a:pPr>
        <a:defRPr lang="en-US" cap="none" sz="16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3 - Municipal waste generation distance to the "300 kg target", 2003 </a:t>
            </a:r>
          </a:p>
        </c:rich>
      </c:tx>
      <c:layout>
        <c:manualLayout>
          <c:xMode val="factor"/>
          <c:yMode val="factor"/>
          <c:x val="0.00175"/>
          <c:y val="-0.0195"/>
        </c:manualLayout>
      </c:layout>
      <c:spPr>
        <a:noFill/>
        <a:ln>
          <a:noFill/>
        </a:ln>
      </c:spPr>
    </c:title>
    <c:plotArea>
      <c:layout>
        <c:manualLayout>
          <c:xMode val="edge"/>
          <c:yMode val="edge"/>
          <c:x val="0.054"/>
          <c:y val="0.095"/>
          <c:w val="0.9055"/>
          <c:h val="0.87525"/>
        </c:manualLayout>
      </c:layout>
      <c:lineChart>
        <c:grouping val="standard"/>
        <c:varyColors val="0"/>
        <c:ser>
          <c:idx val="1"/>
          <c:order val="0"/>
          <c:tx>
            <c:strRef>
              <c:f>'Municipal waste Fig1'!$B$46</c:f>
              <c:strCache>
                <c:ptCount val="1"/>
                <c:pt idx="0">
                  <c:v>Kg per capita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FF00FF"/>
              </a:solidFill>
              <a:ln>
                <a:solidFill>
                  <a:srgbClr val="FF00FF"/>
                </a:solidFill>
              </a:ln>
            </c:spPr>
          </c:marker>
          <c:dPt>
            <c:idx val="0"/>
            <c:spPr>
              <a:solidFill>
                <a:srgbClr val="00FFFF"/>
              </a:solidFill>
              <a:ln w="3175">
                <a:noFill/>
              </a:ln>
            </c:spPr>
            <c:marker>
              <c:size val="9"/>
              <c:spPr>
                <a:solidFill>
                  <a:srgbClr val="FF00FF"/>
                </a:solidFill>
                <a:ln>
                  <a:solidFill>
                    <a:srgbClr val="FF00FF"/>
                  </a:solidFill>
                </a:ln>
              </c:spPr>
            </c:marker>
          </c:dPt>
          <c:dPt>
            <c:idx val="1"/>
            <c:spPr>
              <a:solidFill>
                <a:srgbClr val="00FFFF"/>
              </a:solidFill>
              <a:ln w="3175">
                <a:noFill/>
              </a:ln>
            </c:spPr>
            <c:marker>
              <c:size val="9"/>
              <c:spPr>
                <a:solidFill>
                  <a:srgbClr val="FF00FF"/>
                </a:solidFill>
                <a:ln>
                  <a:solidFill>
                    <a:srgbClr val="FF00FF"/>
                  </a:solidFill>
                </a:ln>
              </c:spPr>
            </c:marker>
          </c:dPt>
          <c:dPt>
            <c:idx val="2"/>
            <c:spPr>
              <a:solidFill>
                <a:srgbClr val="00FFFF"/>
              </a:solidFill>
              <a:ln w="3175">
                <a:noFill/>
              </a:ln>
            </c:spPr>
            <c:marker>
              <c:size val="9"/>
              <c:spPr>
                <a:solidFill>
                  <a:srgbClr val="FF00FF"/>
                </a:solidFill>
                <a:ln>
                  <a:solidFill>
                    <a:srgbClr val="FF00FF"/>
                  </a:solidFill>
                </a:ln>
              </c:spPr>
            </c:marker>
          </c:dPt>
          <c:dPt>
            <c:idx val="3"/>
            <c:spPr>
              <a:solidFill>
                <a:srgbClr val="00FFFF"/>
              </a:solidFill>
              <a:ln w="3175">
                <a:noFill/>
              </a:ln>
            </c:spPr>
            <c:marker>
              <c:size val="9"/>
              <c:spPr>
                <a:solidFill>
                  <a:srgbClr val="FF00FF"/>
                </a:solidFill>
                <a:ln>
                  <a:solidFill>
                    <a:srgbClr val="FF00FF"/>
                  </a:solidFill>
                </a:ln>
              </c:spPr>
            </c:marker>
          </c:dPt>
          <c:dPt>
            <c:idx val="4"/>
            <c:spPr>
              <a:solidFill>
                <a:srgbClr val="00FFFF"/>
              </a:solidFill>
              <a:ln w="3175">
                <a:noFill/>
              </a:ln>
            </c:spPr>
            <c:marker>
              <c:size val="9"/>
              <c:spPr>
                <a:solidFill>
                  <a:srgbClr val="FF00FF"/>
                </a:solidFill>
                <a:ln>
                  <a:solidFill>
                    <a:srgbClr val="FF00FF"/>
                  </a:solidFill>
                </a:ln>
              </c:spPr>
            </c:marker>
          </c:dPt>
          <c:dPt>
            <c:idx val="5"/>
            <c:spPr>
              <a:solidFill>
                <a:srgbClr val="00FFFF"/>
              </a:solidFill>
              <a:ln w="3175">
                <a:noFill/>
              </a:ln>
            </c:spPr>
            <c:marker>
              <c:size val="9"/>
              <c:spPr>
                <a:solidFill>
                  <a:srgbClr val="FF00FF"/>
                </a:solidFill>
                <a:ln>
                  <a:solidFill>
                    <a:srgbClr val="FF00FF"/>
                  </a:solidFill>
                </a:ln>
              </c:spPr>
            </c:marker>
          </c:dPt>
          <c:dPt>
            <c:idx val="22"/>
            <c:spPr>
              <a:solidFill>
                <a:srgbClr val="000080"/>
              </a:solidFill>
              <a:ln w="3175">
                <a:noFill/>
              </a:ln>
            </c:spPr>
            <c:marker>
              <c:size val="9"/>
              <c:spPr>
                <a:solidFill>
                  <a:srgbClr val="FF00FF"/>
                </a:solidFill>
                <a:ln>
                  <a:solidFill>
                    <a:srgbClr val="FF00FF"/>
                  </a:solidFill>
                </a:ln>
              </c:spPr>
            </c:marker>
          </c:dPt>
          <c:dPt>
            <c:idx val="23"/>
            <c:spPr>
              <a:solidFill>
                <a:srgbClr val="000080"/>
              </a:solidFill>
              <a:ln w="3175">
                <a:noFill/>
              </a:ln>
            </c:spPr>
            <c:marker>
              <c:size val="9"/>
              <c:spPr>
                <a:solidFill>
                  <a:srgbClr val="FF00FF"/>
                </a:solidFill>
                <a:ln>
                  <a:solidFill>
                    <a:srgbClr val="FF00FF"/>
                  </a:solidFill>
                </a:ln>
              </c:spPr>
            </c:marker>
          </c:dPt>
          <c:dPt>
            <c:idx val="24"/>
            <c:spPr>
              <a:solidFill>
                <a:srgbClr val="000080"/>
              </a:solidFill>
              <a:ln w="3175">
                <a:noFill/>
              </a:ln>
            </c:spPr>
            <c:marker>
              <c:size val="9"/>
              <c:spPr>
                <a:solidFill>
                  <a:srgbClr val="FF00FF"/>
                </a:solidFill>
                <a:ln>
                  <a:solidFill>
                    <a:srgbClr val="FF00FF"/>
                  </a:solidFill>
                </a:ln>
              </c:spPr>
            </c:marker>
          </c:dPt>
          <c:dPt>
            <c:idx val="25"/>
            <c:spPr>
              <a:solidFill>
                <a:srgbClr val="000080"/>
              </a:solidFill>
              <a:ln w="3175">
                <a:noFill/>
              </a:ln>
            </c:spPr>
            <c:marker>
              <c:size val="9"/>
              <c:spPr>
                <a:solidFill>
                  <a:srgbClr val="FF00FF"/>
                </a:solidFill>
                <a:ln>
                  <a:solidFill>
                    <a:srgbClr val="FF00FF"/>
                  </a:solidFill>
                </a:ln>
              </c:spPr>
            </c:marker>
          </c:dPt>
          <c:dPt>
            <c:idx val="26"/>
            <c:spPr>
              <a:solidFill>
                <a:srgbClr val="000080"/>
              </a:solidFill>
              <a:ln w="3175">
                <a:noFill/>
              </a:ln>
            </c:spPr>
            <c:marker>
              <c:size val="9"/>
              <c:spPr>
                <a:solidFill>
                  <a:srgbClr val="FF00FF"/>
                </a:solidFill>
                <a:ln>
                  <a:solidFill>
                    <a:srgbClr val="FF00FF"/>
                  </a:solidFill>
                </a:ln>
              </c:spPr>
            </c:marker>
          </c:dPt>
          <c:dPt>
            <c:idx val="27"/>
            <c:spPr>
              <a:solidFill>
                <a:srgbClr val="000080"/>
              </a:solidFill>
              <a:ln w="3175">
                <a:noFill/>
              </a:ln>
            </c:spPr>
            <c:marker>
              <c:size val="9"/>
              <c:spPr>
                <a:solidFill>
                  <a:srgbClr val="FF00FF"/>
                </a:solidFill>
                <a:ln>
                  <a:solidFill>
                    <a:srgbClr val="FF00FF"/>
                  </a:solidFill>
                </a:ln>
              </c:spPr>
            </c:marker>
          </c:dPt>
          <c:dPt>
            <c:idx val="28"/>
            <c:spPr>
              <a:solidFill>
                <a:srgbClr val="000080"/>
              </a:solidFill>
              <a:ln w="3175">
                <a:noFill/>
              </a:ln>
            </c:spPr>
            <c:marker>
              <c:size val="9"/>
              <c:spPr>
                <a:solidFill>
                  <a:srgbClr val="FF00FF"/>
                </a:solidFill>
                <a:ln>
                  <a:solidFill>
                    <a:srgbClr val="FF00FF"/>
                  </a:solidFill>
                </a:ln>
              </c:spPr>
            </c:marker>
          </c:dPt>
          <c:dPt>
            <c:idx val="29"/>
            <c:spPr>
              <a:solidFill>
                <a:srgbClr val="000080"/>
              </a:solidFill>
              <a:ln w="3175">
                <a:noFill/>
              </a:ln>
            </c:spPr>
            <c:marker>
              <c:size val="9"/>
              <c:spPr>
                <a:solidFill>
                  <a:srgbClr val="FF00FF"/>
                </a:solidFill>
                <a:ln>
                  <a:solidFill>
                    <a:srgbClr val="FF00FF"/>
                  </a:solidFill>
                </a:ln>
              </c:spPr>
            </c:marker>
          </c:dPt>
          <c:dPt>
            <c:idx val="30"/>
            <c:spPr>
              <a:solidFill>
                <a:srgbClr val="000080"/>
              </a:solidFill>
              <a:ln w="3175">
                <a:noFill/>
              </a:ln>
            </c:spPr>
            <c:marker>
              <c:size val="9"/>
              <c:spPr>
                <a:solidFill>
                  <a:srgbClr val="FF00FF"/>
                </a:solidFill>
                <a:ln>
                  <a:solidFill>
                    <a:srgbClr val="FF00FF"/>
                  </a:solidFill>
                </a:ln>
              </c:spPr>
            </c:marker>
          </c:dPt>
          <c:cat>
            <c:strRef>
              <c:f>'Municipal waste Fig1'!$A$49:$A$78</c:f>
              <c:strCache>
                <c:ptCount val="30"/>
                <c:pt idx="0">
                  <c:v>Poland</c:v>
                </c:pt>
                <c:pt idx="1">
                  <c:v>Lithuania</c:v>
                </c:pt>
                <c:pt idx="2">
                  <c:v>Czech Republic</c:v>
                </c:pt>
                <c:pt idx="3">
                  <c:v>Slovak Republic</c:v>
                </c:pt>
                <c:pt idx="4">
                  <c:v>Romania</c:v>
                </c:pt>
                <c:pt idx="5">
                  <c:v>Latvia</c:v>
                </c:pt>
                <c:pt idx="6">
                  <c:v>Estonia</c:v>
                </c:pt>
                <c:pt idx="7">
                  <c:v>Greece</c:v>
                </c:pt>
                <c:pt idx="8">
                  <c:v>Belgium</c:v>
                </c:pt>
                <c:pt idx="9">
                  <c:v>Finland</c:v>
                </c:pt>
                <c:pt idx="10">
                  <c:v>Slovenia</c:v>
                </c:pt>
                <c:pt idx="11">
                  <c:v>Portugal</c:v>
                </c:pt>
                <c:pt idx="12">
                  <c:v>Hungary</c:v>
                </c:pt>
                <c:pt idx="13">
                  <c:v>Sweden</c:v>
                </c:pt>
                <c:pt idx="14">
                  <c:v>Turkey</c:v>
                </c:pt>
                <c:pt idx="15">
                  <c:v>Bulgaria</c:v>
                </c:pt>
                <c:pt idx="16">
                  <c:v>Italy</c:v>
                </c:pt>
                <c:pt idx="17">
                  <c:v>Malta</c:v>
                </c:pt>
                <c:pt idx="18">
                  <c:v>France</c:v>
                </c:pt>
                <c:pt idx="19">
                  <c:v>Netherlands</c:v>
                </c:pt>
                <c:pt idx="20">
                  <c:v>United Kingdom</c:v>
                </c:pt>
                <c:pt idx="21">
                  <c:v>Austria</c:v>
                </c:pt>
                <c:pt idx="22">
                  <c:v>Spain</c:v>
                </c:pt>
                <c:pt idx="23">
                  <c:v>Germany</c:v>
                </c:pt>
                <c:pt idx="24">
                  <c:v>Luxembourg</c:v>
                </c:pt>
                <c:pt idx="25">
                  <c:v>Cyprus </c:v>
                </c:pt>
                <c:pt idx="26">
                  <c:v>Denmark</c:v>
                </c:pt>
                <c:pt idx="27">
                  <c:v>Norway</c:v>
                </c:pt>
                <c:pt idx="28">
                  <c:v>Ireland</c:v>
                </c:pt>
                <c:pt idx="29">
                  <c:v>Iceland</c:v>
                </c:pt>
              </c:strCache>
            </c:strRef>
          </c:cat>
          <c:val>
            <c:numRef>
              <c:f>'Municipal waste Fig1'!$B$49:$B$78</c:f>
              <c:numCache>
                <c:ptCount val="30"/>
                <c:pt idx="0">
                  <c:v>259.8507658070428</c:v>
                </c:pt>
                <c:pt idx="1">
                  <c:v>263.1731325998842</c:v>
                </c:pt>
                <c:pt idx="2">
                  <c:v>280.0431287982749</c:v>
                </c:pt>
                <c:pt idx="3">
                  <c:v>318.7613626102732</c:v>
                </c:pt>
                <c:pt idx="4">
                  <c:v>356.92792792792795</c:v>
                </c:pt>
                <c:pt idx="5">
                  <c:v>363.25578055435875</c:v>
                </c:pt>
                <c:pt idx="6">
                  <c:v>420</c:v>
                </c:pt>
                <c:pt idx="7">
                  <c:v>441.0346441947566</c:v>
                </c:pt>
                <c:pt idx="8">
                  <c:v>445.940158134173</c:v>
                </c:pt>
                <c:pt idx="9">
                  <c:v>449.9040307101728</c:v>
                </c:pt>
                <c:pt idx="10">
                  <c:v>457.7902240325866</c:v>
                </c:pt>
                <c:pt idx="11">
                  <c:v>461.2893729761554</c:v>
                </c:pt>
                <c:pt idx="12">
                  <c:v>464.4268774703557</c:v>
                </c:pt>
                <c:pt idx="13">
                  <c:v>470.1875837427423</c:v>
                </c:pt>
                <c:pt idx="14">
                  <c:v>474.96302952022614</c:v>
                </c:pt>
                <c:pt idx="15">
                  <c:v>500.51405478177</c:v>
                </c:pt>
                <c:pt idx="16">
                  <c:v>520.4177219581584</c:v>
                </c:pt>
                <c:pt idx="17">
                  <c:v>546.6917293233082</c:v>
                </c:pt>
                <c:pt idx="18">
                  <c:v>560.3540034682762</c:v>
                </c:pt>
                <c:pt idx="19">
                  <c:v>598.0265186555658</c:v>
                </c:pt>
                <c:pt idx="20">
                  <c:v>610.425101214575</c:v>
                </c:pt>
                <c:pt idx="21">
                  <c:v>611.9865988336022</c:v>
                </c:pt>
                <c:pt idx="22">
                  <c:v>615.7782049098562</c:v>
                </c:pt>
                <c:pt idx="23">
                  <c:v>637.5089338711826</c:v>
                </c:pt>
                <c:pt idx="24">
                  <c:v>658.4821428571429</c:v>
                </c:pt>
                <c:pt idx="25">
                  <c:v>672.2467532467532</c:v>
                </c:pt>
                <c:pt idx="26">
                  <c:v>674.5869686281789</c:v>
                </c:pt>
                <c:pt idx="27">
                  <c:v>695.1754385964912</c:v>
                </c:pt>
                <c:pt idx="28">
                  <c:v>734.7352419559159</c:v>
                </c:pt>
                <c:pt idx="29">
                  <c:v>1048.951048951049</c:v>
                </c:pt>
              </c:numCache>
            </c:numRef>
          </c:val>
          <c:smooth val="0"/>
        </c:ser>
        <c:marker val="1"/>
        <c:axId val="2953987"/>
        <c:axId val="26585884"/>
      </c:lineChart>
      <c:catAx>
        <c:axId val="295398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585884"/>
        <c:crosses val="autoZero"/>
        <c:auto val="1"/>
        <c:lblOffset val="100"/>
        <c:tickLblSkip val="1"/>
        <c:noMultiLvlLbl val="0"/>
      </c:catAx>
      <c:valAx>
        <c:axId val="26585884"/>
        <c:scaling>
          <c:orientation val="minMax"/>
        </c:scaling>
        <c:axPos val="l"/>
        <c:title>
          <c:tx>
            <c:rich>
              <a:bodyPr vert="horz" rot="-5400000" anchor="ctr"/>
              <a:lstStyle/>
              <a:p>
                <a:pPr algn="ctr">
                  <a:defRPr/>
                </a:pPr>
                <a:r>
                  <a:rPr lang="en-US" cap="none" sz="9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2953987"/>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1 - Water exploitation index, 2002</a:t>
            </a:r>
          </a:p>
        </c:rich>
      </c:tx>
      <c:layout/>
      <c:spPr>
        <a:noFill/>
        <a:ln>
          <a:noFill/>
        </a:ln>
      </c:spPr>
    </c:title>
    <c:plotArea>
      <c:layout>
        <c:manualLayout>
          <c:xMode val="edge"/>
          <c:yMode val="edge"/>
          <c:x val="0.0155"/>
          <c:y val="0.11725"/>
          <c:w val="0.98375"/>
          <c:h val="0.85975"/>
        </c:manualLayout>
      </c:layout>
      <c:barChart>
        <c:barDir val="col"/>
        <c:grouping val="clustered"/>
        <c:varyColors val="0"/>
        <c:ser>
          <c:idx val="0"/>
          <c:order val="0"/>
          <c:tx>
            <c:v>Water exploitationindex status 2002 (%)</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000080"/>
              </a:solidFill>
            </c:spPr>
          </c:dPt>
          <c:cat>
            <c:strRef>
              <c:f>'Water exp. index Fig1'!$A$41:$A$68</c:f>
              <c:strCache/>
            </c:strRef>
          </c:cat>
          <c:val>
            <c:numRef>
              <c:f>'Water exp. index Fig1'!$B$41:$B$68</c:f>
              <c:numCache/>
            </c:numRef>
          </c:val>
        </c:ser>
        <c:axId val="37946365"/>
        <c:axId val="5972966"/>
      </c:barChart>
      <c:catAx>
        <c:axId val="37946365"/>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5972966"/>
        <c:crosses val="autoZero"/>
        <c:auto val="1"/>
        <c:lblOffset val="100"/>
        <c:noMultiLvlLbl val="0"/>
      </c:catAx>
      <c:valAx>
        <c:axId val="5972966"/>
        <c:scaling>
          <c:orientation val="minMax"/>
        </c:scaling>
        <c:axPos val="l"/>
        <c:delete val="0"/>
        <c:numFmt formatCode="General" sourceLinked="1"/>
        <c:majorTickMark val="out"/>
        <c:minorTickMark val="none"/>
        <c:tickLblPos val="nextTo"/>
        <c:crossAx val="37946365"/>
        <c:crossesAt val="1"/>
        <c:crossBetween val="between"/>
        <c:dispUnits/>
      </c:valAx>
      <c:spPr>
        <a:noFill/>
        <a:ln>
          <a:noFill/>
        </a:ln>
      </c:spPr>
    </c:plotArea>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2 - Change, 1990-2002, in the water exploitation index </a:t>
            </a:r>
          </a:p>
        </c:rich>
      </c:tx>
      <c:layout/>
      <c:spPr>
        <a:noFill/>
        <a:ln>
          <a:noFill/>
        </a:ln>
      </c:spPr>
    </c:title>
    <c:plotArea>
      <c:layout/>
      <c:lineChart>
        <c:grouping val="standard"/>
        <c:varyColors val="0"/>
        <c:ser>
          <c:idx val="0"/>
          <c:order val="0"/>
          <c:tx>
            <c:v>ew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'Water exp. index Fig2'!$A$38:$A$62</c:f>
              <c:strCache/>
            </c:strRef>
          </c:cat>
          <c:val>
            <c:numRef>
              <c:f>'Water exp. index Fig2'!$B$38:$B$62</c:f>
              <c:numCache/>
            </c:numRef>
          </c:val>
          <c:smooth val="0"/>
        </c:ser>
        <c:marker val="1"/>
        <c:axId val="53756695"/>
        <c:axId val="14048208"/>
      </c:lineChart>
      <c:catAx>
        <c:axId val="53756695"/>
        <c:scaling>
          <c:orientation val="minMax"/>
        </c:scaling>
        <c:axPos val="b"/>
        <c:delete val="0"/>
        <c:numFmt formatCode="General" sourceLinked="1"/>
        <c:majorTickMark val="out"/>
        <c:minorTickMark val="none"/>
        <c:tickLblPos val="nextTo"/>
        <c:crossAx val="14048208"/>
        <c:crossesAt val="-30"/>
        <c:auto val="1"/>
        <c:lblOffset val="100"/>
        <c:noMultiLvlLbl val="0"/>
      </c:catAx>
      <c:valAx>
        <c:axId val="14048208"/>
        <c:scaling>
          <c:orientation val="minMax"/>
        </c:scaling>
        <c:axPos val="l"/>
        <c:delete val="0"/>
        <c:numFmt formatCode="0" sourceLinked="0"/>
        <c:majorTickMark val="out"/>
        <c:minorTickMark val="none"/>
        <c:tickLblPos val="nextTo"/>
        <c:crossAx val="53756695"/>
        <c:crossesAt val="1"/>
        <c:crossBetween val="between"/>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Figure 3 - Distance to Kyoto target (distance between actual emissions and linear target path in 2002)</a:t>
            </a:r>
          </a:p>
        </c:rich>
      </c:tx>
      <c:layout/>
      <c:spPr>
        <a:noFill/>
        <a:ln>
          <a:noFill/>
        </a:ln>
      </c:spPr>
    </c:title>
    <c:plotArea>
      <c:layout>
        <c:manualLayout>
          <c:xMode val="edge"/>
          <c:yMode val="edge"/>
          <c:x val="0.04975"/>
          <c:y val="0.1915"/>
          <c:w val="0.942"/>
          <c:h val="0.768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('GHG Fig3'!$A$39:$A$50,'GHG Fig3'!$A$55:$A$70)</c:f>
              <c:strCache/>
            </c:strRef>
          </c:cat>
          <c:val>
            <c:numRef>
              <c:f>('GHG Fig3'!$B$39:$B$50,'GHG Fig3'!$B$55:$B$70)</c:f>
              <c:numCache/>
            </c:numRef>
          </c:val>
          <c:smooth val="0"/>
        </c:ser>
        <c:marker val="1"/>
        <c:axId val="15231183"/>
        <c:axId val="2862920"/>
      </c:lineChart>
      <c:catAx>
        <c:axId val="15231183"/>
        <c:scaling>
          <c:orientation val="minMax"/>
        </c:scaling>
        <c:axPos val="b"/>
        <c:delete val="0"/>
        <c:numFmt formatCode="@" sourceLinked="0"/>
        <c:majorTickMark val="out"/>
        <c:minorTickMark val="none"/>
        <c:tickLblPos val="nextTo"/>
        <c:crossAx val="2862920"/>
        <c:crossesAt val="-40"/>
        <c:auto val="1"/>
        <c:lblOffset val="100"/>
        <c:tickLblSkip val="1"/>
        <c:noMultiLvlLbl val="0"/>
      </c:catAx>
      <c:valAx>
        <c:axId val="2862920"/>
        <c:scaling>
          <c:orientation val="minMax"/>
        </c:scaling>
        <c:axPos val="l"/>
        <c:title>
          <c:tx>
            <c:rich>
              <a:bodyPr vert="horz" rot="-5400000" anchor="ctr"/>
              <a:lstStyle/>
              <a:p>
                <a:pPr algn="ctr">
                  <a:defRPr/>
                </a:pPr>
                <a:r>
                  <a:rPr lang="en-US" cap="none" sz="1425" b="1" i="0" u="none" baseline="0">
                    <a:latin typeface="Arial"/>
                    <a:ea typeface="Arial"/>
                    <a:cs typeface="Arial"/>
                  </a:rPr>
                  <a:t>Percentage points</a:t>
                </a:r>
              </a:p>
            </c:rich>
          </c:tx>
          <c:layout/>
          <c:overlay val="0"/>
          <c:spPr>
            <a:noFill/>
            <a:ln>
              <a:noFill/>
            </a:ln>
          </c:spPr>
        </c:title>
        <c:delete val="0"/>
        <c:numFmt formatCode="0" sourceLinked="0"/>
        <c:majorTickMark val="out"/>
        <c:minorTickMark val="none"/>
        <c:tickLblPos val="nextTo"/>
        <c:crossAx val="15231183"/>
        <c:crossesAt val="1"/>
        <c:crossBetween val="midCat"/>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Energy consumption per capita, 2002</a:t>
            </a:r>
          </a:p>
        </c:rich>
      </c:tx>
      <c:layout/>
      <c:spPr>
        <a:noFill/>
        <a:ln>
          <a:noFill/>
        </a:ln>
      </c:spPr>
    </c:title>
    <c:plotArea>
      <c:layout>
        <c:manualLayout>
          <c:xMode val="edge"/>
          <c:yMode val="edge"/>
          <c:x val="0.042"/>
          <c:y val="0.138"/>
          <c:w val="0.92725"/>
          <c:h val="0.826"/>
        </c:manualLayout>
      </c:layout>
      <c:barChart>
        <c:barDir val="col"/>
        <c:grouping val="clustered"/>
        <c:varyColors val="0"/>
        <c:ser>
          <c:idx val="2"/>
          <c:order val="0"/>
          <c:tx>
            <c:strRef>
              <c:f>'Total Energy cons. Fig1'!$V$2</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'Total Energy cons. Fig1'!$A$37:$A$66</c:f>
              <c:strCache/>
            </c:strRef>
          </c:cat>
          <c:val>
            <c:numRef>
              <c:f>'Total Energy cons. Fig1'!$B$37:$B$66</c:f>
              <c:numCache/>
            </c:numRef>
          </c:val>
        </c:ser>
        <c:axId val="25766281"/>
        <c:axId val="30569938"/>
      </c:barChart>
      <c:catAx>
        <c:axId val="25766281"/>
        <c:scaling>
          <c:orientation val="minMax"/>
        </c:scaling>
        <c:axPos val="b"/>
        <c:delete val="0"/>
        <c:numFmt formatCode="General" sourceLinked="1"/>
        <c:majorTickMark val="none"/>
        <c:minorTickMark val="none"/>
        <c:tickLblPos val="nextTo"/>
        <c:crossAx val="30569938"/>
        <c:crosses val="autoZero"/>
        <c:auto val="1"/>
        <c:lblOffset val="100"/>
        <c:tickLblSkip val="1"/>
        <c:noMultiLvlLbl val="0"/>
      </c:catAx>
      <c:valAx>
        <c:axId val="30569938"/>
        <c:scaling>
          <c:orientation val="minMax"/>
        </c:scaling>
        <c:axPos val="l"/>
        <c:title>
          <c:tx>
            <c:rich>
              <a:bodyPr vert="horz" rot="-5400000" anchor="ctr"/>
              <a:lstStyle/>
              <a:p>
                <a:pPr algn="ctr">
                  <a:defRPr/>
                </a:pPr>
                <a:r>
                  <a:rPr lang="en-US" cap="none" sz="1150" b="1" i="0" u="none" baseline="0">
                    <a:latin typeface="Arial"/>
                    <a:ea typeface="Arial"/>
                    <a:cs typeface="Arial"/>
                  </a:rPr>
                  <a:t>Toe/capita</a:t>
                </a:r>
              </a:p>
            </c:rich>
          </c:tx>
          <c:layout/>
          <c:overlay val="0"/>
          <c:spPr>
            <a:noFill/>
            <a:ln>
              <a:noFill/>
            </a:ln>
          </c:spPr>
        </c:title>
        <c:delete val="0"/>
        <c:numFmt formatCode="0" sourceLinked="0"/>
        <c:majorTickMark val="out"/>
        <c:minorTickMark val="none"/>
        <c:tickLblPos val="nextTo"/>
        <c:crossAx val="2576628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0" i="0" u="none" baseline="0">
                <a:latin typeface="Arial"/>
                <a:ea typeface="Arial"/>
                <a:cs typeface="Arial"/>
              </a:rPr>
              <a:t>Figure 2 - Energy consumption per unit of GDP, 2002 </a:t>
            </a:r>
          </a:p>
        </c:rich>
      </c:tx>
      <c:layout/>
      <c:spPr>
        <a:noFill/>
        <a:ln>
          <a:noFill/>
        </a:ln>
      </c:spPr>
    </c:title>
    <c:plotArea>
      <c:layout>
        <c:manualLayout>
          <c:xMode val="edge"/>
          <c:yMode val="edge"/>
          <c:x val="0.03475"/>
          <c:y val="0.13325"/>
          <c:w val="0.94725"/>
          <c:h val="0.829"/>
        </c:manualLayout>
      </c:layout>
      <c:barChart>
        <c:barDir val="col"/>
        <c:grouping val="clustered"/>
        <c:varyColors val="0"/>
        <c:ser>
          <c:idx val="2"/>
          <c:order val="0"/>
          <c:tx>
            <c:strRef>
              <c:f>'Total Energy cons. Fig1'!#REF!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'Total Energy cons. Fig2'!$A$37:$A$66</c:f>
              <c:strCache/>
            </c:strRef>
          </c:cat>
          <c:val>
            <c:numRef>
              <c:f>'Total Energy cons. Fig2'!$B$37:$B$66</c:f>
              <c:numCache/>
            </c:numRef>
          </c:val>
        </c:ser>
        <c:axId val="6693987"/>
        <c:axId val="60245884"/>
      </c:barChart>
      <c:catAx>
        <c:axId val="6693987"/>
        <c:scaling>
          <c:orientation val="minMax"/>
        </c:scaling>
        <c:axPos val="b"/>
        <c:delete val="0"/>
        <c:numFmt formatCode="General" sourceLinked="1"/>
        <c:majorTickMark val="none"/>
        <c:minorTickMark val="none"/>
        <c:tickLblPos val="nextTo"/>
        <c:crossAx val="60245884"/>
        <c:crosses val="autoZero"/>
        <c:auto val="1"/>
        <c:lblOffset val="100"/>
        <c:tickLblSkip val="1"/>
        <c:noMultiLvlLbl val="0"/>
      </c:catAx>
      <c:valAx>
        <c:axId val="60245884"/>
        <c:scaling>
          <c:orientation val="minMax"/>
        </c:scaling>
        <c:axPos val="l"/>
        <c:title>
          <c:tx>
            <c:rich>
              <a:bodyPr vert="horz" rot="-5400000" anchor="ctr"/>
              <a:lstStyle/>
              <a:p>
                <a:pPr algn="ctr">
                  <a:defRPr/>
                </a:pPr>
                <a:r>
                  <a:rPr lang="en-US" cap="none" sz="1025" b="1" i="0" u="none" baseline="0">
                    <a:latin typeface="Arial"/>
                    <a:ea typeface="Arial"/>
                    <a:cs typeface="Arial"/>
                  </a:rPr>
                  <a:t>Toe/MillionPPS</a:t>
                </a:r>
              </a:p>
            </c:rich>
          </c:tx>
          <c:layout/>
          <c:overlay val="0"/>
          <c:spPr>
            <a:noFill/>
            <a:ln>
              <a:noFill/>
            </a:ln>
          </c:spPr>
        </c:title>
        <c:delete val="0"/>
        <c:numFmt formatCode="0" sourceLinked="0"/>
        <c:majorTickMark val="out"/>
        <c:minorTickMark val="none"/>
        <c:tickLblPos val="nextTo"/>
        <c:crossAx val="6693987"/>
        <c:crossesAt val="1"/>
        <c:crossBetween val="between"/>
        <c:dispUnits/>
      </c:valAx>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3 - Energy consumption changes, 1992-2002, compared with the EU-25 average </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('Total Energy cons. Fig3'!$A$37:$A$50,'Total Energy cons. Fig3'!$A$53:$A$68)</c:f>
              <c:strCache/>
            </c:strRef>
          </c:cat>
          <c:val>
            <c:numRef>
              <c:f>('Total Energy cons. Fig3'!$B$37:$B$50,'Total Energy cons. Fig3'!$B$53:$B$68)</c:f>
              <c:numCache/>
            </c:numRef>
          </c:val>
          <c:smooth val="0"/>
        </c:ser>
        <c:marker val="1"/>
        <c:axId val="5342045"/>
        <c:axId val="48078406"/>
      </c:lineChart>
      <c:catAx>
        <c:axId val="5342045"/>
        <c:scaling>
          <c:orientation val="minMax"/>
        </c:scaling>
        <c:axPos val="b"/>
        <c:delete val="0"/>
        <c:numFmt formatCode="@" sourceLinked="0"/>
        <c:majorTickMark val="out"/>
        <c:minorTickMark val="none"/>
        <c:tickLblPos val="nextTo"/>
        <c:crossAx val="48078406"/>
        <c:crossesAt val="-40"/>
        <c:auto val="1"/>
        <c:lblOffset val="100"/>
        <c:tickLblSkip val="1"/>
        <c:noMultiLvlLbl val="0"/>
      </c:catAx>
      <c:valAx>
        <c:axId val="48078406"/>
        <c:scaling>
          <c:orientation val="minMax"/>
          <c:min val="-4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5342045"/>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Share of electricity from renewables other than large hydro in electricity consumption, 2002</a:t>
            </a:r>
          </a:p>
        </c:rich>
      </c:tx>
      <c:layout/>
      <c:spPr>
        <a:noFill/>
        <a:ln>
          <a:noFill/>
        </a:ln>
      </c:spPr>
    </c:title>
    <c:plotArea>
      <c:layout>
        <c:manualLayout>
          <c:xMode val="edge"/>
          <c:yMode val="edge"/>
          <c:x val="0.042"/>
          <c:y val="0.138"/>
          <c:w val="0.92625"/>
          <c:h val="0.8445"/>
        </c:manualLayout>
      </c:layout>
      <c:barChart>
        <c:barDir val="col"/>
        <c:grouping val="clustered"/>
        <c:varyColors val="0"/>
        <c:ser>
          <c:idx val="0"/>
          <c:order val="0"/>
          <c:tx>
            <c:strRef>
              <c:f>'Renewable elec. Fig1'!$C$35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FFFF"/>
              </a:solidFill>
            </c:spPr>
          </c:dPt>
          <c:dPt>
            <c:idx val="29"/>
            <c:invertIfNegative val="0"/>
            <c:spPr>
              <a:solidFill>
                <a:srgbClr val="00FFFF"/>
              </a:solidFill>
            </c:spPr>
          </c:dPt>
          <c:cat>
            <c:strRef>
              <c:f>('Renewable elec. Fig1'!$B$36,'Renewable elec. Fig1'!$B$38,'Renewable elec. Fig1'!$B$40:$B$67)</c:f>
              <c:strCache/>
            </c:strRef>
          </c:cat>
          <c:val>
            <c:numRef>
              <c:f>('Renewable elec. Fig1'!$C$36,'Renewable elec. Fig1'!$C$38,'Renewable elec. Fig1'!$C$40:$C$67)</c:f>
              <c:numCache/>
            </c:numRef>
          </c:val>
        </c:ser>
        <c:axId val="30052471"/>
        <c:axId val="2036784"/>
      </c:barChart>
      <c:catAx>
        <c:axId val="30052471"/>
        <c:scaling>
          <c:orientation val="minMax"/>
        </c:scaling>
        <c:axPos val="b"/>
        <c:delete val="0"/>
        <c:numFmt formatCode="General" sourceLinked="1"/>
        <c:majorTickMark val="none"/>
        <c:minorTickMark val="none"/>
        <c:tickLblPos val="nextTo"/>
        <c:crossAx val="2036784"/>
        <c:crosses val="autoZero"/>
        <c:auto val="1"/>
        <c:lblOffset val="100"/>
        <c:tickLblSkip val="1"/>
        <c:noMultiLvlLbl val="0"/>
      </c:catAx>
      <c:valAx>
        <c:axId val="2036784"/>
        <c:scaling>
          <c:orientation val="minMax"/>
        </c:scaling>
        <c:axPos val="l"/>
        <c:title>
          <c:tx>
            <c:rich>
              <a:bodyPr vert="horz" rot="-5400000" anchor="ctr"/>
              <a:lstStyle/>
              <a:p>
                <a:pPr algn="ctr">
                  <a:defRPr/>
                </a:pPr>
                <a:r>
                  <a:rPr lang="en-US" cap="none" sz="1175" b="1" i="0" u="none" baseline="0">
                    <a:latin typeface="Arial"/>
                    <a:ea typeface="Arial"/>
                    <a:cs typeface="Arial"/>
                  </a:rPr>
                  <a:t>Share of renewables other than large hydro (%)</a:t>
                </a:r>
              </a:p>
            </c:rich>
          </c:tx>
          <c:layout/>
          <c:overlay val="0"/>
          <c:spPr>
            <a:noFill/>
            <a:ln>
              <a:noFill/>
            </a:ln>
          </c:spPr>
        </c:title>
        <c:delete val="0"/>
        <c:numFmt formatCode="0" sourceLinked="0"/>
        <c:majorTickMark val="out"/>
        <c:minorTickMark val="none"/>
        <c:tickLblPos val="nextTo"/>
        <c:crossAx val="3005247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2 - Share of electricity from renewables other than hydro in electricity consumption, compared with the EU-25 average</a:t>
            </a:r>
          </a:p>
        </c:rich>
      </c:tx>
      <c:layout>
        <c:manualLayout>
          <c:xMode val="factor"/>
          <c:yMode val="factor"/>
          <c:x val="0.05575"/>
          <c:y val="-0.02025"/>
        </c:manualLayout>
      </c:layout>
      <c:spPr>
        <a:noFill/>
        <a:ln>
          <a:noFill/>
        </a:ln>
      </c:spPr>
    </c:title>
    <c:plotArea>
      <c:layout>
        <c:manualLayout>
          <c:xMode val="edge"/>
          <c:yMode val="edge"/>
          <c:x val="0.0565"/>
          <c:y val="0.14475"/>
          <c:w val="0.9335"/>
          <c:h val="0.83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('Renewable elec. Fig2'!$A$36:$A$59,'Renewable elec. Fig2'!$A$62:$A$67)</c:f>
              <c:strCache/>
            </c:strRef>
          </c:cat>
          <c:val>
            <c:numRef>
              <c:f>('Renewable elec. Fig2'!$B$36:$B$59,'Renewable elec. Fig2'!$B$62:$B$67)</c:f>
              <c:numCache/>
            </c:numRef>
          </c:val>
          <c:smooth val="0"/>
        </c:ser>
        <c:marker val="1"/>
        <c:axId val="18331057"/>
        <c:axId val="30761786"/>
      </c:lineChart>
      <c:catAx>
        <c:axId val="18331057"/>
        <c:scaling>
          <c:orientation val="minMax"/>
        </c:scaling>
        <c:axPos val="b"/>
        <c:delete val="0"/>
        <c:numFmt formatCode="@" sourceLinked="0"/>
        <c:majorTickMark val="out"/>
        <c:minorTickMark val="none"/>
        <c:tickLblPos val="nextTo"/>
        <c:crossAx val="30761786"/>
        <c:crossesAt val="-40"/>
        <c:auto val="1"/>
        <c:lblOffset val="100"/>
        <c:tickLblSkip val="1"/>
        <c:noMultiLvlLbl val="0"/>
      </c:catAx>
      <c:valAx>
        <c:axId val="30761786"/>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18331057"/>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Emission of acidifying substances per capita, 2002</a:t>
            </a:r>
          </a:p>
        </c:rich>
      </c:tx>
      <c:layout/>
      <c:spPr>
        <a:noFill/>
        <a:ln>
          <a:noFill/>
        </a:ln>
      </c:spPr>
    </c:title>
    <c:plotArea>
      <c:layout>
        <c:manualLayout>
          <c:xMode val="edge"/>
          <c:yMode val="edge"/>
          <c:x val="0.035"/>
          <c:y val="0.138"/>
          <c:w val="0.9335"/>
          <c:h val="0.8445"/>
        </c:manualLayout>
      </c:layout>
      <c:barChart>
        <c:barDir val="col"/>
        <c:grouping val="clustered"/>
        <c:varyColors val="0"/>
        <c:ser>
          <c:idx val="1"/>
          <c:order val="0"/>
          <c:tx>
            <c:strRef>
              <c:f>'Acidifying subst. Fig1'!$B$34</c:f>
              <c:strCache>
                <c:ptCount val="1"/>
                <c:pt idx="0">
                  <c:v>Status 2002</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'Acidifying subst. Fig1'!$A$38:$A$67</c:f>
              <c:strCache/>
            </c:strRef>
          </c:cat>
          <c:val>
            <c:numRef>
              <c:f>'Acidifying subst. Fig1'!$B$38:$B$67</c:f>
              <c:numCache/>
            </c:numRef>
          </c:val>
        </c:ser>
        <c:axId val="8420619"/>
        <c:axId val="8676708"/>
      </c:barChart>
      <c:catAx>
        <c:axId val="8420619"/>
        <c:scaling>
          <c:orientation val="minMax"/>
        </c:scaling>
        <c:axPos val="b"/>
        <c:delete val="0"/>
        <c:numFmt formatCode="General" sourceLinked="1"/>
        <c:majorTickMark val="none"/>
        <c:minorTickMark val="none"/>
        <c:tickLblPos val="nextTo"/>
        <c:crossAx val="8676708"/>
        <c:crosses val="autoZero"/>
        <c:auto val="1"/>
        <c:lblOffset val="100"/>
        <c:tickLblSkip val="1"/>
        <c:noMultiLvlLbl val="0"/>
      </c:catAx>
      <c:valAx>
        <c:axId val="8676708"/>
        <c:scaling>
          <c:orientation val="minMax"/>
        </c:scaling>
        <c:axPos val="l"/>
        <c:title>
          <c:tx>
            <c:rich>
              <a:bodyPr vert="horz" rot="-5400000" anchor="ctr"/>
              <a:lstStyle/>
              <a:p>
                <a:pPr algn="ctr">
                  <a:defRPr/>
                </a:pPr>
                <a:r>
                  <a:rPr lang="en-US" cap="none" sz="975" b="1" i="0" u="none" baseline="0">
                    <a:latin typeface="Arial"/>
                    <a:ea typeface="Arial"/>
                    <a:cs typeface="Arial"/>
                  </a:rPr>
                  <a:t>Kg/capita</a:t>
                </a:r>
              </a:p>
            </c:rich>
          </c:tx>
          <c:layout/>
          <c:overlay val="0"/>
          <c:spPr>
            <a:noFill/>
            <a:ln>
              <a:noFill/>
            </a:ln>
          </c:spPr>
        </c:title>
        <c:delete val="0"/>
        <c:numFmt formatCode="0" sourceLinked="0"/>
        <c:majorTickMark val="out"/>
        <c:minorTickMark val="none"/>
        <c:tickLblPos val="nextTo"/>
        <c:crossAx val="8420619"/>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9525</xdr:rowOff>
    </xdr:from>
    <xdr:to>
      <xdr:col>27</xdr:col>
      <xdr:colOff>314325</xdr:colOff>
      <xdr:row>44</xdr:row>
      <xdr:rowOff>0</xdr:rowOff>
    </xdr:to>
    <xdr:sp>
      <xdr:nvSpPr>
        <xdr:cNvPr id="1" name="TextBox 1"/>
        <xdr:cNvSpPr txBox="1">
          <a:spLocks noChangeArrowheads="1"/>
        </xdr:cNvSpPr>
      </xdr:nvSpPr>
      <xdr:spPr>
        <a:xfrm>
          <a:off x="1133475" y="8582025"/>
          <a:ext cx="16687800" cy="800100"/>
        </a:xfrm>
        <a:prstGeom prst="rect">
          <a:avLst/>
        </a:prstGeom>
        <a:solidFill>
          <a:srgbClr val="C0C0C0"/>
        </a:solidFill>
        <a:ln w="9525" cmpd="sng">
          <a:solidFill>
            <a:srgbClr val="000080"/>
          </a:solidFill>
          <a:headEnd type="none"/>
          <a:tailEnd type="none"/>
        </a:ln>
      </xdr:spPr>
      <xdr:txBody>
        <a:bodyPr vertOverflow="clip" wrap="square"/>
        <a:p>
          <a:pPr algn="l">
            <a:defRPr/>
          </a:pPr>
          <a:r>
            <a:rPr lang="en-US" cap="none" sz="800" b="0" i="0" u="none" baseline="0">
              <a:latin typeface="Arial"/>
              <a:ea typeface="Arial"/>
              <a:cs typeface="Arial"/>
            </a:rPr>
            <a:t>KEY: For </a:t>
          </a:r>
          <a:r>
            <a:rPr lang="en-US" cap="none" sz="800" b="1" i="0" u="none" baseline="0">
              <a:latin typeface="Arial"/>
              <a:ea typeface="Arial"/>
              <a:cs typeface="Arial"/>
            </a:rPr>
            <a:t>STATUS</a:t>
          </a:r>
          <a:r>
            <a:rPr lang="en-US" cap="none" sz="800" b="0" i="0" u="none" baseline="0">
              <a:latin typeface="Arial"/>
              <a:ea typeface="Arial"/>
              <a:cs typeface="Arial"/>
            </a:rPr>
            <a:t> </a:t>
          </a:r>
          <a:r>
            <a:rPr lang="en-US" cap="none" sz="800" b="1" i="0" u="none" baseline="0">
              <a:solidFill>
                <a:srgbClr val="333399"/>
              </a:solidFill>
              <a:latin typeface="Arial"/>
              <a:ea typeface="Arial"/>
              <a:cs typeface="Arial"/>
            </a:rPr>
            <a:t>dark blue </a:t>
          </a:r>
          <a:r>
            <a:rPr lang="en-US" cap="none" sz="800" b="0" i="0" u="none" baseline="0">
              <a:latin typeface="Arial"/>
              <a:ea typeface="Arial"/>
              <a:cs typeface="Arial"/>
            </a:rPr>
            <a:t>means a country is in the lowest 25% of the range, </a:t>
          </a:r>
          <a:r>
            <a:rPr lang="en-US" cap="none" sz="800" b="1" i="0" u="none" baseline="0">
              <a:solidFill>
                <a:srgbClr val="3366FF"/>
              </a:solidFill>
              <a:latin typeface="Arial"/>
              <a:ea typeface="Arial"/>
              <a:cs typeface="Arial"/>
            </a:rPr>
            <a:t>mid blue</a:t>
          </a:r>
          <a:r>
            <a:rPr lang="en-US" cap="none" sz="800" b="1" i="0" u="none" baseline="0">
              <a:latin typeface="Arial"/>
              <a:ea typeface="Arial"/>
              <a:cs typeface="Arial"/>
            </a:rPr>
            <a:t> </a:t>
          </a:r>
          <a:r>
            <a:rPr lang="en-US" cap="none" sz="800" b="0" i="0" u="none" baseline="0">
              <a:latin typeface="Arial"/>
              <a:ea typeface="Arial"/>
              <a:cs typeface="Arial"/>
            </a:rPr>
            <a:t>means a country is in the middle 50% of the range and</a:t>
          </a:r>
          <a:r>
            <a:rPr lang="en-US" cap="none" sz="800" b="1" i="0" u="none" baseline="0">
              <a:latin typeface="Arial"/>
              <a:ea typeface="Arial"/>
              <a:cs typeface="Arial"/>
            </a:rPr>
            <a:t> </a:t>
          </a:r>
          <a:r>
            <a:rPr lang="en-US" cap="none" sz="800" b="1" i="0" u="none" baseline="0">
              <a:solidFill>
                <a:srgbClr val="99CCFF"/>
              </a:solidFill>
              <a:latin typeface="Arial"/>
              <a:ea typeface="Arial"/>
              <a:cs typeface="Arial"/>
            </a:rPr>
            <a:t>light blue</a:t>
          </a:r>
          <a:r>
            <a:rPr lang="en-US" cap="none" sz="800" b="0" i="0" u="none" baseline="0">
              <a:solidFill>
                <a:srgbClr val="99CCFF"/>
              </a:solidFill>
              <a:latin typeface="Arial"/>
              <a:ea typeface="Arial"/>
              <a:cs typeface="Arial"/>
            </a:rPr>
            <a:t> </a:t>
          </a:r>
          <a:r>
            <a:rPr lang="en-US" cap="none" sz="800" b="0" i="0" u="none" baseline="0">
              <a:latin typeface="Arial"/>
              <a:ea typeface="Arial"/>
              <a:cs typeface="Arial"/>
            </a:rPr>
            <a:t>means it is in the top 25% of the range.
For </a:t>
          </a:r>
          <a:r>
            <a:rPr lang="en-US" cap="none" sz="800" b="1" i="0" u="none" baseline="0">
              <a:latin typeface="Arial"/>
              <a:ea typeface="Arial"/>
              <a:cs typeface="Arial"/>
            </a:rPr>
            <a:t>PROGRESS</a:t>
          </a:r>
          <a:r>
            <a:rPr lang="en-US" cap="none" sz="800" b="0" i="0" u="none" baseline="0">
              <a:latin typeface="Arial"/>
              <a:ea typeface="Arial"/>
              <a:cs typeface="Arial"/>
            </a:rPr>
            <a:t> against a legal target </a:t>
          </a:r>
          <a:r>
            <a:rPr lang="en-US" cap="none" sz="800" b="1" i="0" u="none" baseline="0">
              <a:solidFill>
                <a:srgbClr val="FF0000"/>
              </a:solidFill>
              <a:latin typeface="Arial"/>
              <a:ea typeface="Arial"/>
              <a:cs typeface="Arial"/>
            </a:rPr>
            <a:t>red</a:t>
          </a:r>
          <a:r>
            <a:rPr lang="en-US" cap="none" sz="800" b="0" i="0" u="none" baseline="0">
              <a:latin typeface="Arial"/>
              <a:ea typeface="Arial"/>
              <a:cs typeface="Arial"/>
            </a:rPr>
            <a:t> means a country is not on track to meet the target and </a:t>
          </a:r>
          <a:r>
            <a:rPr lang="en-US" cap="none" sz="800" b="1" i="0" u="none" baseline="0">
              <a:solidFill>
                <a:srgbClr val="339966"/>
              </a:solidFill>
              <a:latin typeface="Arial"/>
              <a:ea typeface="Arial"/>
              <a:cs typeface="Arial"/>
            </a:rPr>
            <a:t>green</a:t>
          </a:r>
          <a:r>
            <a:rPr lang="en-US" cap="none" sz="800" b="0" i="0" u="none" baseline="0">
              <a:solidFill>
                <a:srgbClr val="00FF00"/>
              </a:solidFill>
              <a:latin typeface="Arial"/>
              <a:ea typeface="Arial"/>
              <a:cs typeface="Arial"/>
            </a:rPr>
            <a:t> </a:t>
          </a:r>
          <a:r>
            <a:rPr lang="en-US" cap="none" sz="800" b="0" i="0" u="none" baseline="0">
              <a:latin typeface="Arial"/>
              <a:ea typeface="Arial"/>
              <a:cs typeface="Arial"/>
            </a:rPr>
            <a:t>means it is on track to meet the target</a:t>
          </a:r>
          <a:r>
            <a:rPr lang="en-US" cap="none" sz="800" b="1" i="0" u="none" baseline="0">
              <a:latin typeface="Arial"/>
              <a:ea typeface="Arial"/>
              <a:cs typeface="Arial"/>
            </a:rPr>
            <a:t>.</a:t>
          </a:r>
          <a:r>
            <a:rPr lang="en-US" cap="none" sz="800" b="1" i="0" u="none" baseline="0">
              <a:solidFill>
                <a:srgbClr val="99CC00"/>
              </a:solidFill>
              <a:latin typeface="Arial"/>
              <a:ea typeface="Arial"/>
              <a:cs typeface="Arial"/>
            </a:rPr>
            <a:t> </a:t>
          </a:r>
          <a:r>
            <a:rPr lang="en-US" cap="none" sz="800" b="1" i="0" u="none" baseline="0">
              <a:solidFill>
                <a:srgbClr val="CCFFCC"/>
              </a:solidFill>
              <a:latin typeface="Arial"/>
              <a:ea typeface="Arial"/>
              <a:cs typeface="Arial"/>
            </a:rPr>
            <a:t>Light green</a:t>
          </a:r>
          <a:r>
            <a:rPr lang="en-US" cap="none" sz="800" b="1" i="0" u="none" baseline="0">
              <a:latin typeface="Arial"/>
              <a:ea typeface="Arial"/>
              <a:cs typeface="Arial"/>
            </a:rPr>
            <a:t> </a:t>
          </a:r>
          <a:r>
            <a:rPr lang="en-US" cap="none" sz="800" b="0" i="0" u="none" baseline="0">
              <a:latin typeface="Arial"/>
              <a:ea typeface="Arial"/>
              <a:cs typeface="Arial"/>
            </a:rPr>
            <a:t>means it is close to the linear target path.
For </a:t>
          </a:r>
          <a:r>
            <a:rPr lang="en-US" cap="none" sz="800" b="1" i="0" u="none" baseline="0">
              <a:latin typeface="Arial"/>
              <a:ea typeface="Arial"/>
              <a:cs typeface="Arial"/>
            </a:rPr>
            <a:t>PROGRESS</a:t>
          </a:r>
          <a:r>
            <a:rPr lang="en-US" cap="none" sz="800" b="0" i="0" u="none" baseline="0">
              <a:latin typeface="Arial"/>
              <a:ea typeface="Arial"/>
              <a:cs typeface="Arial"/>
            </a:rPr>
            <a:t> compared to the EU average </a:t>
          </a:r>
          <a:r>
            <a:rPr lang="en-US" cap="none" sz="800" b="1" i="0" u="none" baseline="0">
              <a:solidFill>
                <a:srgbClr val="000080"/>
              </a:solidFill>
              <a:latin typeface="Arial"/>
              <a:ea typeface="Arial"/>
              <a:cs typeface="Arial"/>
            </a:rPr>
            <a:t>dark blue</a:t>
          </a:r>
          <a:r>
            <a:rPr lang="en-US" cap="none" sz="800" b="0" i="0" u="none" baseline="0">
              <a:latin typeface="Arial"/>
              <a:ea typeface="Arial"/>
              <a:cs typeface="Arial"/>
            </a:rPr>
            <a:t> means a country is in the lowest 25% of the range, </a:t>
          </a:r>
          <a:r>
            <a:rPr lang="en-US" cap="none" sz="800" b="1" i="0" u="none" baseline="0">
              <a:solidFill>
                <a:srgbClr val="3366FF"/>
              </a:solidFill>
              <a:latin typeface="Arial"/>
              <a:ea typeface="Arial"/>
              <a:cs typeface="Arial"/>
            </a:rPr>
            <a:t>mid blue </a:t>
          </a:r>
          <a:r>
            <a:rPr lang="en-US" cap="none" sz="800" b="0" i="0" u="none" baseline="0">
              <a:latin typeface="Arial"/>
              <a:ea typeface="Arial"/>
              <a:cs typeface="Arial"/>
            </a:rPr>
            <a:t>means a country is in the middle 50% of the range and </a:t>
          </a:r>
          <a:r>
            <a:rPr lang="en-US" cap="none" sz="800" b="1" i="0" u="none" baseline="0">
              <a:solidFill>
                <a:srgbClr val="99CCFF"/>
              </a:solidFill>
              <a:latin typeface="Arial"/>
              <a:ea typeface="Arial"/>
              <a:cs typeface="Arial"/>
            </a:rPr>
            <a:t>light blue </a:t>
          </a:r>
          <a:r>
            <a:rPr lang="en-US" cap="none" sz="800" b="0" i="0" u="none" baseline="0">
              <a:latin typeface="Arial"/>
              <a:ea typeface="Arial"/>
              <a:cs typeface="Arial"/>
            </a:rPr>
            <a:t>means it is in the top 25% of the range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85725</xdr:rowOff>
    </xdr:from>
    <xdr:to>
      <xdr:col>14</xdr:col>
      <xdr:colOff>542925</xdr:colOff>
      <xdr:row>31</xdr:row>
      <xdr:rowOff>95250</xdr:rowOff>
    </xdr:to>
    <xdr:graphicFrame>
      <xdr:nvGraphicFramePr>
        <xdr:cNvPr id="1" name="Chart 1"/>
        <xdr:cNvGraphicFramePr/>
      </xdr:nvGraphicFramePr>
      <xdr:xfrm>
        <a:off x="238125" y="85725"/>
        <a:ext cx="10353675"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6</xdr:row>
      <xdr:rowOff>142875</xdr:rowOff>
    </xdr:from>
    <xdr:to>
      <xdr:col>14</xdr:col>
      <xdr:colOff>19050</xdr:colOff>
      <xdr:row>21</xdr:row>
      <xdr:rowOff>95250</xdr:rowOff>
    </xdr:to>
    <xdr:sp>
      <xdr:nvSpPr>
        <xdr:cNvPr id="1" name="TextBox 22"/>
        <xdr:cNvSpPr txBox="1">
          <a:spLocks noChangeArrowheads="1"/>
        </xdr:cNvSpPr>
      </xdr:nvSpPr>
      <xdr:spPr>
        <a:xfrm>
          <a:off x="6905625" y="4295775"/>
          <a:ext cx="481965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 </a:t>
          </a:r>
          <a:r>
            <a:rPr lang="en-US" cap="none" sz="1000" b="0" i="0" u="none" baseline="0">
              <a:latin typeface="Arial"/>
              <a:ea typeface="Arial"/>
              <a:cs typeface="Arial"/>
            </a:rPr>
            <a:t>for 2002 data on large hydro are available for sufficent countries to use this to calculate the </a:t>
          </a:r>
          <a:r>
            <a:rPr lang="en-US" cap="none" sz="1000" b="1" i="0" u="none" baseline="0">
              <a:latin typeface="Arial"/>
              <a:ea typeface="Arial"/>
              <a:cs typeface="Arial"/>
            </a:rPr>
            <a:t>status</a:t>
          </a:r>
          <a:r>
            <a:rPr lang="en-US" cap="none" sz="1000" b="0" i="0" u="none" baseline="0">
              <a:latin typeface="Arial"/>
              <a:ea typeface="Arial"/>
              <a:cs typeface="Arial"/>
            </a:rPr>
            <a:t> i.e this becomes the share of total  electricity consumption other than large hydro.
For </a:t>
          </a:r>
          <a:r>
            <a:rPr lang="en-US" cap="none" sz="1000" b="1" i="0" u="none" baseline="0">
              <a:latin typeface="Arial"/>
              <a:ea typeface="Arial"/>
              <a:cs typeface="Arial"/>
            </a:rPr>
            <a:t>progress</a:t>
          </a:r>
          <a:r>
            <a:rPr lang="en-US" cap="none" sz="1000" b="0" i="0" u="none" baseline="0">
              <a:latin typeface="Arial"/>
              <a:ea typeface="Arial"/>
              <a:cs typeface="Arial"/>
            </a:rPr>
            <a:t> however the 1992 coverage of large hydro is not adequate so the progress is shown for the growth in renewables other than (all) hydro over the time period 1992-2002.  CARE needed in interpreting the progress therefore as no progress might mean some increase in small and intemediate hydro which is encouraged.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152400</xdr:rowOff>
    </xdr:from>
    <xdr:to>
      <xdr:col>15</xdr:col>
      <xdr:colOff>600075</xdr:colOff>
      <xdr:row>29</xdr:row>
      <xdr:rowOff>152400</xdr:rowOff>
    </xdr:to>
    <xdr:graphicFrame>
      <xdr:nvGraphicFramePr>
        <xdr:cNvPr id="1" name="Chart 1"/>
        <xdr:cNvGraphicFramePr/>
      </xdr:nvGraphicFramePr>
      <xdr:xfrm>
        <a:off x="695325" y="152400"/>
        <a:ext cx="9772650" cy="4695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0.16975</cdr:x>
      <cdr:y>0.1355</cdr:y>
    </cdr:from>
    <cdr:to>
      <cdr:x>0.89025</cdr:x>
      <cdr:y>0.71675</cdr:y>
    </cdr:to>
    <cdr:sp>
      <cdr:nvSpPr>
        <cdr:cNvPr id="1" name="Rectangle 1"/>
        <cdr:cNvSpPr>
          <a:spLocks/>
        </cdr:cNvSpPr>
      </cdr:nvSpPr>
      <cdr:spPr>
        <a:xfrm>
          <a:off x="1790700" y="676275"/>
          <a:ext cx="7600950" cy="29241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0.94475</cdr:x>
      <cdr:y>0.1355</cdr:y>
    </cdr:from>
    <cdr:to>
      <cdr:x>1</cdr:x>
      <cdr:y>0.7155</cdr:y>
    </cdr:to>
    <cdr:sp>
      <cdr:nvSpPr>
        <cdr:cNvPr id="2" name="Rectangle 2"/>
        <cdr:cNvSpPr>
          <a:spLocks/>
        </cdr:cNvSpPr>
      </cdr:nvSpPr>
      <cdr:spPr>
        <a:xfrm>
          <a:off x="9963150" y="676275"/>
          <a:ext cx="581025" cy="2914650"/>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0.89025</cdr:x>
      <cdr:y>0.1355</cdr:y>
    </cdr:from>
    <cdr:to>
      <cdr:x>0.944</cdr:x>
      <cdr:y>0.71625</cdr:y>
    </cdr:to>
    <cdr:sp>
      <cdr:nvSpPr>
        <cdr:cNvPr id="3" name="Rectangle 3"/>
        <cdr:cNvSpPr>
          <a:spLocks/>
        </cdr:cNvSpPr>
      </cdr:nvSpPr>
      <cdr:spPr>
        <a:xfrm>
          <a:off x="9391650" y="676275"/>
          <a:ext cx="571500" cy="29241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419100</xdr:colOff>
      <xdr:row>31</xdr:row>
      <xdr:rowOff>85725</xdr:rowOff>
    </xdr:to>
    <xdr:graphicFrame>
      <xdr:nvGraphicFramePr>
        <xdr:cNvPr id="1" name="Chart 1"/>
        <xdr:cNvGraphicFramePr/>
      </xdr:nvGraphicFramePr>
      <xdr:xfrm>
        <a:off x="95250" y="76200"/>
        <a:ext cx="10553700" cy="50292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76200</xdr:rowOff>
    </xdr:from>
    <xdr:to>
      <xdr:col>10</xdr:col>
      <xdr:colOff>609600</xdr:colOff>
      <xdr:row>3</xdr:row>
      <xdr:rowOff>47625</xdr:rowOff>
    </xdr:to>
    <xdr:sp>
      <xdr:nvSpPr>
        <xdr:cNvPr id="1" name="TextBox 46"/>
        <xdr:cNvSpPr txBox="1">
          <a:spLocks noChangeArrowheads="1"/>
        </xdr:cNvSpPr>
      </xdr:nvSpPr>
      <xdr:spPr>
        <a:xfrm>
          <a:off x="628650" y="314325"/>
          <a:ext cx="7115175" cy="361950"/>
        </a:xfrm>
        <a:prstGeom prst="rect">
          <a:avLst/>
        </a:prstGeom>
        <a:solidFill>
          <a:srgbClr val="339966"/>
        </a:solidFill>
        <a:ln w="9525" cmpd="sng">
          <a:noFill/>
        </a:ln>
      </xdr:spPr>
      <xdr:txBody>
        <a:bodyPr vertOverflow="clip" wrap="square"/>
        <a:p>
          <a:pPr algn="l">
            <a:defRPr/>
          </a:pPr>
          <a:r>
            <a:rPr lang="en-US" cap="none" sz="1000" b="0" i="0" u="none" baseline="0">
              <a:solidFill>
                <a:srgbClr val="FFFFFF"/>
              </a:solidFill>
              <a:latin typeface="Arial"/>
              <a:ea typeface="Arial"/>
              <a:cs typeface="Arial"/>
            </a:rPr>
            <a:t>SO2, NH3 and NOx (expressed as NO2); The factors are NOx 0.02174, SO2 0.03125 and NH3 0.05882. Results are expressed in acidification equivalents.</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0.13275</cdr:x>
      <cdr:y>0.119</cdr:y>
    </cdr:from>
    <cdr:to>
      <cdr:x>0.916</cdr:x>
      <cdr:y>0.19775</cdr:y>
    </cdr:to>
    <cdr:sp>
      <cdr:nvSpPr>
        <cdr:cNvPr id="1" name="TextBox 1"/>
        <cdr:cNvSpPr txBox="1">
          <a:spLocks noChangeArrowheads="1"/>
        </cdr:cNvSpPr>
      </cdr:nvSpPr>
      <cdr:spPr>
        <a:xfrm>
          <a:off x="1314450" y="552450"/>
          <a:ext cx="7781925" cy="371475"/>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SO2, NH3 and NOx (expressed as NO2); The factors are NOx 0.02174, SO2 0.03125 and NH3 0.05882. Results are expressed in acidification equivalents.</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15</xdr:col>
      <xdr:colOff>123825</xdr:colOff>
      <xdr:row>29</xdr:row>
      <xdr:rowOff>114300</xdr:rowOff>
    </xdr:to>
    <xdr:graphicFrame>
      <xdr:nvGraphicFramePr>
        <xdr:cNvPr id="1" name="Chart 1"/>
        <xdr:cNvGraphicFramePr/>
      </xdr:nvGraphicFramePr>
      <xdr:xfrm>
        <a:off x="219075" y="114300"/>
        <a:ext cx="9934575" cy="46958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cdr:x>
      <cdr:y>0.25325</cdr:y>
    </cdr:from>
    <cdr:to>
      <cdr:x>0.996</cdr:x>
      <cdr:y>0.80375</cdr:y>
    </cdr:to>
    <cdr:grpSp>
      <cdr:nvGrpSpPr>
        <cdr:cNvPr id="1" name="Group 6"/>
        <cdr:cNvGrpSpPr>
          <a:grpSpLocks/>
        </cdr:cNvGrpSpPr>
      </cdr:nvGrpSpPr>
      <cdr:grpSpPr>
        <a:xfrm>
          <a:off x="1362075" y="1247775"/>
          <a:ext cx="10887075" cy="2724150"/>
          <a:chOff x="1397070" y="1230225"/>
          <a:chExt cx="10318189" cy="2676620"/>
        </a:xfrm>
        <a:solidFill>
          <a:srgbClr val="FFFFFF"/>
        </a:solidFill>
      </cdr:grpSpPr>
      <cdr:sp>
        <cdr:nvSpPr>
          <cdr:cNvPr id="2" name="Rectangle 1"/>
          <cdr:cNvSpPr>
            <a:spLocks/>
          </cdr:cNvSpPr>
        </cdr:nvSpPr>
        <cdr:spPr>
          <a:xfrm>
            <a:off x="1397070" y="1230225"/>
            <a:ext cx="1318149" cy="2673943"/>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2715219" y="1230225"/>
            <a:ext cx="2360286" cy="2673943"/>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5072925" y="1230225"/>
            <a:ext cx="6642334" cy="2676620"/>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17</xdr:col>
      <xdr:colOff>447675</xdr:colOff>
      <xdr:row>30</xdr:row>
      <xdr:rowOff>142875</xdr:rowOff>
    </xdr:to>
    <xdr:graphicFrame>
      <xdr:nvGraphicFramePr>
        <xdr:cNvPr id="1" name="Chart 1"/>
        <xdr:cNvGraphicFramePr/>
      </xdr:nvGraphicFramePr>
      <xdr:xfrm>
        <a:off x="66675" y="57150"/>
        <a:ext cx="12306300" cy="4943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24</xdr:row>
      <xdr:rowOff>0</xdr:rowOff>
    </xdr:from>
    <xdr:ext cx="76200" cy="200025"/>
    <xdr:sp>
      <xdr:nvSpPr>
        <xdr:cNvPr id="1" name="TextBox 16"/>
        <xdr:cNvSpPr txBox="1">
          <a:spLocks noChangeArrowheads="1"/>
        </xdr:cNvSpPr>
      </xdr:nvSpPr>
      <xdr:spPr>
        <a:xfrm>
          <a:off x="7229475" y="4029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xdr:row>
      <xdr:rowOff>38100</xdr:rowOff>
    </xdr:from>
    <xdr:to>
      <xdr:col>13</xdr:col>
      <xdr:colOff>361950</xdr:colOff>
      <xdr:row>13</xdr:row>
      <xdr:rowOff>28575</xdr:rowOff>
    </xdr:to>
    <xdr:sp>
      <xdr:nvSpPr>
        <xdr:cNvPr id="1" name="TextBox 17"/>
        <xdr:cNvSpPr txBox="1">
          <a:spLocks noChangeArrowheads="1"/>
        </xdr:cNvSpPr>
      </xdr:nvSpPr>
      <xdr:spPr>
        <a:xfrm>
          <a:off x="7048500" y="1771650"/>
          <a:ext cx="34480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NOTE:  </a:t>
          </a:r>
          <a:r>
            <a:rPr lang="en-US" cap="none" sz="1000" b="0" i="0" u="none" baseline="0">
              <a:solidFill>
                <a:srgbClr val="FF0000"/>
              </a:solidFill>
              <a:latin typeface="Arial"/>
              <a:ea typeface="Arial"/>
              <a:cs typeface="Arial"/>
            </a:rPr>
            <a:t>The target is for NOx and NMVOC only. Because we wish to use total TOPF we will compare this against the EU 25 average. We will still use the DTT for Ozone (only NOx and NMVOC) but this means using the old data- see the following sheet)</a:t>
          </a:r>
        </a:p>
      </xdr:txBody>
    </xdr:sp>
    <xdr:clientData/>
  </xdr:twoCellAnchor>
  <xdr:oneCellAnchor>
    <xdr:from>
      <xdr:col>0</xdr:col>
      <xdr:colOff>76200</xdr:colOff>
      <xdr:row>160</xdr:row>
      <xdr:rowOff>123825</xdr:rowOff>
    </xdr:from>
    <xdr:ext cx="5248275" cy="333375"/>
    <xdr:sp>
      <xdr:nvSpPr>
        <xdr:cNvPr id="2" name="TextBox 39"/>
        <xdr:cNvSpPr txBox="1">
          <a:spLocks noChangeArrowheads="1"/>
        </xdr:cNvSpPr>
      </xdr:nvSpPr>
      <xdr:spPr>
        <a:xfrm>
          <a:off x="76200" y="27393900"/>
          <a:ext cx="5248275" cy="333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Turkey is considered as an outlier in the coloring benchmark (Progress)</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0</xdr:rowOff>
    </xdr:from>
    <xdr:to>
      <xdr:col>15</xdr:col>
      <xdr:colOff>19050</xdr:colOff>
      <xdr:row>30</xdr:row>
      <xdr:rowOff>0</xdr:rowOff>
    </xdr:to>
    <xdr:graphicFrame>
      <xdr:nvGraphicFramePr>
        <xdr:cNvPr id="1" name="Chart 1"/>
        <xdr:cNvGraphicFramePr/>
      </xdr:nvGraphicFramePr>
      <xdr:xfrm>
        <a:off x="114300" y="161925"/>
        <a:ext cx="10353675" cy="46958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0.234</cdr:y>
    </cdr:from>
    <cdr:to>
      <cdr:x>1</cdr:x>
      <cdr:y>0.82225</cdr:y>
    </cdr:to>
    <cdr:grpSp>
      <cdr:nvGrpSpPr>
        <cdr:cNvPr id="1" name="Group 4"/>
        <cdr:cNvGrpSpPr>
          <a:grpSpLocks/>
        </cdr:cNvGrpSpPr>
      </cdr:nvGrpSpPr>
      <cdr:grpSpPr>
        <a:xfrm>
          <a:off x="1228725" y="1314450"/>
          <a:ext cx="10553700" cy="3305175"/>
          <a:chOff x="1190196" y="1460092"/>
          <a:chExt cx="11573304" cy="3184243"/>
        </a:xfrm>
        <a:solidFill>
          <a:srgbClr val="FFFFFF"/>
        </a:solidFill>
      </cdr:grpSpPr>
      <cdr:sp>
        <cdr:nvSpPr>
          <cdr:cNvPr id="2" name="Rectangle 1"/>
          <cdr:cNvSpPr>
            <a:spLocks/>
          </cdr:cNvSpPr>
        </cdr:nvSpPr>
        <cdr:spPr>
          <a:xfrm>
            <a:off x="1190196" y="1460092"/>
            <a:ext cx="3382298" cy="3184243"/>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572494" y="1460092"/>
            <a:ext cx="5419200" cy="3184243"/>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991694" y="1460092"/>
            <a:ext cx="2771806" cy="3184243"/>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16</xdr:col>
      <xdr:colOff>428625</xdr:colOff>
      <xdr:row>35</xdr:row>
      <xdr:rowOff>0</xdr:rowOff>
    </xdr:to>
    <xdr:graphicFrame>
      <xdr:nvGraphicFramePr>
        <xdr:cNvPr id="1" name="Chart 1"/>
        <xdr:cNvGraphicFramePr/>
      </xdr:nvGraphicFramePr>
      <xdr:xfrm>
        <a:off x="28575" y="47625"/>
        <a:ext cx="11782425" cy="56197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0.12275</cdr:x>
      <cdr:y>0.11675</cdr:y>
    </cdr:from>
    <cdr:to>
      <cdr:x>0.9915</cdr:x>
      <cdr:y>0.73825</cdr:y>
    </cdr:to>
    <cdr:grpSp>
      <cdr:nvGrpSpPr>
        <cdr:cNvPr id="1" name="Group 4"/>
        <cdr:cNvGrpSpPr>
          <a:grpSpLocks/>
        </cdr:cNvGrpSpPr>
      </cdr:nvGrpSpPr>
      <cdr:grpSpPr>
        <a:xfrm>
          <a:off x="1371600" y="600075"/>
          <a:ext cx="9725025" cy="3248025"/>
          <a:chOff x="1363280" y="599392"/>
          <a:chExt cx="9648468" cy="3190765"/>
        </a:xfrm>
        <a:solidFill>
          <a:srgbClr val="FFFFFF"/>
        </a:solidFill>
      </cdr:grpSpPr>
      <cdr:sp>
        <cdr:nvSpPr>
          <cdr:cNvPr id="2" name="Rectangle 1"/>
          <cdr:cNvSpPr>
            <a:spLocks/>
          </cdr:cNvSpPr>
        </cdr:nvSpPr>
        <cdr:spPr>
          <a:xfrm>
            <a:off x="1363280" y="599392"/>
            <a:ext cx="3068213" cy="3190765"/>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431493" y="599392"/>
            <a:ext cx="2055124" cy="3190765"/>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6486617" y="599392"/>
            <a:ext cx="4525131" cy="3190765"/>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16</xdr:col>
      <xdr:colOff>114300</xdr:colOff>
      <xdr:row>32</xdr:row>
      <xdr:rowOff>76200</xdr:rowOff>
    </xdr:to>
    <xdr:graphicFrame>
      <xdr:nvGraphicFramePr>
        <xdr:cNvPr id="1" name="Chart 2"/>
        <xdr:cNvGraphicFramePr/>
      </xdr:nvGraphicFramePr>
      <xdr:xfrm>
        <a:off x="47625" y="38100"/>
        <a:ext cx="11191875" cy="52197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76200</xdr:rowOff>
    </xdr:from>
    <xdr:to>
      <xdr:col>15</xdr:col>
      <xdr:colOff>295275</xdr:colOff>
      <xdr:row>32</xdr:row>
      <xdr:rowOff>38100</xdr:rowOff>
    </xdr:to>
    <xdr:graphicFrame>
      <xdr:nvGraphicFramePr>
        <xdr:cNvPr id="1" name="Chart 2"/>
        <xdr:cNvGraphicFramePr/>
      </xdr:nvGraphicFramePr>
      <xdr:xfrm>
        <a:off x="180975" y="76200"/>
        <a:ext cx="10687050" cy="51435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13</xdr:col>
      <xdr:colOff>600075</xdr:colOff>
      <xdr:row>29</xdr:row>
      <xdr:rowOff>152400</xdr:rowOff>
    </xdr:to>
    <xdr:graphicFrame>
      <xdr:nvGraphicFramePr>
        <xdr:cNvPr id="1" name="Chart 1"/>
        <xdr:cNvGraphicFramePr/>
      </xdr:nvGraphicFramePr>
      <xdr:xfrm>
        <a:off x="85725" y="152400"/>
        <a:ext cx="9877425" cy="46958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0.23325</cdr:y>
    </cdr:from>
    <cdr:to>
      <cdr:x>1</cdr:x>
      <cdr:y>0.80825</cdr:y>
    </cdr:to>
    <cdr:grpSp>
      <cdr:nvGrpSpPr>
        <cdr:cNvPr id="1" name="Group 5"/>
        <cdr:cNvGrpSpPr>
          <a:grpSpLocks/>
        </cdr:cNvGrpSpPr>
      </cdr:nvGrpSpPr>
      <cdr:grpSpPr>
        <a:xfrm>
          <a:off x="1362075" y="1285875"/>
          <a:ext cx="10363200" cy="3190875"/>
          <a:chOff x="1347799" y="1346149"/>
          <a:chExt cx="10588145" cy="3222136"/>
        </a:xfrm>
        <a:solidFill>
          <a:srgbClr val="FFFFFF"/>
        </a:solidFill>
      </cdr:grpSpPr>
      <cdr:sp>
        <cdr:nvSpPr>
          <cdr:cNvPr id="2" name="Rectangle 2"/>
          <cdr:cNvSpPr>
            <a:spLocks/>
          </cdr:cNvSpPr>
        </cdr:nvSpPr>
        <cdr:spPr>
          <a:xfrm>
            <a:off x="1347799" y="1359843"/>
            <a:ext cx="913228" cy="3208442"/>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1"/>
          <cdr:cNvSpPr>
            <a:spLocks/>
          </cdr:cNvSpPr>
        </cdr:nvSpPr>
        <cdr:spPr>
          <a:xfrm>
            <a:off x="2261027" y="1346149"/>
            <a:ext cx="9002570" cy="3209247"/>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11263597" y="1346149"/>
            <a:ext cx="672347" cy="3205220"/>
          </a:xfrm>
          <a:prstGeom prst="rect">
            <a:avLst/>
          </a:prstGeom>
          <a:solidFill>
            <a:srgbClr val="000080">
              <a:alpha val="80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18</xdr:col>
      <xdr:colOff>38100</xdr:colOff>
      <xdr:row>34</xdr:row>
      <xdr:rowOff>57150</xdr:rowOff>
    </xdr:to>
    <xdr:graphicFrame>
      <xdr:nvGraphicFramePr>
        <xdr:cNvPr id="1" name="Chart 1"/>
        <xdr:cNvGraphicFramePr/>
      </xdr:nvGraphicFramePr>
      <xdr:xfrm>
        <a:off x="619125" y="19050"/>
        <a:ext cx="1172527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15</xdr:row>
      <xdr:rowOff>0</xdr:rowOff>
    </xdr:from>
    <xdr:ext cx="76200" cy="200025"/>
    <xdr:sp>
      <xdr:nvSpPr>
        <xdr:cNvPr id="1" name="TextBox 2"/>
        <xdr:cNvSpPr txBox="1">
          <a:spLocks noChangeArrowheads="1"/>
        </xdr:cNvSpPr>
      </xdr:nvSpPr>
      <xdr:spPr>
        <a:xfrm>
          <a:off x="7553325" y="2505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164</xdr:row>
      <xdr:rowOff>152400</xdr:rowOff>
    </xdr:from>
    <xdr:ext cx="6505575" cy="257175"/>
    <xdr:sp>
      <xdr:nvSpPr>
        <xdr:cNvPr id="1" name="TextBox 19"/>
        <xdr:cNvSpPr txBox="1">
          <a:spLocks noChangeArrowheads="1"/>
        </xdr:cNvSpPr>
      </xdr:nvSpPr>
      <xdr:spPr>
        <a:xfrm>
          <a:off x="0" y="28546425"/>
          <a:ext cx="6505575" cy="2571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Liechtenstein is considered as an outlier in the coloring benchmark (Status and Progress)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16</xdr:col>
      <xdr:colOff>257175</xdr:colOff>
      <xdr:row>30</xdr:row>
      <xdr:rowOff>38100</xdr:rowOff>
    </xdr:to>
    <xdr:graphicFrame>
      <xdr:nvGraphicFramePr>
        <xdr:cNvPr id="1" name="Chart 1"/>
        <xdr:cNvGraphicFramePr/>
      </xdr:nvGraphicFramePr>
      <xdr:xfrm>
        <a:off x="57150" y="57150"/>
        <a:ext cx="10534650" cy="48387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cdr:x>
      <cdr:y>0.2485</cdr:y>
    </cdr:from>
    <cdr:to>
      <cdr:x>0.72475</cdr:x>
      <cdr:y>0.81775</cdr:y>
    </cdr:to>
    <cdr:sp>
      <cdr:nvSpPr>
        <cdr:cNvPr id="1" name="Rectangle 1"/>
        <cdr:cNvSpPr>
          <a:spLocks/>
        </cdr:cNvSpPr>
      </cdr:nvSpPr>
      <cdr:spPr>
        <a:xfrm>
          <a:off x="1352550" y="1371600"/>
          <a:ext cx="7172325" cy="31527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0.94975</cdr:x>
      <cdr:y>0.2485</cdr:y>
    </cdr:from>
    <cdr:to>
      <cdr:x>1</cdr:x>
      <cdr:y>0.81775</cdr:y>
    </cdr:to>
    <cdr:sp>
      <cdr:nvSpPr>
        <cdr:cNvPr id="2" name="Rectangle 2"/>
        <cdr:cNvSpPr>
          <a:spLocks/>
        </cdr:cNvSpPr>
      </cdr:nvSpPr>
      <cdr:spPr>
        <a:xfrm>
          <a:off x="11163300" y="1371600"/>
          <a:ext cx="590550" cy="3152775"/>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0.72475</cdr:x>
      <cdr:y>0.2485</cdr:y>
    </cdr:from>
    <cdr:to>
      <cdr:x>0.94975</cdr:x>
      <cdr:y>0.81775</cdr:y>
    </cdr:to>
    <cdr:sp>
      <cdr:nvSpPr>
        <cdr:cNvPr id="3" name="Rectangle 3"/>
        <cdr:cNvSpPr>
          <a:spLocks/>
        </cdr:cNvSpPr>
      </cdr:nvSpPr>
      <cdr:spPr>
        <a:xfrm>
          <a:off x="8524875" y="1371600"/>
          <a:ext cx="2647950" cy="31527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16</xdr:col>
      <xdr:colOff>342900</xdr:colOff>
      <xdr:row>34</xdr:row>
      <xdr:rowOff>76200</xdr:rowOff>
    </xdr:to>
    <xdr:graphicFrame>
      <xdr:nvGraphicFramePr>
        <xdr:cNvPr id="1" name="Chart 1"/>
        <xdr:cNvGraphicFramePr/>
      </xdr:nvGraphicFramePr>
      <xdr:xfrm>
        <a:off x="66675" y="38100"/>
        <a:ext cx="11763375" cy="55435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112</xdr:row>
      <xdr:rowOff>9525</xdr:rowOff>
    </xdr:from>
    <xdr:ext cx="5248275" cy="228600"/>
    <xdr:sp>
      <xdr:nvSpPr>
        <xdr:cNvPr id="1" name="TextBox 5"/>
        <xdr:cNvSpPr txBox="1">
          <a:spLocks noChangeArrowheads="1"/>
        </xdr:cNvSpPr>
      </xdr:nvSpPr>
      <xdr:spPr>
        <a:xfrm>
          <a:off x="47625" y="19240500"/>
          <a:ext cx="524827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Iceland is considered as an outlier in the coloring benchmark (Status)
</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14</xdr:col>
      <xdr:colOff>85725</xdr:colOff>
      <xdr:row>42</xdr:row>
      <xdr:rowOff>66675</xdr:rowOff>
    </xdr:to>
    <xdr:graphicFrame>
      <xdr:nvGraphicFramePr>
        <xdr:cNvPr id="1" name="Chart 2"/>
        <xdr:cNvGraphicFramePr/>
      </xdr:nvGraphicFramePr>
      <xdr:xfrm>
        <a:off x="66675" y="19050"/>
        <a:ext cx="10315575" cy="6848475"/>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12</xdr:col>
      <xdr:colOff>447675</xdr:colOff>
      <xdr:row>34</xdr:row>
      <xdr:rowOff>38100</xdr:rowOff>
    </xdr:to>
    <xdr:graphicFrame>
      <xdr:nvGraphicFramePr>
        <xdr:cNvPr id="1" name="Chart 2"/>
        <xdr:cNvGraphicFramePr/>
      </xdr:nvGraphicFramePr>
      <xdr:xfrm>
        <a:off x="104775" y="66675"/>
        <a:ext cx="10782300" cy="5476875"/>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6</xdr:row>
      <xdr:rowOff>28575</xdr:rowOff>
    </xdr:from>
    <xdr:to>
      <xdr:col>12</xdr:col>
      <xdr:colOff>200025</xdr:colOff>
      <xdr:row>23</xdr:row>
      <xdr:rowOff>123825</xdr:rowOff>
    </xdr:to>
    <xdr:grpSp>
      <xdr:nvGrpSpPr>
        <xdr:cNvPr id="2" name="Group 8"/>
        <xdr:cNvGrpSpPr>
          <a:grpSpLocks/>
        </xdr:cNvGrpSpPr>
      </xdr:nvGrpSpPr>
      <xdr:grpSpPr>
        <a:xfrm>
          <a:off x="1190625" y="1000125"/>
          <a:ext cx="9448800" cy="2847975"/>
          <a:chOff x="552" y="117"/>
          <a:chExt cx="982" cy="343"/>
        </a:xfrm>
        <a:solidFill>
          <a:srgbClr val="FFFFFF"/>
        </a:solidFill>
      </xdr:grpSpPr>
      <xdr:sp>
        <xdr:nvSpPr>
          <xdr:cNvPr id="3" name="Rectangle 3"/>
          <xdr:cNvSpPr>
            <a:spLocks/>
          </xdr:cNvSpPr>
        </xdr:nvSpPr>
        <xdr:spPr>
          <a:xfrm>
            <a:off x="552" y="117"/>
            <a:ext cx="84" cy="343"/>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636" y="117"/>
            <a:ext cx="810" cy="342"/>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1446" y="117"/>
            <a:ext cx="88" cy="342"/>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13</xdr:col>
      <xdr:colOff>590550</xdr:colOff>
      <xdr:row>33</xdr:row>
      <xdr:rowOff>114300</xdr:rowOff>
    </xdr:to>
    <xdr:graphicFrame>
      <xdr:nvGraphicFramePr>
        <xdr:cNvPr id="1" name="Chart 2"/>
        <xdr:cNvGraphicFramePr/>
      </xdr:nvGraphicFramePr>
      <xdr:xfrm>
        <a:off x="114300" y="0"/>
        <a:ext cx="9925050" cy="5457825"/>
      </xdr:xfrm>
      <a:graphic>
        <a:graphicData uri="http://schemas.openxmlformats.org/drawingml/2006/chart">
          <c:chart xmlns:c="http://schemas.openxmlformats.org/drawingml/2006/chart" r:id="rId1"/>
        </a:graphicData>
      </a:graphic>
    </xdr:graphicFrame>
    <xdr:clientData/>
  </xdr:twoCellAnchor>
  <xdr:twoCellAnchor>
    <xdr:from>
      <xdr:col>0</xdr:col>
      <xdr:colOff>1171575</xdr:colOff>
      <xdr:row>4</xdr:row>
      <xdr:rowOff>57150</xdr:rowOff>
    </xdr:from>
    <xdr:to>
      <xdr:col>13</xdr:col>
      <xdr:colOff>161925</xdr:colOff>
      <xdr:row>27</xdr:row>
      <xdr:rowOff>142875</xdr:rowOff>
    </xdr:to>
    <xdr:grpSp>
      <xdr:nvGrpSpPr>
        <xdr:cNvPr id="2" name="Group 10"/>
        <xdr:cNvGrpSpPr>
          <a:grpSpLocks/>
        </xdr:cNvGrpSpPr>
      </xdr:nvGrpSpPr>
      <xdr:grpSpPr>
        <a:xfrm>
          <a:off x="1171575" y="704850"/>
          <a:ext cx="8439150" cy="3810000"/>
          <a:chOff x="123" y="74"/>
          <a:chExt cx="886" cy="400"/>
        </a:xfrm>
        <a:solidFill>
          <a:srgbClr val="FFFFFF"/>
        </a:solidFill>
      </xdr:grpSpPr>
      <xdr:sp>
        <xdr:nvSpPr>
          <xdr:cNvPr id="3" name="Rectangle 3"/>
          <xdr:cNvSpPr>
            <a:spLocks/>
          </xdr:cNvSpPr>
        </xdr:nvSpPr>
        <xdr:spPr>
          <a:xfrm>
            <a:off x="243" y="75"/>
            <a:ext cx="766" cy="399"/>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23" y="74"/>
            <a:ext cx="95" cy="399"/>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6" y="75"/>
            <a:ext cx="27" cy="399"/>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0.05775</cdr:y>
    </cdr:from>
    <cdr:to>
      <cdr:x>0.0455</cdr:x>
      <cdr:y>0.1155</cdr:y>
    </cdr:to>
    <cdr:sp>
      <cdr:nvSpPr>
        <cdr:cNvPr id="1" name="TextBox 2"/>
        <cdr:cNvSpPr txBox="1">
          <a:spLocks noChangeArrowheads="1"/>
        </cdr:cNvSpPr>
      </cdr:nvSpPr>
      <cdr:spPr>
        <a:xfrm>
          <a:off x="190500" y="342900"/>
          <a:ext cx="323850" cy="352425"/>
        </a:xfrm>
        <a:prstGeom prst="rect">
          <a:avLst/>
        </a:prstGeom>
        <a:noFill/>
        <a:ln w="9525" cmpd="sng">
          <a:noFill/>
        </a:ln>
      </cdr:spPr>
      <cdr:txBody>
        <a:bodyPr vertOverflow="clip" wrap="square"/>
        <a:p>
          <a:pPr algn="l">
            <a:defRPr/>
          </a:pPr>
          <a:r>
            <a:rPr lang="en-US" cap="none" sz="1600" b="0" i="0" u="none" baseline="0">
              <a:latin typeface="Arial"/>
              <a:ea typeface="Arial"/>
              <a:cs typeface="Arial"/>
            </a:rPr>
            <a:t>%</a:t>
          </a:r>
        </a:p>
      </cdr:txBody>
    </cdr:sp>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17</xdr:col>
      <xdr:colOff>57150</xdr:colOff>
      <xdr:row>37</xdr:row>
      <xdr:rowOff>76200</xdr:rowOff>
    </xdr:to>
    <xdr:graphicFrame>
      <xdr:nvGraphicFramePr>
        <xdr:cNvPr id="1" name="Chart 1"/>
        <xdr:cNvGraphicFramePr/>
      </xdr:nvGraphicFramePr>
      <xdr:xfrm>
        <a:off x="38100" y="38100"/>
        <a:ext cx="11391900" cy="6029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12</xdr:col>
      <xdr:colOff>104775</xdr:colOff>
      <xdr:row>30</xdr:row>
      <xdr:rowOff>123825</xdr:rowOff>
    </xdr:to>
    <xdr:graphicFrame>
      <xdr:nvGraphicFramePr>
        <xdr:cNvPr id="1" name="Chart 2"/>
        <xdr:cNvGraphicFramePr/>
      </xdr:nvGraphicFramePr>
      <xdr:xfrm>
        <a:off x="123825" y="85725"/>
        <a:ext cx="9725025" cy="48958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15</xdr:col>
      <xdr:colOff>371475</xdr:colOff>
      <xdr:row>34</xdr:row>
      <xdr:rowOff>28575</xdr:rowOff>
    </xdr:to>
    <xdr:graphicFrame>
      <xdr:nvGraphicFramePr>
        <xdr:cNvPr id="1" name="Chart 1"/>
        <xdr:cNvGraphicFramePr/>
      </xdr:nvGraphicFramePr>
      <xdr:xfrm>
        <a:off x="200025" y="0"/>
        <a:ext cx="10715625" cy="5534025"/>
      </xdr:xfrm>
      <a:graphic>
        <a:graphicData uri="http://schemas.openxmlformats.org/drawingml/2006/chart">
          <c:chart xmlns:c="http://schemas.openxmlformats.org/drawingml/2006/chart" r:id="rId1"/>
        </a:graphicData>
      </a:graphic>
    </xdr:graphicFrame>
    <xdr:clientData/>
  </xdr:twoCellAnchor>
  <xdr:twoCellAnchor>
    <xdr:from>
      <xdr:col>0</xdr:col>
      <xdr:colOff>857250</xdr:colOff>
      <xdr:row>5</xdr:row>
      <xdr:rowOff>104775</xdr:rowOff>
    </xdr:from>
    <xdr:to>
      <xdr:col>15</xdr:col>
      <xdr:colOff>161925</xdr:colOff>
      <xdr:row>25</xdr:row>
      <xdr:rowOff>95250</xdr:rowOff>
    </xdr:to>
    <xdr:grpSp>
      <xdr:nvGrpSpPr>
        <xdr:cNvPr id="2" name="Group 6"/>
        <xdr:cNvGrpSpPr>
          <a:grpSpLocks/>
        </xdr:cNvGrpSpPr>
      </xdr:nvGrpSpPr>
      <xdr:grpSpPr>
        <a:xfrm>
          <a:off x="857250" y="914400"/>
          <a:ext cx="9848850" cy="3228975"/>
          <a:chOff x="90" y="90"/>
          <a:chExt cx="1034" cy="339"/>
        </a:xfrm>
        <a:solidFill>
          <a:srgbClr val="FFFFFF"/>
        </a:solidFill>
      </xdr:grpSpPr>
      <xdr:sp>
        <xdr:nvSpPr>
          <xdr:cNvPr id="3" name="Rectangle 3"/>
          <xdr:cNvSpPr>
            <a:spLocks/>
          </xdr:cNvSpPr>
        </xdr:nvSpPr>
        <xdr:spPr>
          <a:xfrm>
            <a:off x="90" y="90"/>
            <a:ext cx="81" cy="339"/>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71" y="91"/>
            <a:ext cx="336" cy="337"/>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07" y="91"/>
            <a:ext cx="617" cy="337"/>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5</xdr:row>
      <xdr:rowOff>28575</xdr:rowOff>
    </xdr:from>
    <xdr:to>
      <xdr:col>18</xdr:col>
      <xdr:colOff>438150</xdr:colOff>
      <xdr:row>36</xdr:row>
      <xdr:rowOff>123825</xdr:rowOff>
    </xdr:to>
    <xdr:sp>
      <xdr:nvSpPr>
        <xdr:cNvPr id="1" name="TextBox 3"/>
        <xdr:cNvSpPr txBox="1">
          <a:spLocks noChangeArrowheads="1"/>
        </xdr:cNvSpPr>
      </xdr:nvSpPr>
      <xdr:spPr>
        <a:xfrm>
          <a:off x="10658475" y="800100"/>
          <a:ext cx="1552575" cy="507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Note</a:t>
          </a:r>
          <a:r>
            <a:rPr lang="en-US" cap="none" sz="1000" b="0" i="0" u="none" baseline="0">
              <a:latin typeface="Arial"/>
              <a:ea typeface="Arial"/>
              <a:cs typeface="Arial"/>
            </a:rPr>
            <a:t>
CSI 16, 17, 18, 24 and 38 use population as a normalising variable. The first 4 use World Bank’s population but indicator 38 (a proposal) uses Eurostat’s population. Currently, there is only WB population in the data service. The population in the DTT comes from the WB. 
</a:t>
          </a:r>
          <a:r>
            <a:rPr lang="en-US" cap="none" sz="1000" b="1" i="0" u="none" baseline="0">
              <a:latin typeface="Arial"/>
              <a:ea typeface="Arial"/>
              <a:cs typeface="Arial"/>
            </a:rPr>
            <a:t>We should use Eurostat in the future.... </a:t>
          </a:r>
          <a:r>
            <a:rPr lang="en-US" cap="none" sz="10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13</xdr:col>
      <xdr:colOff>180975</xdr:colOff>
      <xdr:row>31</xdr:row>
      <xdr:rowOff>85725</xdr:rowOff>
    </xdr:to>
    <xdr:graphicFrame>
      <xdr:nvGraphicFramePr>
        <xdr:cNvPr id="1" name="Chart 1"/>
        <xdr:cNvGraphicFramePr/>
      </xdr:nvGraphicFramePr>
      <xdr:xfrm>
        <a:off x="28575" y="76200"/>
        <a:ext cx="9410700" cy="5029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142875</xdr:rowOff>
    </xdr:from>
    <xdr:to>
      <xdr:col>12</xdr:col>
      <xdr:colOff>247650</xdr:colOff>
      <xdr:row>30</xdr:row>
      <xdr:rowOff>152400</xdr:rowOff>
    </xdr:to>
    <xdr:graphicFrame>
      <xdr:nvGraphicFramePr>
        <xdr:cNvPr id="1" name="Chart 1"/>
        <xdr:cNvGraphicFramePr/>
      </xdr:nvGraphicFramePr>
      <xdr:xfrm>
        <a:off x="161925" y="142875"/>
        <a:ext cx="8991600" cy="4867275"/>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7</xdr:row>
      <xdr:rowOff>114300</xdr:rowOff>
    </xdr:from>
    <xdr:to>
      <xdr:col>12</xdr:col>
      <xdr:colOff>161925</xdr:colOff>
      <xdr:row>21</xdr:row>
      <xdr:rowOff>123825</xdr:rowOff>
    </xdr:to>
    <xdr:grpSp>
      <xdr:nvGrpSpPr>
        <xdr:cNvPr id="2" name="Group 5"/>
        <xdr:cNvGrpSpPr>
          <a:grpSpLocks/>
        </xdr:cNvGrpSpPr>
      </xdr:nvGrpSpPr>
      <xdr:grpSpPr>
        <a:xfrm>
          <a:off x="1800225" y="1247775"/>
          <a:ext cx="7267575" cy="2276475"/>
          <a:chOff x="663" y="177"/>
          <a:chExt cx="763" cy="239"/>
        </a:xfrm>
        <a:solidFill>
          <a:srgbClr val="FFFFFF"/>
        </a:solidFill>
      </xdr:grpSpPr>
      <xdr:sp>
        <xdr:nvSpPr>
          <xdr:cNvPr id="3" name="Rectangle 2"/>
          <xdr:cNvSpPr>
            <a:spLocks/>
          </xdr:cNvSpPr>
        </xdr:nvSpPr>
        <xdr:spPr>
          <a:xfrm>
            <a:off x="663" y="178"/>
            <a:ext cx="242" cy="238"/>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3"/>
          <xdr:cNvSpPr>
            <a:spLocks/>
          </xdr:cNvSpPr>
        </xdr:nvSpPr>
        <xdr:spPr>
          <a:xfrm>
            <a:off x="1044" y="177"/>
            <a:ext cx="382" cy="238"/>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4"/>
          <xdr:cNvSpPr>
            <a:spLocks/>
          </xdr:cNvSpPr>
        </xdr:nvSpPr>
        <xdr:spPr>
          <a:xfrm>
            <a:off x="903" y="178"/>
            <a:ext cx="143" cy="237"/>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15</xdr:col>
      <xdr:colOff>9525</xdr:colOff>
      <xdr:row>29</xdr:row>
      <xdr:rowOff>66675</xdr:rowOff>
    </xdr:to>
    <xdr:graphicFrame>
      <xdr:nvGraphicFramePr>
        <xdr:cNvPr id="1" name="Chart 1"/>
        <xdr:cNvGraphicFramePr/>
      </xdr:nvGraphicFramePr>
      <xdr:xfrm>
        <a:off x="104775" y="66675"/>
        <a:ext cx="9810750" cy="4695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95250</xdr:rowOff>
    </xdr:from>
    <xdr:to>
      <xdr:col>15</xdr:col>
      <xdr:colOff>485775</xdr:colOff>
      <xdr:row>26</xdr:row>
      <xdr:rowOff>9525</xdr:rowOff>
    </xdr:to>
    <xdr:graphicFrame>
      <xdr:nvGraphicFramePr>
        <xdr:cNvPr id="1" name="Chart 1"/>
        <xdr:cNvGraphicFramePr/>
      </xdr:nvGraphicFramePr>
      <xdr:xfrm>
        <a:off x="323850" y="95250"/>
        <a:ext cx="10258425" cy="4124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0.1705</cdr:x>
      <cdr:y>0.2255</cdr:y>
    </cdr:from>
    <cdr:to>
      <cdr:x>0.99975</cdr:x>
      <cdr:y>0.72475</cdr:y>
    </cdr:to>
    <cdr:grpSp>
      <cdr:nvGrpSpPr>
        <cdr:cNvPr id="1" name="Group 5"/>
        <cdr:cNvGrpSpPr>
          <a:grpSpLocks/>
        </cdr:cNvGrpSpPr>
      </cdr:nvGrpSpPr>
      <cdr:grpSpPr>
        <a:xfrm>
          <a:off x="1762125" y="1133475"/>
          <a:ext cx="8582025" cy="2514600"/>
          <a:chOff x="1722449" y="830504"/>
          <a:chExt cx="8542934" cy="2695430"/>
        </a:xfrm>
        <a:solidFill>
          <a:srgbClr val="FFFFFF"/>
        </a:solidFill>
      </cdr:grpSpPr>
      <cdr:sp>
        <cdr:nvSpPr>
          <cdr:cNvPr id="2" name="Rectangle 1"/>
          <cdr:cNvSpPr>
            <a:spLocks/>
          </cdr:cNvSpPr>
        </cdr:nvSpPr>
        <cdr:spPr>
          <a:xfrm>
            <a:off x="3582673" y="841960"/>
            <a:ext cx="5845503" cy="2683974"/>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1722449" y="830504"/>
            <a:ext cx="1860224" cy="2683974"/>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417497" y="830504"/>
            <a:ext cx="847886" cy="2688018"/>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drawing" Target="../drawings/drawing20.xml" /><Relationship Id="rId4"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8.vml" /><Relationship Id="rId3" Type="http://schemas.openxmlformats.org/officeDocument/2006/relationships/drawing" Target="../drawings/drawing30.xml" /><Relationship Id="rId4"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9.vml" /><Relationship Id="rId3" Type="http://schemas.openxmlformats.org/officeDocument/2006/relationships/drawing" Target="../drawings/drawing34.xml" /><Relationship Id="rId4"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63"/>
  <sheetViews>
    <sheetView tabSelected="1" workbookViewId="0" topLeftCell="A1">
      <selection activeCell="A1" sqref="A1"/>
    </sheetView>
  </sheetViews>
  <sheetFormatPr defaultColWidth="9.140625" defaultRowHeight="12.75"/>
  <cols>
    <col min="1" max="1" width="109.421875" style="0" bestFit="1" customWidth="1"/>
  </cols>
  <sheetData>
    <row r="1" ht="21" customHeight="1">
      <c r="A1" s="790" t="s">
        <v>337</v>
      </c>
    </row>
    <row r="2" ht="21" customHeight="1">
      <c r="A2" s="790"/>
    </row>
    <row r="3" ht="21" customHeight="1">
      <c r="A3" s="777" t="s">
        <v>395</v>
      </c>
    </row>
    <row r="4" ht="21" customHeight="1">
      <c r="A4" s="790"/>
    </row>
    <row r="5" ht="21" customHeight="1">
      <c r="A5" s="790" t="s">
        <v>339</v>
      </c>
    </row>
    <row r="6" ht="12.75">
      <c r="A6" s="791" t="s">
        <v>344</v>
      </c>
    </row>
    <row r="7" ht="12.75">
      <c r="A7" s="791" t="s">
        <v>345</v>
      </c>
    </row>
    <row r="8" ht="12.75">
      <c r="A8" s="777" t="s">
        <v>330</v>
      </c>
    </row>
    <row r="9" ht="12.75">
      <c r="A9" s="777" t="s">
        <v>331</v>
      </c>
    </row>
    <row r="10" ht="12.75">
      <c r="A10" s="777" t="s">
        <v>336</v>
      </c>
    </row>
    <row r="13" ht="19.5">
      <c r="A13" s="790" t="s">
        <v>346</v>
      </c>
    </row>
    <row r="14" ht="12.75">
      <c r="A14" s="777" t="s">
        <v>347</v>
      </c>
    </row>
    <row r="15" ht="12.75">
      <c r="A15" s="777" t="s">
        <v>348</v>
      </c>
    </row>
    <row r="16" ht="12.75">
      <c r="A16" s="777" t="s">
        <v>349</v>
      </c>
    </row>
    <row r="17" ht="12.75">
      <c r="A17" s="777" t="s">
        <v>350</v>
      </c>
    </row>
    <row r="20" ht="19.5">
      <c r="A20" s="790" t="s">
        <v>351</v>
      </c>
    </row>
    <row r="21" ht="12.75">
      <c r="A21" s="777" t="s">
        <v>353</v>
      </c>
    </row>
    <row r="22" ht="12.75">
      <c r="A22" s="777" t="s">
        <v>354</v>
      </c>
    </row>
    <row r="23" ht="12.75">
      <c r="A23" s="777" t="s">
        <v>355</v>
      </c>
    </row>
    <row r="26" ht="19.5">
      <c r="A26" s="790" t="s">
        <v>356</v>
      </c>
    </row>
    <row r="27" ht="12.75">
      <c r="A27" s="777" t="s">
        <v>359</v>
      </c>
    </row>
    <row r="28" ht="12.75">
      <c r="A28" s="777" t="s">
        <v>360</v>
      </c>
    </row>
    <row r="29" ht="12.75">
      <c r="A29" s="777" t="s">
        <v>361</v>
      </c>
    </row>
    <row r="32" ht="19.5">
      <c r="A32" s="790" t="s">
        <v>362</v>
      </c>
    </row>
    <row r="33" ht="12.75">
      <c r="A33" s="777" t="s">
        <v>366</v>
      </c>
    </row>
    <row r="34" ht="12.75">
      <c r="A34" s="791" t="s">
        <v>413</v>
      </c>
    </row>
    <row r="35" ht="12.75">
      <c r="A35" s="777" t="s">
        <v>367</v>
      </c>
    </row>
    <row r="36" ht="12.75">
      <c r="A36" s="777" t="s">
        <v>368</v>
      </c>
    </row>
    <row r="37" ht="12.75">
      <c r="A37" s="777" t="s">
        <v>369</v>
      </c>
    </row>
    <row r="40" ht="19.5">
      <c r="A40" s="790" t="s">
        <v>370</v>
      </c>
    </row>
    <row r="41" ht="12.75">
      <c r="A41" s="777" t="s">
        <v>375</v>
      </c>
    </row>
    <row r="42" ht="12.75">
      <c r="A42" s="777" t="s">
        <v>376</v>
      </c>
    </row>
    <row r="43" ht="12.75">
      <c r="A43" s="777" t="s">
        <v>377</v>
      </c>
    </row>
    <row r="44" ht="12.75">
      <c r="A44" s="777" t="s">
        <v>378</v>
      </c>
    </row>
    <row r="47" ht="19.5">
      <c r="A47" s="790" t="s">
        <v>379</v>
      </c>
    </row>
    <row r="48" ht="12.75">
      <c r="A48" s="791" t="s">
        <v>386</v>
      </c>
    </row>
    <row r="49" ht="12.75">
      <c r="A49" s="777" t="s">
        <v>380</v>
      </c>
    </row>
    <row r="50" ht="12.75">
      <c r="A50" s="777" t="s">
        <v>381</v>
      </c>
    </row>
    <row r="53" ht="19.5">
      <c r="A53" s="790" t="s">
        <v>382</v>
      </c>
    </row>
    <row r="54" ht="12.75">
      <c r="A54" s="777" t="s">
        <v>387</v>
      </c>
    </row>
    <row r="55" ht="12.75">
      <c r="A55" s="777" t="s">
        <v>388</v>
      </c>
    </row>
    <row r="56" ht="12.75">
      <c r="A56" s="777" t="s">
        <v>389</v>
      </c>
    </row>
    <row r="57" ht="12.75">
      <c r="A57" s="777" t="s">
        <v>390</v>
      </c>
    </row>
    <row r="60" ht="19.5">
      <c r="A60" s="790" t="s">
        <v>391</v>
      </c>
    </row>
    <row r="61" ht="12.75">
      <c r="A61" s="791" t="s">
        <v>394</v>
      </c>
    </row>
    <row r="62" ht="12.75">
      <c r="A62" s="777" t="s">
        <v>392</v>
      </c>
    </row>
    <row r="63" ht="12.75">
      <c r="A63" s="777" t="s">
        <v>393</v>
      </c>
    </row>
  </sheetData>
  <hyperlinks>
    <hyperlink ref="A8" location="'GHG Fig1'!A1" display="Figure 1 - Emissions of greenhouse gases per capita, 2002"/>
    <hyperlink ref="A9" location="'GHG Fig2'!A1" display="Figure 2 - Emissions of greenhouse gases per unit of GDP, 2002"/>
    <hyperlink ref="A10" location="'GHG Fig3'!A1" display="Figure 3 - Distance to Kyoto target, linear target path, 2002"/>
    <hyperlink ref="A6" location="'Indicator 1. Greenhouse Gases '!A1" display="Indicator 1 . Greenhouse gases emissions (calculation spreadsheet)"/>
    <hyperlink ref="A7" location="'Indicator1. GHG EU15 - 2003'!A1" display="Indicator 1 . Greenhouse gases emissions (calculation spreadsheet, EU15 - 2003)"/>
    <hyperlink ref="A14" location="'Indicator 2. Total Energy cons.'!A1" display="Total energy consumption (calculation spreadsheet)"/>
    <hyperlink ref="A15" location="'Total Energy cons. Fig1'!A1" display="Figure 1 - Energy consumption per capita, 2002"/>
    <hyperlink ref="A16" location="'Total Energy cons. Fig2'!A1" display="Figure 2 - Energy consumption per unit of GDP, 2002"/>
    <hyperlink ref="A17" location="'Total Energy cons. Fig3'!A1" display="Figure 3 - Energy consumption changes, 1992-2002, compared with the EU-25 average "/>
    <hyperlink ref="A21" location="'Indicator 3. Renewable elec.'!A1" display="Renewable electricity (calculation spreadsheet)"/>
    <hyperlink ref="A22" location="'Renewable elec. Fig1'!A1" display="Figure 1 - Share of electricity from renewables other than large hydro in electricity consumption, 2002"/>
    <hyperlink ref="A23" location="'Renewable elec. Fig2'!A1" display="Figure 2 - Share of electricity from renewables other than hydro in electricity consumption, compared with the EU-25 average"/>
    <hyperlink ref="A27" location="'Indicator 4 Acidifying subst. '!A1" display="Emissions of acidifying substances (calculation spreadsheet)"/>
    <hyperlink ref="A28" location="'Acidifying subst. Fig1'!A1" display="Figure 1 - Emission of acidifying substances per capita, 2002"/>
    <hyperlink ref="A29" location="'Acidifying subst. Fig2'!A1" display="Figure 2 - Emission of acidifying substances: distance to NECD targets, linear target path, 2002"/>
    <hyperlink ref="A33" location="'Indicator 5. Ozone Precursors'!A1" display="Emission of ozone precursors (calculation spreadsheet)"/>
    <hyperlink ref="A34" location="'DTT Ozone Prec. NOX &amp; NMVOC'!A1" display="Emission of ozone precursors (calculation spreadsheet for distance to target calculation)"/>
    <hyperlink ref="A35" location="'Ozone Precursors Fig1'!A1" display="Figure 1 - Emissions of ozone precursors per capita, 2002"/>
    <hyperlink ref="A36" location="'Ozone Precursors Fig2'!A1" display="Figure 2 - Change, 1990-2002, in emissions of ozone precursors, compared with the EU-25 average "/>
    <hyperlink ref="A37" location="'Ozone Precursors Fig3'!A1" display="Figure 3 - Emissions of ozone precursors, distance to NECD targets, linear path, 2002"/>
    <hyperlink ref="A41" location="'Indicator 6. Freight transport'!A1" display="Freight transport demand (calculation spreadsheet)"/>
    <hyperlink ref="A42" location="'Freight transport Fig1'!A1" display="Figure 1 - Freight transport demand per capita, 2003"/>
    <hyperlink ref="A43" location="'Freight transport Fig2'!A1" display="Figure 2 -  Freight transport demand per unit of GDP, 2003 "/>
    <hyperlink ref="A44" location="'Freight transport Fig3'!A1" display="Figure 3 - Change, 1995-2003, in freight transport demand, compared with the EU-25 average"/>
    <hyperlink ref="A48" location="'Indicator 7. Organic Farming'!A1" display="Area under organic farming"/>
    <hyperlink ref="A49" location="'Organic Farming Fig1'!A1" display="Figure 1 - Share of organic farming in total utilised agricultural area, 2002"/>
    <hyperlink ref="A50" location="'Organic Farming Fig2'!A1" display="Figure 2 - Change, 1992-2002, in the share of organic farming in total utilised agricultural area compared with the EU-25 average"/>
    <hyperlink ref="A54" location="'Indicator 8. Municipal waste'!A1" display="Municipal waste generation (calculation spreadsheet)"/>
    <hyperlink ref="A55" location="'Municipal waste Fig1'!A1" display="Figure 1 - Municipal waste generation per capita, 2003 "/>
    <hyperlink ref="A56" location="'Municipal waste Fig2'!A1" display="Figure 2 - Change, 1995-2003, in municipal waste generation compared with the EU-25 average "/>
    <hyperlink ref="A57" location="'Municipal waste Fig3'!A1" display="Figure 3 - Municipal waste generation distance to the &quot;300 kg target&quot;, 2003"/>
    <hyperlink ref="A61" location="'Indicator 9. Water exp. index'!A1" display="Use of freshwater resources"/>
    <hyperlink ref="A62" location="'Water exp. index Fig1'!A1" display="Figure 1 - Water exploitation index, 2002"/>
    <hyperlink ref="A63" location="'Water exp. index Fig2'!A1" display="Figure 2 - Change, 1990-2002, in the water exploitation index "/>
    <hyperlink ref="A3" location="'Scorecard summary'!A1" display="Scorecard summary"/>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27"/>
  </sheetPr>
  <dimension ref="A33:B66"/>
  <sheetViews>
    <sheetView workbookViewId="0" topLeftCell="A1">
      <selection activeCell="A1" sqref="A1"/>
    </sheetView>
  </sheetViews>
  <sheetFormatPr defaultColWidth="9.140625" defaultRowHeight="12.75"/>
  <cols>
    <col min="1" max="1" width="17.8515625" style="0" customWidth="1"/>
    <col min="2" max="2" width="14.7109375" style="0" customWidth="1"/>
  </cols>
  <sheetData>
    <row r="32" ht="13.5" thickBot="1"/>
    <row r="33" spans="1:2" ht="13.5" thickTop="1">
      <c r="A33" s="782"/>
      <c r="B33" s="792" t="s">
        <v>96</v>
      </c>
    </row>
    <row r="34" spans="1:2" ht="13.5" thickBot="1">
      <c r="A34" s="799"/>
      <c r="B34" s="799" t="s">
        <v>340</v>
      </c>
    </row>
    <row r="35" spans="1:2" ht="13.5" thickTop="1">
      <c r="A35" s="783" t="str">
        <f>'Indicator 2. Total Energy cons.'!A69</f>
        <v>Liechtenstein</v>
      </c>
      <c r="B35" s="793">
        <f>'Indicator 2. Total Energy cons.'!C69</f>
        <v>0</v>
      </c>
    </row>
    <row r="36" spans="1:2" ht="12.75">
      <c r="A36" s="783" t="str">
        <f>'Indicator 2. Total Energy cons.'!A82</f>
        <v>Switzerland</v>
      </c>
      <c r="B36" s="793">
        <f>'Indicator 2. Total Energy cons.'!C82</f>
        <v>0</v>
      </c>
    </row>
    <row r="37" spans="1:2" ht="12.75">
      <c r="A37" s="783" t="str">
        <f>'Indicator 2. Total Energy cons.'!A67</f>
        <v>Italy</v>
      </c>
      <c r="B37" s="794">
        <f>'Indicator 2. Total Energy cons.'!C67</f>
        <v>132.1025380585471</v>
      </c>
    </row>
    <row r="38" spans="1:2" ht="12.75">
      <c r="A38" s="783" t="str">
        <f>'Indicator 2. Total Energy cons.'!A72</f>
        <v>Malta</v>
      </c>
      <c r="B38" s="794">
        <f>'Indicator 2. Total Energy cons.'!C72</f>
        <v>134.68840010473946</v>
      </c>
    </row>
    <row r="39" spans="1:2" ht="12.75">
      <c r="A39" s="783" t="str">
        <f>'Indicator 2. Total Energy cons.'!A66</f>
        <v>Ireland</v>
      </c>
      <c r="B39" s="794">
        <f>'Indicator 2. Total Energy cons.'!C66</f>
        <v>137.8567415397812</v>
      </c>
    </row>
    <row r="40" spans="1:2" ht="12.75">
      <c r="A40" s="783" t="str">
        <f>'Indicator 2. Total Energy cons.'!A58</f>
        <v>Denmark</v>
      </c>
      <c r="B40" s="794">
        <f>'Indicator 2. Total Energy cons.'!C58</f>
        <v>143.80915412995137</v>
      </c>
    </row>
    <row r="41" spans="1:2" ht="12.75">
      <c r="A41" s="783" t="str">
        <f>'Indicator 2. Total Energy cons.'!A53</f>
        <v>Austria</v>
      </c>
      <c r="B41" s="794">
        <f>'Indicator 2. Total Energy cons.'!C53</f>
        <v>148.3257032622153</v>
      </c>
    </row>
    <row r="42" spans="1:2" ht="12.75">
      <c r="A42" s="783" t="str">
        <f>'Indicator 2. Total Energy cons.'!A84</f>
        <v>United Kingdom</v>
      </c>
      <c r="B42" s="794">
        <f>'Indicator 2. Total Energy cons.'!C84</f>
        <v>153.8603537889609</v>
      </c>
    </row>
    <row r="43" spans="1:2" ht="12.75">
      <c r="A43" s="783" t="str">
        <f>'Indicator 2. Total Energy cons.'!A80</f>
        <v>Spain</v>
      </c>
      <c r="B43" s="794">
        <f>'Indicator 2. Total Energy cons.'!C80</f>
        <v>154.15493434343614</v>
      </c>
    </row>
    <row r="44" spans="1:2" ht="12.75">
      <c r="A44" s="783" t="str">
        <f>'Indicator 2. Total Energy cons.'!A76</f>
        <v>Portugal</v>
      </c>
      <c r="B44" s="794">
        <f>'Indicator 2. Total Energy cons.'!C76</f>
        <v>154.79198820609759</v>
      </c>
    </row>
    <row r="45" spans="1:2" ht="12.75">
      <c r="A45" s="783" t="str">
        <f>'Indicator 2. Total Energy cons.'!A63</f>
        <v>Greece</v>
      </c>
      <c r="B45" s="794">
        <f>'Indicator 2. Total Energy cons.'!C63</f>
        <v>165.4708205763433</v>
      </c>
    </row>
    <row r="46" spans="1:2" ht="12.75">
      <c r="A46" s="783" t="str">
        <f>'Indicator 2. Total Energy cons.'!A62</f>
        <v>Germany</v>
      </c>
      <c r="B46" s="794">
        <f>'Indicator 2. Total Energy cons.'!C62</f>
        <v>178.32310868156577</v>
      </c>
    </row>
    <row r="47" spans="1:2" ht="12.75">
      <c r="A47" s="783" t="str">
        <f>'Indicator 2. Total Energy cons.'!A61</f>
        <v>France</v>
      </c>
      <c r="B47" s="794">
        <f>'Indicator 2. Total Energy cons.'!C61</f>
        <v>179.53380721851164</v>
      </c>
    </row>
    <row r="48" spans="1:2" ht="12.75">
      <c r="A48" s="783" t="str">
        <f>'Indicator 2. Total Energy cons.'!A74</f>
        <v>Norway</v>
      </c>
      <c r="B48" s="794">
        <f>'Indicator 2. Total Energy cons.'!C74</f>
        <v>183.95635674288462</v>
      </c>
    </row>
    <row r="49" spans="1:2" ht="12.75">
      <c r="A49" s="783" t="str">
        <f>'Indicator 2. Total Energy cons.'!A73</f>
        <v>Netherlands</v>
      </c>
      <c r="B49" s="794">
        <f>'Indicator 2. Total Energy cons.'!C73</f>
        <v>188.1554128338378</v>
      </c>
    </row>
    <row r="50" spans="1:2" ht="12.75">
      <c r="A50" s="783" t="str">
        <f>'Indicator 2. Total Energy cons.'!A83</f>
        <v>Turkey</v>
      </c>
      <c r="B50" s="794">
        <f>'Indicator 2. Total Energy cons.'!C83</f>
        <v>192.53595490761043</v>
      </c>
    </row>
    <row r="51" spans="1:2" ht="12.75">
      <c r="A51" s="783" t="str">
        <f>'Indicator 2. Total Energy cons.'!A56</f>
        <v>Cyprus</v>
      </c>
      <c r="B51" s="794">
        <f>'Indicator 2. Total Energy cons.'!C56</f>
        <v>193.5643841533158</v>
      </c>
    </row>
    <row r="52" spans="1:2" ht="12.75">
      <c r="A52" s="783" t="str">
        <f>'Indicator 2. Total Energy cons.'!A71</f>
        <v>Luxembourg</v>
      </c>
      <c r="B52" s="794">
        <f>'Indicator 2. Total Energy cons.'!C71</f>
        <v>198.8943095933139</v>
      </c>
    </row>
    <row r="53" spans="1:2" ht="12.75">
      <c r="A53" s="783" t="str">
        <f>'Indicator 2. Total Energy cons.'!A64</f>
        <v>Hungary</v>
      </c>
      <c r="B53" s="794">
        <f>'Indicator 2. Total Energy cons.'!C64</f>
        <v>204.32890632659942</v>
      </c>
    </row>
    <row r="54" spans="1:2" ht="12.75">
      <c r="A54" s="783" t="str">
        <f>'Indicator 2. Total Energy cons.'!A54</f>
        <v>Belgium</v>
      </c>
      <c r="B54" s="794">
        <f>'Indicator 2. Total Energy cons.'!C54</f>
        <v>206.7650764071097</v>
      </c>
    </row>
    <row r="55" spans="1:2" ht="12.75">
      <c r="A55" s="783" t="str">
        <f>'Indicator 2. Total Energy cons.'!A79</f>
        <v>Slovenia</v>
      </c>
      <c r="B55" s="795">
        <f>'Indicator 2. Total Energy cons.'!C79</f>
        <v>216.74397749197158</v>
      </c>
    </row>
    <row r="56" spans="1:2" ht="12.75">
      <c r="A56" s="783" t="str">
        <f>'Indicator 2. Total Energy cons.'!A68</f>
        <v>Latvia</v>
      </c>
      <c r="B56" s="795">
        <f>'Indicator 2. Total Energy cons.'!C68</f>
        <v>218.08280795281206</v>
      </c>
    </row>
    <row r="57" spans="1:2" ht="12.75">
      <c r="A57" s="783" t="str">
        <f>'Indicator 2. Total Energy cons.'!A81</f>
        <v>Sweden</v>
      </c>
      <c r="B57" s="795">
        <f>'Indicator 2. Total Energy cons.'!C81</f>
        <v>238.1276458627318</v>
      </c>
    </row>
    <row r="58" spans="1:2" ht="12.75">
      <c r="A58" s="783" t="str">
        <f>'Indicator 2. Total Energy cons.'!A75</f>
        <v>Poland</v>
      </c>
      <c r="B58" s="795">
        <f>'Indicator 2. Total Energy cons.'!C75</f>
        <v>241.47936931635164</v>
      </c>
    </row>
    <row r="59" spans="1:2" ht="12.75">
      <c r="A59" s="783" t="str">
        <f>'Indicator 2. Total Energy cons.'!A77</f>
        <v>Romania</v>
      </c>
      <c r="B59" s="795">
        <f>'Indicator 2. Total Energy cons.'!C77</f>
        <v>271.55366551497065</v>
      </c>
    </row>
    <row r="60" spans="1:2" ht="12.75">
      <c r="A60" s="783" t="str">
        <f>'Indicator 2. Total Energy cons.'!A70</f>
        <v>Lithuania</v>
      </c>
      <c r="B60" s="795">
        <f>'Indicator 2. Total Energy cons.'!C70</f>
        <v>279.6140674479049</v>
      </c>
    </row>
    <row r="61" spans="1:2" ht="12.75">
      <c r="A61" s="783" t="str">
        <f>'Indicator 2. Total Energy cons.'!A60</f>
        <v>Finland</v>
      </c>
      <c r="B61" s="795">
        <f>'Indicator 2. Total Energy cons.'!C60</f>
        <v>281.6300815810272</v>
      </c>
    </row>
    <row r="62" spans="1:2" ht="12.75">
      <c r="A62" s="783" t="str">
        <f>'Indicator 2. Total Energy cons.'!A57</f>
        <v>Czech Republic</v>
      </c>
      <c r="B62" s="795">
        <f>'Indicator 2. Total Energy cons.'!C57</f>
        <v>281.8387899448094</v>
      </c>
    </row>
    <row r="63" spans="1:2" ht="12.75">
      <c r="A63" s="783" t="str">
        <f>'Indicator 2. Total Energy cons.'!A78</f>
        <v>Slovakia</v>
      </c>
      <c r="B63" s="795">
        <f>'Indicator 2. Total Energy cons.'!C78</f>
        <v>318.6210588445225</v>
      </c>
    </row>
    <row r="64" spans="1:2" ht="12.75">
      <c r="A64" s="783" t="str">
        <f>'Indicator 2. Total Energy cons.'!A59</f>
        <v>Estonia</v>
      </c>
      <c r="B64" s="795">
        <f>'Indicator 2. Total Energy cons.'!C59</f>
        <v>370.94061810979485</v>
      </c>
    </row>
    <row r="65" spans="1:2" ht="12.75">
      <c r="A65" s="783" t="str">
        <f>'Indicator 2. Total Energy cons.'!A55</f>
        <v>Bulgaria</v>
      </c>
      <c r="B65" s="796">
        <f>'Indicator 2. Total Energy cons.'!C55</f>
        <v>391.7785111998008</v>
      </c>
    </row>
    <row r="66" spans="1:2" ht="13.5" thickBot="1">
      <c r="A66" s="797" t="str">
        <f>'Indicator 2. Total Energy cons.'!A65</f>
        <v>Iceland</v>
      </c>
      <c r="B66" s="798">
        <f>'Indicator 2. Total Energy cons.'!C65</f>
        <v>473.2717604254128</v>
      </c>
    </row>
    <row r="67" ht="13.5" thickTop="1"/>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4">
    <tabColor indexed="27"/>
  </sheetPr>
  <dimension ref="A4:C68"/>
  <sheetViews>
    <sheetView workbookViewId="0" topLeftCell="A1">
      <selection activeCell="A1" sqref="A1"/>
    </sheetView>
  </sheetViews>
  <sheetFormatPr defaultColWidth="9.140625" defaultRowHeight="12.75"/>
  <cols>
    <col min="1" max="1" width="19.8515625" style="0" customWidth="1"/>
    <col min="2" max="2" width="21.140625" style="0" customWidth="1"/>
  </cols>
  <sheetData>
    <row r="4" ht="12.75">
      <c r="C4" s="41"/>
    </row>
    <row r="34" ht="13.5" thickBot="1"/>
    <row r="35" spans="1:3" ht="12.75">
      <c r="A35" s="773"/>
      <c r="B35" s="780" t="s">
        <v>95</v>
      </c>
      <c r="C35" s="28"/>
    </row>
    <row r="36" spans="1:3" ht="13.5" thickBot="1">
      <c r="A36" s="771"/>
      <c r="B36" s="787" t="s">
        <v>334</v>
      </c>
      <c r="C36" s="28"/>
    </row>
    <row r="37" spans="1:3" ht="12.75">
      <c r="A37" s="808" t="s">
        <v>21</v>
      </c>
      <c r="B37" s="809">
        <f>'Indicator 2. Total Energy cons.'!D59</f>
        <v>-36.08864358157974</v>
      </c>
      <c r="C37" s="755"/>
    </row>
    <row r="38" spans="1:3" ht="12.75">
      <c r="A38" s="808" t="s">
        <v>23</v>
      </c>
      <c r="B38" s="809">
        <f>'Indicator 2. Total Energy cons.'!D68</f>
        <v>-32.6111083510876</v>
      </c>
      <c r="C38" s="755"/>
    </row>
    <row r="39" spans="1:3" ht="12.75">
      <c r="A39" s="808" t="s">
        <v>40</v>
      </c>
      <c r="B39" s="809">
        <f>'Indicator 2. Total Energy cons.'!D77</f>
        <v>-30.763629436955647</v>
      </c>
      <c r="C39" s="28"/>
    </row>
    <row r="40" spans="1:3" ht="12.75">
      <c r="A40" s="808" t="s">
        <v>24</v>
      </c>
      <c r="B40" s="809">
        <f>'Indicator 2. Total Energy cons.'!D70</f>
        <v>-27.470177656205067</v>
      </c>
      <c r="C40" s="28"/>
    </row>
    <row r="41" spans="1:2" ht="12.75">
      <c r="A41" s="808" t="s">
        <v>39</v>
      </c>
      <c r="B41" s="809">
        <f>'Indicator 2. Total Energy cons.'!D55</f>
        <v>-18.306464586053345</v>
      </c>
    </row>
    <row r="42" spans="1:2" ht="12.75">
      <c r="A42" s="808" t="s">
        <v>26</v>
      </c>
      <c r="B42" s="809">
        <f>'Indicator 2. Total Energy cons.'!D75</f>
        <v>-17.429034230165787</v>
      </c>
    </row>
    <row r="43" spans="1:2" ht="12.75">
      <c r="A43" s="808" t="s">
        <v>128</v>
      </c>
      <c r="B43" s="809">
        <f>'Indicator 2. Total Energy cons.'!D57</f>
        <v>-13.67080453199792</v>
      </c>
    </row>
    <row r="44" spans="1:2" ht="12.75">
      <c r="A44" s="808" t="s">
        <v>8</v>
      </c>
      <c r="B44" s="810">
        <f>'Indicator 2. Total Energy cons.'!D62</f>
        <v>-7.686857730804681</v>
      </c>
    </row>
    <row r="45" spans="1:2" ht="12.75">
      <c r="A45" s="808" t="s">
        <v>22</v>
      </c>
      <c r="B45" s="810">
        <f>'Indicator 2. Total Energy cons.'!D64</f>
        <v>-4.305856110998408</v>
      </c>
    </row>
    <row r="46" spans="1:2" ht="12.75">
      <c r="A46" s="808" t="s">
        <v>7</v>
      </c>
      <c r="B46" s="810">
        <f>'Indicator 2. Total Energy cons.'!D54</f>
        <v>-4.038335279301809</v>
      </c>
    </row>
    <row r="47" spans="1:2" ht="12.75">
      <c r="A47" s="808" t="s">
        <v>12</v>
      </c>
      <c r="B47" s="810">
        <f>'Indicator 2. Total Energy cons.'!D58</f>
        <v>-3.7579516961056143</v>
      </c>
    </row>
    <row r="48" spans="1:2" ht="12.75">
      <c r="A48" s="808" t="s">
        <v>2</v>
      </c>
      <c r="B48" s="810">
        <f>'Indicator 2. Total Energy cons.'!D71</f>
        <v>-3.6497093116821535</v>
      </c>
    </row>
    <row r="49" spans="1:2" ht="12.75">
      <c r="A49" s="808" t="s">
        <v>9</v>
      </c>
      <c r="B49" s="810">
        <f>'Indicator 2. Total Energy cons.'!D84</f>
        <v>-3.5369299035005657</v>
      </c>
    </row>
    <row r="50" spans="1:2" ht="12.75">
      <c r="A50" s="808" t="s">
        <v>72</v>
      </c>
      <c r="B50" s="810">
        <f>'Indicator 2. Total Energy cons.'!D78</f>
        <v>-2.908892012685465</v>
      </c>
    </row>
    <row r="51" spans="1:2" ht="12.75">
      <c r="A51" s="808" t="s">
        <v>78</v>
      </c>
      <c r="B51" s="811">
        <f>'Indicator 2. Total Energy cons.'!D69</f>
        <v>0</v>
      </c>
    </row>
    <row r="52" spans="1:2" ht="12.75">
      <c r="A52" s="808" t="s">
        <v>38</v>
      </c>
      <c r="B52" s="811">
        <f>'Indicator 2. Total Energy cons.'!D82</f>
        <v>0</v>
      </c>
    </row>
    <row r="53" spans="1:2" ht="12.75">
      <c r="A53" s="808" t="s">
        <v>11</v>
      </c>
      <c r="B53" s="810">
        <f>'Indicator 2. Total Energy cons.'!D67</f>
        <v>1.733354328920365</v>
      </c>
    </row>
    <row r="54" spans="1:2" ht="12.75">
      <c r="A54" s="808" t="s">
        <v>14</v>
      </c>
      <c r="B54" s="810">
        <f>'Indicator 2. Total Energy cons.'!D81</f>
        <v>2.377469314441065</v>
      </c>
    </row>
    <row r="55" spans="1:2" ht="12.75">
      <c r="A55" s="808" t="s">
        <v>5</v>
      </c>
      <c r="B55" s="810">
        <f>'Indicator 2. Total Energy cons.'!D73</f>
        <v>2.963808703283771</v>
      </c>
    </row>
    <row r="56" spans="1:2" ht="12.75">
      <c r="A56" s="808" t="s">
        <v>3</v>
      </c>
      <c r="B56" s="810">
        <f>'Indicator 2. Total Energy cons.'!D61</f>
        <v>4.822893564644044</v>
      </c>
    </row>
    <row r="57" spans="1:2" ht="12.75">
      <c r="A57" s="808" t="s">
        <v>37</v>
      </c>
      <c r="B57" s="810">
        <f>'Indicator 2. Total Energy cons.'!D74</f>
        <v>8.57133343426415</v>
      </c>
    </row>
    <row r="58" spans="1:2" ht="12.75">
      <c r="A58" s="808" t="s">
        <v>13</v>
      </c>
      <c r="B58" s="810">
        <f>'Indicator 2. Total Energy cons.'!D53</f>
        <v>11.42174704098719</v>
      </c>
    </row>
    <row r="59" spans="1:2" ht="12.75">
      <c r="A59" s="808" t="s">
        <v>10</v>
      </c>
      <c r="B59" s="810">
        <f>'Indicator 2. Total Energy cons.'!D60</f>
        <v>17.258355922189978</v>
      </c>
    </row>
    <row r="60" spans="1:2" ht="12.75">
      <c r="A60" s="808" t="s">
        <v>0</v>
      </c>
      <c r="B60" s="810">
        <f>'Indicator 2. Total Energy cons.'!D63</f>
        <v>20.42598330045505</v>
      </c>
    </row>
    <row r="61" spans="1:2" ht="12.75">
      <c r="A61" s="808" t="s">
        <v>27</v>
      </c>
      <c r="B61" s="810">
        <f>'Indicator 2. Total Energy cons.'!D79</f>
        <v>21.783395897832975</v>
      </c>
    </row>
    <row r="62" spans="1:2" ht="12.75">
      <c r="A62" s="808" t="s">
        <v>25</v>
      </c>
      <c r="B62" s="810">
        <f>'Indicator 2. Total Energy cons.'!D72</f>
        <v>24.53500433605376</v>
      </c>
    </row>
    <row r="63" spans="1:2" ht="12.75">
      <c r="A63" s="808" t="s">
        <v>19</v>
      </c>
      <c r="B63" s="810">
        <f>'Indicator 2. Total Energy cons.'!D56</f>
        <v>25.213040822578947</v>
      </c>
    </row>
    <row r="64" spans="1:2" ht="12.75">
      <c r="A64" s="808" t="s">
        <v>6</v>
      </c>
      <c r="B64" s="810">
        <f>'Indicator 2. Total Energy cons.'!D80</f>
        <v>28.044582104549292</v>
      </c>
    </row>
    <row r="65" spans="1:2" ht="12.75">
      <c r="A65" s="808" t="s">
        <v>41</v>
      </c>
      <c r="B65" s="810">
        <f>'Indicator 2. Total Energy cons.'!D83</f>
        <v>28.797176367950932</v>
      </c>
    </row>
    <row r="66" spans="1:2" ht="12.75">
      <c r="A66" s="808" t="s">
        <v>4</v>
      </c>
      <c r="B66" s="812">
        <f>'Indicator 2. Total Energy cons.'!D76</f>
        <v>32.91385399386979</v>
      </c>
    </row>
    <row r="67" spans="1:2" ht="12.75">
      <c r="A67" s="808" t="s">
        <v>1</v>
      </c>
      <c r="B67" s="812">
        <f>'Indicator 2. Total Energy cons.'!D66</f>
        <v>41.4179981185738</v>
      </c>
    </row>
    <row r="68" spans="1:2" ht="13.5" thickBot="1">
      <c r="A68" s="813" t="s">
        <v>35</v>
      </c>
      <c r="B68" s="814">
        <f>'Indicator 2. Total Energy cons.'!D65</f>
        <v>54.2729245335957</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25">
    <tabColor indexed="50"/>
  </sheetPr>
  <dimension ref="A1:P86"/>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4.57421875" style="7" customWidth="1"/>
    <col min="3" max="3" width="12.28125" style="556" customWidth="1"/>
    <col min="4" max="4" width="17.8515625" style="7" customWidth="1"/>
    <col min="5" max="5" width="17.00390625" style="7" customWidth="1"/>
    <col min="6" max="6" width="7.57421875" style="7" customWidth="1"/>
    <col min="7" max="7" width="14.00390625" style="7" customWidth="1"/>
    <col min="8" max="10" width="8.8515625" style="7" customWidth="1"/>
    <col min="11" max="11" width="22.140625" style="7" customWidth="1"/>
    <col min="12" max="16384" width="8.8515625" style="7" customWidth="1"/>
  </cols>
  <sheetData>
    <row r="1" spans="1:16" s="24" customFormat="1" ht="18">
      <c r="A1" s="399" t="s">
        <v>421</v>
      </c>
      <c r="B1" s="391"/>
      <c r="C1" s="598"/>
      <c r="D1" s="391"/>
      <c r="E1" s="391"/>
      <c r="F1" s="94"/>
      <c r="G1" s="94"/>
      <c r="H1" s="94"/>
      <c r="I1" s="94"/>
      <c r="J1" s="94"/>
      <c r="K1" s="94"/>
      <c r="L1" s="94"/>
      <c r="M1" s="94"/>
      <c r="N1" s="94"/>
      <c r="O1" s="94"/>
      <c r="P1" s="94"/>
    </row>
    <row r="2" spans="1:16" ht="12">
      <c r="A2" s="95"/>
      <c r="B2" s="95"/>
      <c r="C2" s="217"/>
      <c r="D2" s="95"/>
      <c r="E2" s="95"/>
      <c r="F2" s="95"/>
      <c r="G2" s="95"/>
      <c r="H2" s="95"/>
      <c r="I2" s="95"/>
      <c r="J2" s="95"/>
      <c r="K2" s="95"/>
      <c r="L2" s="95"/>
      <c r="M2" s="95"/>
      <c r="N2" s="95"/>
      <c r="O2" s="95"/>
      <c r="P2" s="95"/>
    </row>
    <row r="3" spans="1:16" ht="12">
      <c r="A3" s="95"/>
      <c r="B3" s="95"/>
      <c r="C3" s="217"/>
      <c r="D3" s="95"/>
      <c r="E3" s="95"/>
      <c r="F3" s="95"/>
      <c r="G3" s="95"/>
      <c r="H3" s="95"/>
      <c r="I3" s="95"/>
      <c r="J3" s="95"/>
      <c r="K3" s="95"/>
      <c r="L3" s="95"/>
      <c r="M3" s="95"/>
      <c r="N3" s="95"/>
      <c r="O3" s="95"/>
      <c r="P3" s="95"/>
    </row>
    <row r="4" spans="1:16" ht="12.75">
      <c r="A4" s="102" t="s">
        <v>173</v>
      </c>
      <c r="B4" s="96"/>
      <c r="C4" s="599"/>
      <c r="D4" s="97"/>
      <c r="E4" s="392" t="s">
        <v>48</v>
      </c>
      <c r="F4" s="95"/>
      <c r="G4" s="96"/>
      <c r="H4" s="93"/>
      <c r="I4" s="96"/>
      <c r="J4" s="96"/>
      <c r="K4" s="94"/>
      <c r="L4" s="95"/>
      <c r="M4" s="95"/>
      <c r="N4" s="95"/>
      <c r="O4" s="95"/>
      <c r="P4" s="95"/>
    </row>
    <row r="5" spans="1:16" ht="102" customHeight="1">
      <c r="A5" s="407"/>
      <c r="B5" s="408" t="s">
        <v>98</v>
      </c>
      <c r="C5" s="600" t="s">
        <v>86</v>
      </c>
      <c r="D5" s="408" t="s">
        <v>115</v>
      </c>
      <c r="E5" s="408" t="s">
        <v>136</v>
      </c>
      <c r="F5" s="95"/>
      <c r="G5" s="408" t="s">
        <v>86</v>
      </c>
      <c r="H5" s="96"/>
      <c r="I5" s="96"/>
      <c r="J5" s="96"/>
      <c r="K5" s="96"/>
      <c r="L5" s="95"/>
      <c r="M5" s="95"/>
      <c r="N5" s="95"/>
      <c r="O5" s="95"/>
      <c r="P5" s="95"/>
    </row>
    <row r="6" spans="1:16" s="14" customFormat="1" ht="170.25" customHeight="1" thickBot="1">
      <c r="A6" s="448" t="s">
        <v>97</v>
      </c>
      <c r="B6" s="413" t="s">
        <v>236</v>
      </c>
      <c r="C6" s="601" t="s">
        <v>235</v>
      </c>
      <c r="D6" s="414"/>
      <c r="E6" s="414"/>
      <c r="F6" s="98"/>
      <c r="G6" s="413" t="s">
        <v>272</v>
      </c>
      <c r="H6" s="93"/>
      <c r="I6" s="93"/>
      <c r="J6" s="93"/>
      <c r="K6" s="93"/>
      <c r="L6" s="98"/>
      <c r="M6" s="98"/>
      <c r="N6" s="98"/>
      <c r="O6" s="98"/>
      <c r="P6" s="98"/>
    </row>
    <row r="7" spans="1:16" ht="12.75">
      <c r="A7" s="409" t="s">
        <v>13</v>
      </c>
      <c r="B7" s="449">
        <v>2.1300860152701233</v>
      </c>
      <c r="C7" s="271">
        <v>2.804773813669314</v>
      </c>
      <c r="D7" s="259">
        <f>C7-B7</f>
        <v>0.6746877983991908</v>
      </c>
      <c r="E7" s="410">
        <f aca="true" t="shared" si="0" ref="E7:E38">D7-$D$40</f>
        <v>-1.3332525053928421</v>
      </c>
      <c r="F7" s="95"/>
      <c r="G7" s="259">
        <v>10.136439899965175</v>
      </c>
      <c r="H7" s="96"/>
      <c r="I7" s="96"/>
      <c r="J7" s="96"/>
      <c r="K7" s="96"/>
      <c r="L7" s="95"/>
      <c r="M7" s="95"/>
      <c r="N7" s="107"/>
      <c r="O7" s="95"/>
      <c r="P7" s="95"/>
    </row>
    <row r="8" spans="1:16" ht="12.75">
      <c r="A8" s="409" t="s">
        <v>7</v>
      </c>
      <c r="B8" s="449">
        <v>0.7390727744930099</v>
      </c>
      <c r="C8" s="271">
        <v>1.9108067106907014</v>
      </c>
      <c r="D8" s="259">
        <f aca="true" t="shared" si="1" ref="D8:D38">C8-B8</f>
        <v>1.1717339361976915</v>
      </c>
      <c r="E8" s="410">
        <f>D8-$D$40</f>
        <v>-0.8362063675943414</v>
      </c>
      <c r="F8" s="95"/>
      <c r="G8" s="259">
        <v>2.1294395859361055</v>
      </c>
      <c r="H8" s="96"/>
      <c r="I8" s="96"/>
      <c r="J8" s="96"/>
      <c r="K8" s="96"/>
      <c r="L8" s="95"/>
      <c r="M8" s="95"/>
      <c r="N8" s="95"/>
      <c r="O8" s="95"/>
      <c r="P8" s="95"/>
    </row>
    <row r="9" spans="1:16" ht="12.75">
      <c r="A9" s="409" t="s">
        <v>39</v>
      </c>
      <c r="B9" s="449">
        <v>0</v>
      </c>
      <c r="C9" s="271">
        <v>0</v>
      </c>
      <c r="D9" s="259">
        <f t="shared" si="1"/>
        <v>0</v>
      </c>
      <c r="E9" s="410">
        <f>D9-$D$40</f>
        <v>-2.007940303792033</v>
      </c>
      <c r="F9" s="95"/>
      <c r="G9" s="259">
        <v>0.04672383465259511</v>
      </c>
      <c r="H9" s="96"/>
      <c r="I9" s="96"/>
      <c r="J9" s="96"/>
      <c r="K9" s="96"/>
      <c r="L9" s="95"/>
      <c r="M9" s="95"/>
      <c r="N9" s="95"/>
      <c r="O9" s="95"/>
      <c r="P9" s="95"/>
    </row>
    <row r="10" spans="1:16" ht="12.75">
      <c r="A10" s="409" t="s">
        <v>19</v>
      </c>
      <c r="B10" s="449">
        <v>0</v>
      </c>
      <c r="C10" s="271">
        <v>0</v>
      </c>
      <c r="D10" s="259">
        <f t="shared" si="1"/>
        <v>0</v>
      </c>
      <c r="E10" s="410">
        <f>D10-$D$40</f>
        <v>-2.007940303792033</v>
      </c>
      <c r="F10" s="95"/>
      <c r="G10" s="259">
        <v>0</v>
      </c>
      <c r="H10" s="96"/>
      <c r="I10" s="96"/>
      <c r="J10" s="96"/>
      <c r="K10" s="96"/>
      <c r="L10" s="95"/>
      <c r="M10" s="95"/>
      <c r="N10" s="95"/>
      <c r="O10" s="95"/>
      <c r="P10" s="95"/>
    </row>
    <row r="11" spans="1:16" ht="12.75">
      <c r="A11" s="409" t="s">
        <v>20</v>
      </c>
      <c r="B11" s="341">
        <v>0</v>
      </c>
      <c r="C11" s="271">
        <v>0.7666374174479289</v>
      </c>
      <c r="D11" s="259">
        <f t="shared" si="1"/>
        <v>0.7666374174479289</v>
      </c>
      <c r="E11" s="410">
        <f t="shared" si="0"/>
        <v>-1.241302886344104</v>
      </c>
      <c r="F11" s="95"/>
      <c r="G11" s="259">
        <v>1.919672408750135</v>
      </c>
      <c r="H11" s="96"/>
      <c r="I11" s="96"/>
      <c r="J11" s="96"/>
      <c r="K11" s="96"/>
      <c r="L11" s="95"/>
      <c r="M11" s="95"/>
      <c r="N11" s="95"/>
      <c r="O11" s="95"/>
      <c r="P11" s="95"/>
    </row>
    <row r="12" spans="1:16" ht="12.75">
      <c r="A12" s="409" t="s">
        <v>12</v>
      </c>
      <c r="B12" s="449">
        <v>3.9620151480376404</v>
      </c>
      <c r="C12" s="271">
        <v>19.837088015484703</v>
      </c>
      <c r="D12" s="259">
        <f t="shared" si="1"/>
        <v>15.875072867447063</v>
      </c>
      <c r="E12" s="410">
        <f t="shared" si="0"/>
        <v>13.86713256365503</v>
      </c>
      <c r="F12" s="95"/>
      <c r="G12" s="259">
        <v>19.88278939727942</v>
      </c>
      <c r="H12" s="96"/>
      <c r="I12" s="96"/>
      <c r="J12" s="96"/>
      <c r="K12" s="96"/>
      <c r="L12" s="95"/>
      <c r="M12" s="95"/>
      <c r="N12" s="95"/>
      <c r="O12" s="95"/>
      <c r="P12" s="95"/>
    </row>
    <row r="13" spans="1:16" ht="12.75">
      <c r="A13" s="409" t="s">
        <v>21</v>
      </c>
      <c r="B13" s="449">
        <v>0</v>
      </c>
      <c r="C13" s="271">
        <v>0.38284839203675347</v>
      </c>
      <c r="D13" s="259">
        <f t="shared" si="1"/>
        <v>0.38284839203675347</v>
      </c>
      <c r="E13" s="410">
        <f t="shared" si="0"/>
        <v>-1.6250919117552796</v>
      </c>
      <c r="F13" s="95"/>
      <c r="G13" s="259">
        <v>0.45941807044410415</v>
      </c>
      <c r="H13" s="96"/>
      <c r="I13" s="96"/>
      <c r="J13" s="96"/>
      <c r="K13" s="96"/>
      <c r="L13" s="95"/>
      <c r="M13" s="95"/>
      <c r="N13" s="95"/>
      <c r="O13" s="95"/>
      <c r="P13" s="95"/>
    </row>
    <row r="14" spans="1:16" ht="12.75">
      <c r="A14" s="409" t="s">
        <v>10</v>
      </c>
      <c r="B14" s="449">
        <v>6.938269364546471</v>
      </c>
      <c r="C14" s="271">
        <v>11.29526398230904</v>
      </c>
      <c r="D14" s="259">
        <f t="shared" si="1"/>
        <v>4.3569946177625685</v>
      </c>
      <c r="E14" s="410">
        <f t="shared" si="0"/>
        <v>2.3490543139705355</v>
      </c>
      <c r="F14" s="95"/>
      <c r="G14" s="259">
        <v>12.277711231917444</v>
      </c>
      <c r="H14" s="96"/>
      <c r="I14" s="96"/>
      <c r="J14" s="96"/>
      <c r="K14" s="96"/>
      <c r="L14" s="95"/>
      <c r="M14" s="95"/>
      <c r="N14" s="95"/>
      <c r="O14" s="95"/>
      <c r="P14" s="95"/>
    </row>
    <row r="15" spans="1:16" ht="12.75">
      <c r="A15" s="409" t="s">
        <v>3</v>
      </c>
      <c r="B15" s="449">
        <v>0.2996009393686876</v>
      </c>
      <c r="C15" s="271">
        <v>0.7844914463323835</v>
      </c>
      <c r="D15" s="259">
        <f t="shared" si="1"/>
        <v>0.48489050696369596</v>
      </c>
      <c r="E15" s="410">
        <f t="shared" si="0"/>
        <v>-1.523049796828337</v>
      </c>
      <c r="F15" s="95"/>
      <c r="G15" s="259">
        <v>2.2777360458402907</v>
      </c>
      <c r="H15" s="96"/>
      <c r="I15" s="96"/>
      <c r="J15" s="96"/>
      <c r="K15" s="96"/>
      <c r="L15" s="95"/>
      <c r="M15" s="95"/>
      <c r="N15" s="95"/>
      <c r="O15" s="95"/>
      <c r="P15" s="95"/>
    </row>
    <row r="16" spans="1:16" ht="12.75">
      <c r="A16" s="409" t="s">
        <v>8</v>
      </c>
      <c r="B16" s="449">
        <v>0.6916409180781402</v>
      </c>
      <c r="C16" s="271">
        <v>4.092200886110552</v>
      </c>
      <c r="D16" s="259">
        <f t="shared" si="1"/>
        <v>3.400559968032412</v>
      </c>
      <c r="E16" s="410">
        <f t="shared" si="0"/>
        <v>1.392619664240379</v>
      </c>
      <c r="F16" s="95"/>
      <c r="G16" s="259">
        <v>5.56973951375672</v>
      </c>
      <c r="H16" s="96"/>
      <c r="I16" s="96"/>
      <c r="J16" s="96"/>
      <c r="K16" s="96"/>
      <c r="L16" s="95"/>
      <c r="M16" s="95"/>
      <c r="N16" s="95"/>
      <c r="O16" s="95"/>
      <c r="P16" s="95"/>
    </row>
    <row r="17" spans="1:16" ht="12.75">
      <c r="A17" s="409" t="s">
        <v>0</v>
      </c>
      <c r="B17" s="449">
        <v>0.021044324608706866</v>
      </c>
      <c r="C17" s="271">
        <v>1.1338341680578745</v>
      </c>
      <c r="D17" s="259">
        <f t="shared" si="1"/>
        <v>1.1127898434491676</v>
      </c>
      <c r="E17" s="410">
        <f t="shared" si="0"/>
        <v>-0.8951504603428653</v>
      </c>
      <c r="F17" s="95"/>
      <c r="G17" s="259">
        <v>1.3946855870895938</v>
      </c>
      <c r="H17" s="96"/>
      <c r="I17" s="96"/>
      <c r="J17" s="96"/>
      <c r="K17" s="96"/>
      <c r="L17" s="95"/>
      <c r="M17" s="95"/>
      <c r="N17" s="95"/>
      <c r="O17" s="95"/>
      <c r="P17" s="95"/>
    </row>
    <row r="18" spans="1:16" ht="12.75">
      <c r="A18" s="409" t="s">
        <v>22</v>
      </c>
      <c r="B18" s="449">
        <v>0.2588757396449704</v>
      </c>
      <c r="C18" s="271">
        <v>0.18063494420112336</v>
      </c>
      <c r="D18" s="259">
        <f t="shared" si="1"/>
        <v>-0.07824079544384704</v>
      </c>
      <c r="E18" s="410">
        <f t="shared" si="0"/>
        <v>-2.08618109923588</v>
      </c>
      <c r="F18" s="95"/>
      <c r="G18" s="259">
        <v>0.2499195803330611</v>
      </c>
      <c r="H18" s="96"/>
      <c r="I18" s="96"/>
      <c r="J18" s="96"/>
      <c r="K18" s="96"/>
      <c r="L18" s="95"/>
      <c r="M18" s="95"/>
      <c r="N18" s="95"/>
      <c r="O18" s="95"/>
      <c r="P18" s="95"/>
    </row>
    <row r="19" spans="1:16" ht="12.75">
      <c r="A19" s="409" t="s">
        <v>35</v>
      </c>
      <c r="B19" s="449">
        <v>5.0593928728552555</v>
      </c>
      <c r="C19" s="271">
        <v>17.027091254752847</v>
      </c>
      <c r="D19" s="259">
        <f t="shared" si="1"/>
        <v>11.967698381897591</v>
      </c>
      <c r="E19" s="410">
        <f t="shared" si="0"/>
        <v>9.959758078105558</v>
      </c>
      <c r="F19" s="95"/>
      <c r="G19" s="259">
        <v>20.04515209125475</v>
      </c>
      <c r="H19" s="96"/>
      <c r="I19" s="96"/>
      <c r="J19" s="96"/>
      <c r="K19" s="96"/>
      <c r="L19" s="95"/>
      <c r="M19" s="95"/>
      <c r="N19" s="95"/>
      <c r="O19" s="95"/>
      <c r="P19" s="95"/>
    </row>
    <row r="20" spans="1:16" ht="12.75">
      <c r="A20" s="409" t="s">
        <v>1</v>
      </c>
      <c r="B20" s="449">
        <v>0.03122853038536011</v>
      </c>
      <c r="C20" s="271">
        <v>1.8289361039769632</v>
      </c>
      <c r="D20" s="259">
        <f t="shared" si="1"/>
        <v>1.797707573591603</v>
      </c>
      <c r="E20" s="410">
        <f t="shared" si="0"/>
        <v>-0.21023273020042987</v>
      </c>
      <c r="F20" s="95"/>
      <c r="G20" s="259">
        <v>2.042960541676395</v>
      </c>
      <c r="H20" s="96"/>
      <c r="I20" s="96"/>
      <c r="J20" s="96"/>
      <c r="K20" s="96"/>
      <c r="L20" s="95"/>
      <c r="M20" s="95"/>
      <c r="N20" s="95"/>
      <c r="O20" s="95"/>
      <c r="P20" s="95"/>
    </row>
    <row r="21" spans="1:16" ht="12.75">
      <c r="A21" s="409" t="s">
        <v>11</v>
      </c>
      <c r="B21" s="449">
        <v>1.4256291679746411</v>
      </c>
      <c r="C21" s="271">
        <v>2.5203135541107695</v>
      </c>
      <c r="D21" s="259">
        <f t="shared" si="1"/>
        <v>1.0946843861361284</v>
      </c>
      <c r="E21" s="410">
        <f t="shared" si="0"/>
        <v>-0.9132559176559045</v>
      </c>
      <c r="F21" s="95"/>
      <c r="G21" s="259">
        <v>4.922417447268341</v>
      </c>
      <c r="H21" s="96"/>
      <c r="I21" s="96"/>
      <c r="J21" s="96"/>
      <c r="K21" s="96"/>
      <c r="L21" s="95"/>
      <c r="M21" s="95"/>
      <c r="N21" s="95"/>
      <c r="O21" s="95"/>
      <c r="P21" s="95"/>
    </row>
    <row r="22" spans="1:16" ht="12.75">
      <c r="A22" s="409" t="s">
        <v>23</v>
      </c>
      <c r="B22" s="341">
        <v>0</v>
      </c>
      <c r="C22" s="271">
        <v>0.33212082872054793</v>
      </c>
      <c r="D22" s="259">
        <f t="shared" si="1"/>
        <v>0.33212082872054793</v>
      </c>
      <c r="E22" s="410">
        <f t="shared" si="0"/>
        <v>-1.675819475071485</v>
      </c>
      <c r="F22" s="95"/>
      <c r="G22" s="259">
        <v>0.838209710580422</v>
      </c>
      <c r="H22" s="96"/>
      <c r="I22" s="96"/>
      <c r="J22" s="96"/>
      <c r="K22" s="96"/>
      <c r="L22" s="95"/>
      <c r="M22" s="95"/>
      <c r="N22" s="95"/>
      <c r="O22" s="95"/>
      <c r="P22" s="95"/>
    </row>
    <row r="23" spans="1:16" ht="12.75">
      <c r="A23" s="409" t="s">
        <v>36</v>
      </c>
      <c r="B23" s="639"/>
      <c r="C23" s="640"/>
      <c r="D23" s="641"/>
      <c r="E23" s="642"/>
      <c r="F23" s="95"/>
      <c r="G23" s="641"/>
      <c r="H23" s="96"/>
      <c r="I23" s="96"/>
      <c r="J23" s="96"/>
      <c r="K23" s="96"/>
      <c r="L23" s="95"/>
      <c r="M23" s="95"/>
      <c r="N23" s="95"/>
      <c r="O23" s="95"/>
      <c r="P23" s="95"/>
    </row>
    <row r="24" spans="1:16" ht="12.75">
      <c r="A24" s="409" t="s">
        <v>24</v>
      </c>
      <c r="B24" s="449">
        <v>0</v>
      </c>
      <c r="C24" s="271">
        <v>0.035603026257231996</v>
      </c>
      <c r="D24" s="259">
        <f t="shared" si="1"/>
        <v>0.035603026257231996</v>
      </c>
      <c r="E24" s="410">
        <f t="shared" si="0"/>
        <v>-1.972337277534801</v>
      </c>
      <c r="F24" s="95"/>
      <c r="G24" s="259">
        <v>0.36493101913662684</v>
      </c>
      <c r="H24" s="96"/>
      <c r="I24" s="96"/>
      <c r="J24" s="96"/>
      <c r="K24" s="96"/>
      <c r="L24" s="95"/>
      <c r="M24" s="95"/>
      <c r="N24" s="95"/>
      <c r="O24" s="95"/>
      <c r="P24" s="95"/>
    </row>
    <row r="25" spans="1:16" ht="12.75">
      <c r="A25" s="409" t="s">
        <v>2</v>
      </c>
      <c r="B25" s="449">
        <v>0.8098727342846124</v>
      </c>
      <c r="C25" s="271">
        <v>1.2090538450724029</v>
      </c>
      <c r="D25" s="259">
        <f t="shared" si="1"/>
        <v>0.3991811107877905</v>
      </c>
      <c r="E25" s="410">
        <f t="shared" si="0"/>
        <v>-1.6087591930042424</v>
      </c>
      <c r="F25" s="95"/>
      <c r="G25" s="259">
        <v>2.7976943624349784</v>
      </c>
      <c r="H25" s="96"/>
      <c r="I25" s="96"/>
      <c r="J25" s="96"/>
      <c r="K25" s="96"/>
      <c r="L25" s="95"/>
      <c r="M25" s="95"/>
      <c r="N25" s="95"/>
      <c r="O25" s="95"/>
      <c r="P25" s="95"/>
    </row>
    <row r="26" spans="1:16" ht="12.75">
      <c r="A26" s="409" t="s">
        <v>25</v>
      </c>
      <c r="B26" s="449">
        <v>0</v>
      </c>
      <c r="C26" s="271">
        <v>0</v>
      </c>
      <c r="D26" s="259">
        <f t="shared" si="1"/>
        <v>0</v>
      </c>
      <c r="E26" s="410">
        <f t="shared" si="0"/>
        <v>-2.007940303792033</v>
      </c>
      <c r="F26" s="95"/>
      <c r="G26" s="259">
        <v>0</v>
      </c>
      <c r="H26" s="96"/>
      <c r="I26" s="96"/>
      <c r="J26" s="96"/>
      <c r="K26" s="96"/>
      <c r="L26" s="95"/>
      <c r="M26" s="95"/>
      <c r="N26" s="95"/>
      <c r="O26" s="95"/>
      <c r="P26" s="95"/>
    </row>
    <row r="27" spans="1:16" ht="12.75">
      <c r="A27" s="409" t="s">
        <v>5</v>
      </c>
      <c r="B27" s="449">
        <v>1.4568194522079372</v>
      </c>
      <c r="C27" s="271">
        <v>3.5052115321281385</v>
      </c>
      <c r="D27" s="259">
        <f t="shared" si="1"/>
        <v>2.0483920799202013</v>
      </c>
      <c r="E27" s="410">
        <f t="shared" si="0"/>
        <v>0.040451776128168415</v>
      </c>
      <c r="F27" s="95"/>
      <c r="G27" s="259">
        <v>3.5052115321281385</v>
      </c>
      <c r="H27" s="96"/>
      <c r="I27" s="96"/>
      <c r="J27" s="96"/>
      <c r="K27" s="96"/>
      <c r="L27" s="95"/>
      <c r="M27" s="95"/>
      <c r="N27" s="95"/>
      <c r="O27" s="95"/>
      <c r="P27" s="95"/>
    </row>
    <row r="28" spans="1:16" ht="12.75">
      <c r="A28" s="409" t="s">
        <v>37</v>
      </c>
      <c r="B28" s="449">
        <v>0.0027580373806017633</v>
      </c>
      <c r="C28" s="271">
        <v>0.2655460238412246</v>
      </c>
      <c r="D28" s="259">
        <f t="shared" si="1"/>
        <v>0.26278798646062285</v>
      </c>
      <c r="E28" s="410">
        <f t="shared" si="0"/>
        <v>-1.74515231733141</v>
      </c>
      <c r="F28" s="95"/>
      <c r="G28" s="259">
        <v>4.113068007908467</v>
      </c>
      <c r="H28" s="96"/>
      <c r="I28" s="96"/>
      <c r="J28" s="96"/>
      <c r="K28" s="96"/>
      <c r="L28" s="95"/>
      <c r="M28" s="95"/>
      <c r="N28" s="95"/>
      <c r="O28" s="95"/>
      <c r="P28" s="95"/>
    </row>
    <row r="29" spans="1:16" ht="12.75">
      <c r="A29" s="409" t="s">
        <v>26</v>
      </c>
      <c r="B29" s="449">
        <v>0.3270715828400068</v>
      </c>
      <c r="C29" s="271">
        <v>0.3560536415240265</v>
      </c>
      <c r="D29" s="259">
        <f t="shared" si="1"/>
        <v>0.028982058684019707</v>
      </c>
      <c r="E29" s="410">
        <f t="shared" si="0"/>
        <v>-1.9789582451080132</v>
      </c>
      <c r="F29" s="95"/>
      <c r="G29" s="259">
        <v>0.9740401873659328</v>
      </c>
      <c r="H29" s="96"/>
      <c r="I29" s="96"/>
      <c r="J29" s="96"/>
      <c r="K29" s="96"/>
      <c r="L29" s="95"/>
      <c r="M29" s="95"/>
      <c r="N29" s="95"/>
      <c r="O29" s="95"/>
      <c r="P29" s="95"/>
    </row>
    <row r="30" spans="1:16" ht="12.75">
      <c r="A30" s="409" t="s">
        <v>4</v>
      </c>
      <c r="B30" s="449">
        <v>2.8349613414362533</v>
      </c>
      <c r="C30" s="271">
        <v>4.570262050577011</v>
      </c>
      <c r="D30" s="259">
        <f t="shared" si="1"/>
        <v>1.7353007091407573</v>
      </c>
      <c r="E30" s="410">
        <f t="shared" si="0"/>
        <v>-0.27263959465127563</v>
      </c>
      <c r="F30" s="95"/>
      <c r="G30" s="259">
        <v>6.480439945006873</v>
      </c>
      <c r="H30" s="96"/>
      <c r="I30" s="96"/>
      <c r="J30" s="96"/>
      <c r="K30" s="96"/>
      <c r="L30" s="95"/>
      <c r="M30" s="95"/>
      <c r="N30" s="95"/>
      <c r="O30" s="95"/>
      <c r="P30" s="95"/>
    </row>
    <row r="31" spans="1:16" ht="12.75">
      <c r="A31" s="409" t="s">
        <v>40</v>
      </c>
      <c r="B31" s="449">
        <v>0.14555292989485835</v>
      </c>
      <c r="C31" s="271">
        <v>0.005760258059559931</v>
      </c>
      <c r="D31" s="259">
        <f t="shared" si="1"/>
        <v>-0.13979267183529842</v>
      </c>
      <c r="E31" s="410">
        <f t="shared" si="0"/>
        <v>-2.1477329756273313</v>
      </c>
      <c r="F31" s="95"/>
      <c r="G31" s="259">
        <v>0.8429177627157678</v>
      </c>
      <c r="H31" s="96"/>
      <c r="I31" s="96"/>
      <c r="J31" s="96"/>
      <c r="K31" s="96"/>
      <c r="L31" s="95"/>
      <c r="M31" s="95"/>
      <c r="N31" s="95"/>
      <c r="O31" s="95"/>
      <c r="P31" s="95"/>
    </row>
    <row r="32" spans="1:16" ht="12.75">
      <c r="A32" s="409" t="s">
        <v>72</v>
      </c>
      <c r="B32" s="449">
        <v>0</v>
      </c>
      <c r="C32" s="271">
        <v>0</v>
      </c>
      <c r="D32" s="271">
        <f t="shared" si="1"/>
        <v>0</v>
      </c>
      <c r="E32" s="410">
        <f t="shared" si="0"/>
        <v>-2.007940303792033</v>
      </c>
      <c r="F32" s="95"/>
      <c r="G32" s="259">
        <v>0.10258224266006266</v>
      </c>
      <c r="H32" s="96"/>
      <c r="I32" s="96"/>
      <c r="J32" s="96"/>
      <c r="K32" s="96"/>
      <c r="L32" s="95"/>
      <c r="M32" s="95"/>
      <c r="N32" s="95"/>
      <c r="O32" s="95"/>
      <c r="P32" s="95"/>
    </row>
    <row r="33" spans="1:16" ht="12.75">
      <c r="A33" s="409" t="s">
        <v>27</v>
      </c>
      <c r="B33" s="449">
        <v>0</v>
      </c>
      <c r="C33" s="271">
        <v>0.7524343464148728</v>
      </c>
      <c r="D33" s="259">
        <f t="shared" si="1"/>
        <v>0.7524343464148728</v>
      </c>
      <c r="E33" s="410">
        <f t="shared" si="0"/>
        <v>-1.25550595737716</v>
      </c>
      <c r="F33" s="95"/>
      <c r="G33" s="259">
        <v>3.8359398052522877</v>
      </c>
      <c r="H33" s="96"/>
      <c r="I33" s="96"/>
      <c r="J33" s="96"/>
      <c r="K33" s="96"/>
      <c r="L33" s="95"/>
      <c r="M33" s="95"/>
      <c r="N33" s="95"/>
      <c r="O33" s="95"/>
      <c r="P33" s="95"/>
    </row>
    <row r="34" spans="1:16" ht="12.75">
      <c r="A34" s="409" t="s">
        <v>6</v>
      </c>
      <c r="B34" s="449">
        <v>0.46584923310668813</v>
      </c>
      <c r="C34" s="271">
        <v>4.655380894800484</v>
      </c>
      <c r="D34" s="259">
        <f t="shared" si="1"/>
        <v>4.189531661693795</v>
      </c>
      <c r="E34" s="410">
        <f t="shared" si="0"/>
        <v>2.1815913579017625</v>
      </c>
      <c r="F34" s="95"/>
      <c r="G34" s="259">
        <v>7.381626678546426</v>
      </c>
      <c r="H34" s="96"/>
      <c r="I34" s="96"/>
      <c r="J34" s="96"/>
      <c r="K34" s="96"/>
      <c r="L34" s="95"/>
      <c r="M34" s="95"/>
      <c r="N34" s="95"/>
      <c r="O34" s="95"/>
      <c r="P34" s="95"/>
    </row>
    <row r="35" spans="1:16" ht="12.75">
      <c r="A35" s="409" t="s">
        <v>14</v>
      </c>
      <c r="B35" s="449">
        <v>1.467944462883061</v>
      </c>
      <c r="C35" s="271">
        <v>3.244810604317209</v>
      </c>
      <c r="D35" s="259">
        <f t="shared" si="1"/>
        <v>1.776866141434148</v>
      </c>
      <c r="E35" s="410">
        <f t="shared" si="0"/>
        <v>-0.23107416235788492</v>
      </c>
      <c r="F35" s="95"/>
      <c r="G35" s="259">
        <v>5.319911367686025</v>
      </c>
      <c r="H35" s="96"/>
      <c r="I35" s="96"/>
      <c r="J35" s="96"/>
      <c r="K35" s="96"/>
      <c r="L35" s="95"/>
      <c r="M35" s="95"/>
      <c r="N35" s="95"/>
      <c r="O35" s="95"/>
      <c r="P35" s="95"/>
    </row>
    <row r="36" spans="1:16" ht="12.75">
      <c r="A36" s="409" t="s">
        <v>38</v>
      </c>
      <c r="B36" s="639" t="s">
        <v>264</v>
      </c>
      <c r="C36" s="643" t="s">
        <v>264</v>
      </c>
      <c r="D36" s="639" t="s">
        <v>264</v>
      </c>
      <c r="E36" s="639" t="s">
        <v>264</v>
      </c>
      <c r="F36" s="95"/>
      <c r="G36" s="641"/>
      <c r="H36" s="96"/>
      <c r="I36" s="96"/>
      <c r="J36" s="96"/>
      <c r="K36" s="96"/>
      <c r="L36" s="95"/>
      <c r="M36" s="95"/>
      <c r="N36" s="95"/>
      <c r="O36" s="95"/>
      <c r="P36" s="95"/>
    </row>
    <row r="37" spans="1:16" ht="12.75">
      <c r="A37" s="409" t="s">
        <v>41</v>
      </c>
      <c r="B37" s="449">
        <v>0.17406310903491828</v>
      </c>
      <c r="C37" s="271">
        <v>0.21349950585803512</v>
      </c>
      <c r="D37" s="597">
        <f t="shared" si="1"/>
        <v>0.03943639682311684</v>
      </c>
      <c r="E37" s="410">
        <f t="shared" si="0"/>
        <v>-1.968503906968916</v>
      </c>
      <c r="F37" s="95"/>
      <c r="G37" s="259">
        <v>0.5982512655315233</v>
      </c>
      <c r="H37" s="96"/>
      <c r="I37" s="96"/>
      <c r="J37" s="96"/>
      <c r="K37" s="96"/>
      <c r="L37" s="99"/>
      <c r="M37" s="95"/>
      <c r="N37" s="95"/>
      <c r="O37" s="95"/>
      <c r="P37" s="95"/>
    </row>
    <row r="38" spans="1:16" ht="12.75">
      <c r="A38" s="409" t="s">
        <v>9</v>
      </c>
      <c r="B38" s="449">
        <v>0.2994715208455665</v>
      </c>
      <c r="C38" s="271">
        <v>1.6531117397454032</v>
      </c>
      <c r="D38" s="259">
        <f t="shared" si="1"/>
        <v>1.3536402188998367</v>
      </c>
      <c r="E38" s="410">
        <f t="shared" si="0"/>
        <v>-0.6543000848921963</v>
      </c>
      <c r="F38" s="95"/>
      <c r="G38" s="259">
        <v>1.7051424530208124</v>
      </c>
      <c r="H38" s="96"/>
      <c r="I38" s="96"/>
      <c r="J38" s="96"/>
      <c r="K38" s="96"/>
      <c r="L38" s="95"/>
      <c r="M38" s="95"/>
      <c r="N38" s="95"/>
      <c r="O38" s="95"/>
      <c r="P38" s="95"/>
    </row>
    <row r="39" spans="1:16" ht="12.75" thickBot="1">
      <c r="A39" s="280"/>
      <c r="B39" s="411"/>
      <c r="C39" s="277"/>
      <c r="D39" s="411"/>
      <c r="E39" s="412"/>
      <c r="F39" s="95"/>
      <c r="G39" s="411"/>
      <c r="H39" s="95"/>
      <c r="I39" s="100"/>
      <c r="J39" s="101"/>
      <c r="K39" s="99"/>
      <c r="L39" s="95"/>
      <c r="M39" s="95"/>
      <c r="N39" s="95"/>
      <c r="O39" s="95"/>
      <c r="P39" s="95"/>
    </row>
    <row r="40" spans="1:16" ht="24.75" customHeight="1">
      <c r="A40" s="455" t="s">
        <v>194</v>
      </c>
      <c r="B40" s="449">
        <v>0.8993592213274599</v>
      </c>
      <c r="C40" s="529">
        <v>2.907299525119493</v>
      </c>
      <c r="D40" s="376">
        <f>C40-B40</f>
        <v>2.007940303792033</v>
      </c>
      <c r="E40" s="410"/>
      <c r="F40" s="95"/>
      <c r="G40" s="95"/>
      <c r="H40" s="95"/>
      <c r="I40" s="102"/>
      <c r="J40" s="99"/>
      <c r="K40" s="99"/>
      <c r="L40" s="99"/>
      <c r="M40" s="95"/>
      <c r="N40" s="95"/>
      <c r="O40" s="95"/>
      <c r="P40" s="95"/>
    </row>
    <row r="41" spans="1:16" ht="12">
      <c r="A41" s="104"/>
      <c r="B41" s="104"/>
      <c r="C41" s="602"/>
      <c r="D41" s="105"/>
      <c r="E41" s="106"/>
      <c r="F41" s="95"/>
      <c r="G41" s="95"/>
      <c r="H41" s="95"/>
      <c r="I41" s="102"/>
      <c r="J41" s="99"/>
      <c r="K41" s="99"/>
      <c r="L41" s="99"/>
      <c r="M41" s="95"/>
      <c r="N41" s="95"/>
      <c r="O41" s="95"/>
      <c r="P41" s="95"/>
    </row>
    <row r="42" spans="1:16" ht="12">
      <c r="A42" s="95"/>
      <c r="B42" s="95"/>
      <c r="C42" s="217"/>
      <c r="D42" s="95"/>
      <c r="E42" s="95"/>
      <c r="F42" s="95"/>
      <c r="G42" s="95"/>
      <c r="H42" s="95"/>
      <c r="I42" s="100"/>
      <c r="J42" s="103"/>
      <c r="K42" s="95"/>
      <c r="L42" s="95"/>
      <c r="M42" s="95"/>
      <c r="N42" s="95"/>
      <c r="O42" s="95"/>
      <c r="P42" s="95"/>
    </row>
    <row r="43" spans="1:16" ht="12">
      <c r="A43" s="98" t="s">
        <v>182</v>
      </c>
      <c r="B43" s="99"/>
      <c r="C43" s="217"/>
      <c r="D43" s="95"/>
      <c r="E43" s="95"/>
      <c r="F43" s="95"/>
      <c r="G43" s="95"/>
      <c r="H43" s="95"/>
      <c r="I43" s="100"/>
      <c r="J43" s="103"/>
      <c r="K43" s="95"/>
      <c r="L43" s="95"/>
      <c r="M43" s="95"/>
      <c r="N43" s="95"/>
      <c r="O43" s="95"/>
      <c r="P43" s="95"/>
    </row>
    <row r="44" spans="1:16" ht="96">
      <c r="A44" s="405"/>
      <c r="B44" s="406" t="s">
        <v>202</v>
      </c>
      <c r="C44" s="603" t="s">
        <v>95</v>
      </c>
      <c r="D44" s="95"/>
      <c r="E44" s="95"/>
      <c r="F44" s="95"/>
      <c r="G44" s="101"/>
      <c r="H44" s="95"/>
      <c r="I44" s="95"/>
      <c r="J44" s="95"/>
      <c r="K44" s="95"/>
      <c r="L44" s="95"/>
      <c r="M44" s="98"/>
      <c r="N44" s="95"/>
      <c r="O44" s="95"/>
      <c r="P44" s="95"/>
    </row>
    <row r="45" spans="1:16" ht="12">
      <c r="A45" s="47" t="s">
        <v>13</v>
      </c>
      <c r="B45" s="498">
        <v>10.136439899965175</v>
      </c>
      <c r="C45" s="526">
        <v>-1.3332525053928421</v>
      </c>
      <c r="D45" s="95"/>
      <c r="E45" s="95"/>
      <c r="F45" s="95"/>
      <c r="G45" s="102"/>
      <c r="H45" s="99"/>
      <c r="I45" s="95"/>
      <c r="J45" s="95"/>
      <c r="K45" s="95"/>
      <c r="L45" s="95"/>
      <c r="M45" s="95"/>
      <c r="N45" s="212"/>
      <c r="O45" s="95"/>
      <c r="P45" s="95"/>
    </row>
    <row r="46" spans="1:16" ht="12">
      <c r="A46" s="47" t="s">
        <v>7</v>
      </c>
      <c r="B46" s="458">
        <v>2.1294395859361055</v>
      </c>
      <c r="C46" s="526">
        <v>-0.8362063675943414</v>
      </c>
      <c r="D46" s="98" t="s">
        <v>203</v>
      </c>
      <c r="E46" s="98"/>
      <c r="F46" s="95"/>
      <c r="G46" s="107"/>
      <c r="H46" s="95"/>
      <c r="I46" s="95"/>
      <c r="J46" s="95"/>
      <c r="K46" s="95"/>
      <c r="L46" s="95"/>
      <c r="M46" s="99"/>
      <c r="N46" s="99"/>
      <c r="O46" s="95"/>
      <c r="P46" s="95"/>
    </row>
    <row r="47" spans="1:16" ht="12">
      <c r="A47" s="47" t="s">
        <v>39</v>
      </c>
      <c r="B47" s="458">
        <v>0.04672383465259511</v>
      </c>
      <c r="C47" s="526">
        <v>-2.007940303792033</v>
      </c>
      <c r="D47" s="456">
        <f>MIN(B45:B76)</f>
        <v>0</v>
      </c>
      <c r="E47" s="95" t="s">
        <v>195</v>
      </c>
      <c r="F47" s="170" t="s">
        <v>94</v>
      </c>
      <c r="G47" s="54"/>
      <c r="H47" s="54"/>
      <c r="I47" s="957" t="s">
        <v>212</v>
      </c>
      <c r="J47" s="957"/>
      <c r="K47" s="957"/>
      <c r="L47" s="95"/>
      <c r="M47" s="213"/>
      <c r="N47" s="214"/>
      <c r="O47" s="95"/>
      <c r="P47" s="95"/>
    </row>
    <row r="48" spans="1:16" ht="12.75">
      <c r="A48" s="47" t="s">
        <v>19</v>
      </c>
      <c r="B48" s="458">
        <v>0</v>
      </c>
      <c r="C48" s="526">
        <v>-2.007940303792033</v>
      </c>
      <c r="D48" s="215">
        <f>MAX(B45:B76)</f>
        <v>20.04515209125475</v>
      </c>
      <c r="E48" s="95" t="s">
        <v>196</v>
      </c>
      <c r="G48" s="71"/>
      <c r="H48" s="46"/>
      <c r="I48" s="958"/>
      <c r="J48" s="958"/>
      <c r="K48" s="958"/>
      <c r="L48" s="95"/>
      <c r="M48" s="213"/>
      <c r="N48" s="214"/>
      <c r="O48" s="95"/>
      <c r="P48" s="95"/>
    </row>
    <row r="49" spans="1:16" ht="12.75">
      <c r="A49" s="47" t="s">
        <v>20</v>
      </c>
      <c r="B49" s="458">
        <v>1.919672408750135</v>
      </c>
      <c r="C49" s="526">
        <v>-1.241302886344104</v>
      </c>
      <c r="D49" s="215">
        <f>D48-D47</f>
        <v>20.04515209125475</v>
      </c>
      <c r="E49" s="95" t="s">
        <v>197</v>
      </c>
      <c r="F49" s="461"/>
      <c r="G49" s="70" t="s">
        <v>52</v>
      </c>
      <c r="H49" s="46"/>
      <c r="I49" s="54"/>
      <c r="J49" s="46" t="s">
        <v>269</v>
      </c>
      <c r="K49" s="54"/>
      <c r="L49" s="95"/>
      <c r="M49" s="213"/>
      <c r="N49" s="214"/>
      <c r="O49" s="95"/>
      <c r="P49" s="95"/>
    </row>
    <row r="50" spans="1:16" ht="12.75">
      <c r="A50" s="47" t="s">
        <v>12</v>
      </c>
      <c r="B50" s="459">
        <v>19.88278939727942</v>
      </c>
      <c r="C50" s="463">
        <v>13.86713256365503</v>
      </c>
      <c r="D50" s="457">
        <f>D49/4</f>
        <v>5.011288022813687</v>
      </c>
      <c r="E50" s="95" t="s">
        <v>198</v>
      </c>
      <c r="F50" s="494"/>
      <c r="G50" s="70" t="s">
        <v>211</v>
      </c>
      <c r="H50" s="46"/>
      <c r="I50" s="54"/>
      <c r="J50" s="46" t="s">
        <v>270</v>
      </c>
      <c r="K50" s="54"/>
      <c r="L50" s="95"/>
      <c r="M50" s="213"/>
      <c r="N50" s="214"/>
      <c r="O50" s="95"/>
      <c r="P50" s="95"/>
    </row>
    <row r="51" spans="1:16" ht="12.75">
      <c r="A51" s="47" t="s">
        <v>21</v>
      </c>
      <c r="B51" s="458">
        <v>0.45941807044410415</v>
      </c>
      <c r="C51" s="526">
        <v>-1.6250919117552796</v>
      </c>
      <c r="D51" s="95"/>
      <c r="E51" s="95"/>
      <c r="F51" s="460"/>
      <c r="G51" s="70" t="s">
        <v>53</v>
      </c>
      <c r="H51" s="46"/>
      <c r="I51" s="54"/>
      <c r="J51" s="46" t="s">
        <v>271</v>
      </c>
      <c r="K51" s="54"/>
      <c r="L51" s="95"/>
      <c r="M51" s="213"/>
      <c r="N51" s="214"/>
      <c r="O51" s="96"/>
      <c r="P51" s="95"/>
    </row>
    <row r="52" spans="1:16" ht="12">
      <c r="A52" s="47" t="s">
        <v>10</v>
      </c>
      <c r="B52" s="498">
        <v>12.277711231917444</v>
      </c>
      <c r="C52" s="499">
        <v>2.3490543139705355</v>
      </c>
      <c r="D52" s="456">
        <f>D47+D50</f>
        <v>5.011288022813687</v>
      </c>
      <c r="E52" s="95" t="s">
        <v>200</v>
      </c>
      <c r="F52" s="95"/>
      <c r="G52" s="95"/>
      <c r="H52" s="95"/>
      <c r="I52" s="95"/>
      <c r="J52" s="95"/>
      <c r="K52" s="95"/>
      <c r="L52" s="95"/>
      <c r="M52" s="213"/>
      <c r="N52" s="214"/>
      <c r="O52" s="95"/>
      <c r="P52" s="95"/>
    </row>
    <row r="53" spans="1:16" ht="12">
      <c r="A53" s="47" t="s">
        <v>3</v>
      </c>
      <c r="B53" s="458">
        <v>2.2777360458402907</v>
      </c>
      <c r="C53" s="526">
        <v>-1.523049796828337</v>
      </c>
      <c r="D53" s="95"/>
      <c r="E53" s="95" t="s">
        <v>199</v>
      </c>
      <c r="F53" s="95"/>
      <c r="G53" s="95"/>
      <c r="H53" s="95"/>
      <c r="I53" s="95"/>
      <c r="J53" s="95"/>
      <c r="K53" s="95"/>
      <c r="L53" s="95"/>
      <c r="M53" s="213"/>
      <c r="N53" s="214"/>
      <c r="O53" s="95"/>
      <c r="P53" s="95"/>
    </row>
    <row r="54" spans="1:16" ht="12">
      <c r="A54" s="47" t="s">
        <v>8</v>
      </c>
      <c r="B54" s="498">
        <v>5.56973951375672</v>
      </c>
      <c r="C54" s="526">
        <v>1.392619664240379</v>
      </c>
      <c r="D54" s="456">
        <f>D47+D50+D50+D50</f>
        <v>15.033864068441062</v>
      </c>
      <c r="E54" s="95" t="s">
        <v>201</v>
      </c>
      <c r="F54" s="95"/>
      <c r="G54" s="95"/>
      <c r="H54" s="95"/>
      <c r="I54" s="95"/>
      <c r="J54" s="95"/>
      <c r="K54" s="95"/>
      <c r="L54" s="95"/>
      <c r="M54" s="213"/>
      <c r="N54" s="214"/>
      <c r="O54" s="95"/>
      <c r="P54" s="95"/>
    </row>
    <row r="55" spans="1:16" ht="12.75">
      <c r="A55" s="47" t="s">
        <v>0</v>
      </c>
      <c r="B55" s="458">
        <v>1.3946855870895938</v>
      </c>
      <c r="C55" s="526">
        <v>-0.8951504603428653</v>
      </c>
      <c r="D55" s="95"/>
      <c r="E55" s="95"/>
      <c r="F55" s="8" t="s">
        <v>87</v>
      </c>
      <c r="G55" s="54"/>
      <c r="H55" s="54"/>
      <c r="I55" s="320" t="s">
        <v>207</v>
      </c>
      <c r="K55" s="54"/>
      <c r="L55" s="95"/>
      <c r="M55" s="213"/>
      <c r="N55" s="214"/>
      <c r="O55" s="96"/>
      <c r="P55" s="95"/>
    </row>
    <row r="56" spans="1:16" ht="12.75">
      <c r="A56" s="47" t="s">
        <v>22</v>
      </c>
      <c r="B56" s="458">
        <v>0.2499195803330611</v>
      </c>
      <c r="C56" s="526">
        <v>-2.08618109923588</v>
      </c>
      <c r="D56" s="98" t="s">
        <v>204</v>
      </c>
      <c r="E56" s="95"/>
      <c r="F56" s="175"/>
      <c r="G56" s="70" t="s">
        <v>210</v>
      </c>
      <c r="H56" s="46"/>
      <c r="I56" s="54"/>
      <c r="J56" s="46" t="s">
        <v>269</v>
      </c>
      <c r="K56" s="54"/>
      <c r="L56" s="95"/>
      <c r="M56" s="213"/>
      <c r="N56" s="214"/>
      <c r="O56" s="95"/>
      <c r="P56" s="95"/>
    </row>
    <row r="57" spans="1:16" ht="12.75">
      <c r="A57" s="47" t="s">
        <v>35</v>
      </c>
      <c r="B57" s="459">
        <v>20.04515209125475</v>
      </c>
      <c r="C57" s="463">
        <v>9.959758078105558</v>
      </c>
      <c r="D57" s="215">
        <f>MIN(C$45:C$76)</f>
        <v>-2.1477329756273313</v>
      </c>
      <c r="E57" s="95" t="s">
        <v>195</v>
      </c>
      <c r="F57" s="174"/>
      <c r="G57" s="70" t="s">
        <v>208</v>
      </c>
      <c r="H57" s="46"/>
      <c r="I57" s="54"/>
      <c r="J57" s="46" t="s">
        <v>270</v>
      </c>
      <c r="K57" s="54"/>
      <c r="L57" s="95"/>
      <c r="M57" s="213"/>
      <c r="N57" s="214"/>
      <c r="O57" s="95"/>
      <c r="P57" s="95"/>
    </row>
    <row r="58" spans="1:16" ht="12.75">
      <c r="A58" s="47" t="s">
        <v>1</v>
      </c>
      <c r="B58" s="458">
        <v>2.042960541676395</v>
      </c>
      <c r="C58" s="526">
        <v>-0.21023273020042987</v>
      </c>
      <c r="D58" s="215">
        <f>MAX(C$45:C$76)</f>
        <v>13.86713256365503</v>
      </c>
      <c r="E58" s="95" t="s">
        <v>196</v>
      </c>
      <c r="F58" s="462"/>
      <c r="G58" s="70" t="s">
        <v>209</v>
      </c>
      <c r="H58" s="46"/>
      <c r="I58" s="54"/>
      <c r="J58" s="46" t="s">
        <v>271</v>
      </c>
      <c r="K58" s="54"/>
      <c r="L58" s="95"/>
      <c r="M58" s="213"/>
      <c r="N58" s="214"/>
      <c r="O58" s="95"/>
      <c r="P58" s="95"/>
    </row>
    <row r="59" spans="1:16" ht="12">
      <c r="A59" s="47" t="s">
        <v>11</v>
      </c>
      <c r="B59" s="458">
        <v>4.922417447268341</v>
      </c>
      <c r="C59" s="526">
        <v>-0.9132559176559045</v>
      </c>
      <c r="D59" s="215">
        <f>D58-D57</f>
        <v>16.01486553928236</v>
      </c>
      <c r="E59" s="95" t="s">
        <v>197</v>
      </c>
      <c r="F59" s="54"/>
      <c r="G59" s="54"/>
      <c r="H59" s="54"/>
      <c r="I59" s="54"/>
      <c r="J59" s="54"/>
      <c r="K59" s="54"/>
      <c r="L59" s="95"/>
      <c r="M59" s="213"/>
      <c r="N59" s="214"/>
      <c r="O59" s="95"/>
      <c r="P59" s="95"/>
    </row>
    <row r="60" spans="1:16" ht="12">
      <c r="A60" s="47" t="s">
        <v>23</v>
      </c>
      <c r="B60" s="458">
        <v>0.838209710580422</v>
      </c>
      <c r="C60" s="526">
        <v>-1.675819475071485</v>
      </c>
      <c r="D60" s="456">
        <f>D59/4</f>
        <v>4.00371638482059</v>
      </c>
      <c r="E60" s="95" t="s">
        <v>198</v>
      </c>
      <c r="F60" s="95"/>
      <c r="G60" s="95"/>
      <c r="H60" s="95"/>
      <c r="I60" s="95"/>
      <c r="J60" s="95"/>
      <c r="K60" s="95"/>
      <c r="L60" s="95"/>
      <c r="M60" s="213"/>
      <c r="N60" s="214"/>
      <c r="O60" s="95"/>
      <c r="P60" s="95"/>
    </row>
    <row r="61" spans="1:16" ht="12">
      <c r="A61" s="47" t="s">
        <v>36</v>
      </c>
      <c r="B61" s="611"/>
      <c r="C61" s="638"/>
      <c r="D61" s="95"/>
      <c r="E61" s="95"/>
      <c r="F61" s="95"/>
      <c r="G61" s="95"/>
      <c r="H61" s="95"/>
      <c r="I61" s="95"/>
      <c r="J61" s="95"/>
      <c r="K61" s="95"/>
      <c r="L61" s="95"/>
      <c r="M61" s="213"/>
      <c r="N61" s="214"/>
      <c r="O61" s="95"/>
      <c r="P61" s="95"/>
    </row>
    <row r="62" spans="1:16" ht="12">
      <c r="A62" s="47" t="s">
        <v>24</v>
      </c>
      <c r="B62" s="458">
        <v>0.36493101913662684</v>
      </c>
      <c r="C62" s="526">
        <v>-1.972337277534801</v>
      </c>
      <c r="D62" s="456">
        <f>D57+D60</f>
        <v>1.855983409193259</v>
      </c>
      <c r="E62" s="95" t="s">
        <v>205</v>
      </c>
      <c r="F62" s="95"/>
      <c r="G62" s="95"/>
      <c r="H62" s="95"/>
      <c r="I62" s="95"/>
      <c r="J62" s="95"/>
      <c r="K62" s="95"/>
      <c r="L62" s="95"/>
      <c r="M62" s="213"/>
      <c r="N62" s="214"/>
      <c r="O62" s="95"/>
      <c r="P62" s="95"/>
    </row>
    <row r="63" spans="1:16" ht="12">
      <c r="A63" s="47" t="s">
        <v>2</v>
      </c>
      <c r="B63" s="458">
        <v>2.7976943624349784</v>
      </c>
      <c r="C63" s="526">
        <v>-1.6087591930042424</v>
      </c>
      <c r="D63" s="456">
        <f>D57+D60+D60+D60</f>
        <v>9.86341617883444</v>
      </c>
      <c r="E63" s="95" t="s">
        <v>206</v>
      </c>
      <c r="F63" s="95"/>
      <c r="G63" s="95"/>
      <c r="H63" s="95"/>
      <c r="I63" s="95"/>
      <c r="J63" s="95"/>
      <c r="K63" s="95"/>
      <c r="L63" s="95"/>
      <c r="M63" s="213"/>
      <c r="N63" s="214"/>
      <c r="O63" s="95"/>
      <c r="P63" s="95"/>
    </row>
    <row r="64" spans="1:16" ht="12">
      <c r="A64" s="47" t="s">
        <v>25</v>
      </c>
      <c r="B64" s="458">
        <v>0</v>
      </c>
      <c r="C64" s="526">
        <v>-2.007940303792033</v>
      </c>
      <c r="D64" s="456"/>
      <c r="E64" s="95"/>
      <c r="F64" s="95"/>
      <c r="G64" s="95"/>
      <c r="H64" s="218"/>
      <c r="I64" s="95"/>
      <c r="J64" s="95"/>
      <c r="K64" s="95"/>
      <c r="L64" s="95"/>
      <c r="M64" s="213"/>
      <c r="N64" s="214"/>
      <c r="O64" s="95"/>
      <c r="P64" s="95"/>
    </row>
    <row r="65" spans="1:16" ht="12">
      <c r="A65" s="47" t="s">
        <v>5</v>
      </c>
      <c r="B65" s="458">
        <v>3.5052115321281385</v>
      </c>
      <c r="C65" s="526">
        <v>0.040451776128168415</v>
      </c>
      <c r="D65" s="95"/>
      <c r="E65" s="95"/>
      <c r="F65" s="95"/>
      <c r="G65" s="95"/>
      <c r="H65" s="218"/>
      <c r="I65" s="95"/>
      <c r="J65" s="95"/>
      <c r="K65" s="95"/>
      <c r="L65" s="95"/>
      <c r="M65" s="213"/>
      <c r="N65" s="214"/>
      <c r="O65" s="95"/>
      <c r="P65" s="95"/>
    </row>
    <row r="66" spans="1:16" ht="12">
      <c r="A66" s="47" t="s">
        <v>37</v>
      </c>
      <c r="B66" s="458">
        <v>4.113068007908467</v>
      </c>
      <c r="C66" s="526">
        <v>-1.74515231733141</v>
      </c>
      <c r="D66" s="95"/>
      <c r="E66" s="95"/>
      <c r="F66" s="95"/>
      <c r="G66" s="95"/>
      <c r="H66" s="95"/>
      <c r="I66" s="95"/>
      <c r="J66" s="217"/>
      <c r="K66" s="95"/>
      <c r="L66" s="95"/>
      <c r="M66" s="213"/>
      <c r="N66" s="214"/>
      <c r="O66" s="95"/>
      <c r="P66" s="95"/>
    </row>
    <row r="67" spans="1:16" ht="12">
      <c r="A67" s="47" t="s">
        <v>26</v>
      </c>
      <c r="B67" s="458">
        <v>0.9740401873659328</v>
      </c>
      <c r="C67" s="526">
        <v>-1.9789582451080132</v>
      </c>
      <c r="D67" s="95"/>
      <c r="E67" s="95"/>
      <c r="F67" s="95"/>
      <c r="G67" s="95"/>
      <c r="H67" s="217"/>
      <c r="I67" s="95"/>
      <c r="J67" s="215"/>
      <c r="K67" s="95"/>
      <c r="L67" s="95"/>
      <c r="M67" s="213"/>
      <c r="N67" s="214"/>
      <c r="O67" s="95"/>
      <c r="P67" s="95"/>
    </row>
    <row r="68" spans="1:16" ht="12">
      <c r="A68" s="47" t="s">
        <v>4</v>
      </c>
      <c r="B68" s="498">
        <v>6.480439945006873</v>
      </c>
      <c r="C68" s="526">
        <v>-0.27263959465127563</v>
      </c>
      <c r="D68" s="95"/>
      <c r="E68" s="95"/>
      <c r="F68" s="95"/>
      <c r="G68" s="95"/>
      <c r="H68" s="217"/>
      <c r="I68" s="95"/>
      <c r="J68" s="215"/>
      <c r="K68" s="95"/>
      <c r="L68" s="95"/>
      <c r="M68" s="213"/>
      <c r="N68" s="214"/>
      <c r="O68" s="95"/>
      <c r="P68" s="95"/>
    </row>
    <row r="69" spans="1:16" ht="18">
      <c r="A69" s="47" t="s">
        <v>40</v>
      </c>
      <c r="B69" s="458">
        <v>0.8429177627157678</v>
      </c>
      <c r="C69" s="526">
        <v>-2.1477329756273313</v>
      </c>
      <c r="D69" s="216"/>
      <c r="E69" s="95"/>
      <c r="F69" s="95"/>
      <c r="G69" s="95"/>
      <c r="H69" s="217"/>
      <c r="I69" s="95"/>
      <c r="J69" s="95"/>
      <c r="K69" s="95"/>
      <c r="L69" s="95"/>
      <c r="M69" s="213"/>
      <c r="N69" s="214"/>
      <c r="O69" s="95"/>
      <c r="P69" s="95"/>
    </row>
    <row r="70" spans="1:16" ht="18">
      <c r="A70" s="47" t="s">
        <v>72</v>
      </c>
      <c r="B70" s="458">
        <v>0.10258224266006266</v>
      </c>
      <c r="C70" s="526">
        <v>-2.007940303792033</v>
      </c>
      <c r="D70" s="216"/>
      <c r="E70" s="95"/>
      <c r="F70" s="95"/>
      <c r="G70" s="95"/>
      <c r="H70" s="95"/>
      <c r="I70" s="95"/>
      <c r="J70" s="95"/>
      <c r="K70" s="95"/>
      <c r="L70" s="95"/>
      <c r="M70" s="213"/>
      <c r="N70" s="214"/>
      <c r="O70" s="95"/>
      <c r="P70" s="95"/>
    </row>
    <row r="71" spans="1:16" ht="18">
      <c r="A71" s="47" t="s">
        <v>27</v>
      </c>
      <c r="B71" s="458">
        <v>3.8359398052522877</v>
      </c>
      <c r="C71" s="526">
        <v>-1.25550595737716</v>
      </c>
      <c r="D71" s="216"/>
      <c r="E71" s="95"/>
      <c r="F71" s="95"/>
      <c r="G71" s="95"/>
      <c r="H71" s="95"/>
      <c r="I71" s="95"/>
      <c r="J71" s="95"/>
      <c r="K71" s="95"/>
      <c r="L71" s="95"/>
      <c r="M71" s="213"/>
      <c r="N71" s="214"/>
      <c r="O71" s="95"/>
      <c r="P71" s="95"/>
    </row>
    <row r="72" spans="1:16" ht="12">
      <c r="A72" s="47" t="s">
        <v>6</v>
      </c>
      <c r="B72" s="498">
        <v>7.381626678546426</v>
      </c>
      <c r="C72" s="499">
        <v>2.1815913579017625</v>
      </c>
      <c r="D72" s="95"/>
      <c r="E72" s="95"/>
      <c r="F72" s="95"/>
      <c r="G72" s="95"/>
      <c r="H72" s="95"/>
      <c r="I72" s="95"/>
      <c r="J72" s="95"/>
      <c r="K72" s="95"/>
      <c r="L72" s="95"/>
      <c r="M72" s="213"/>
      <c r="N72" s="214"/>
      <c r="O72" s="95"/>
      <c r="P72" s="95"/>
    </row>
    <row r="73" spans="1:16" ht="12">
      <c r="A73" s="47" t="s">
        <v>14</v>
      </c>
      <c r="B73" s="498">
        <v>5.319911367686025</v>
      </c>
      <c r="C73" s="526">
        <v>-0.23107416235788492</v>
      </c>
      <c r="D73" s="95"/>
      <c r="E73" s="95"/>
      <c r="F73" s="95"/>
      <c r="G73" s="95"/>
      <c r="H73" s="95"/>
      <c r="I73" s="95"/>
      <c r="J73" s="95"/>
      <c r="K73" s="95"/>
      <c r="L73" s="95"/>
      <c r="M73" s="213"/>
      <c r="N73" s="214"/>
      <c r="O73" s="95"/>
      <c r="P73" s="95"/>
    </row>
    <row r="74" spans="1:16" ht="12">
      <c r="A74" s="47" t="s">
        <v>38</v>
      </c>
      <c r="B74" s="611"/>
      <c r="C74" s="637"/>
      <c r="D74" s="95"/>
      <c r="E74" s="95"/>
      <c r="F74" s="95"/>
      <c r="G74" s="95"/>
      <c r="H74" s="95"/>
      <c r="I74" s="95"/>
      <c r="J74" s="95"/>
      <c r="K74" s="95"/>
      <c r="L74" s="95"/>
      <c r="M74" s="213"/>
      <c r="N74" s="214"/>
      <c r="O74" s="95"/>
      <c r="P74" s="95"/>
    </row>
    <row r="75" spans="1:16" ht="12">
      <c r="A75" s="47" t="s">
        <v>41</v>
      </c>
      <c r="B75" s="458">
        <v>0.5982512655315233</v>
      </c>
      <c r="C75" s="526">
        <v>-1.968503906968916</v>
      </c>
      <c r="D75" s="95"/>
      <c r="E75" s="95"/>
      <c r="F75" s="95"/>
      <c r="G75" s="95"/>
      <c r="H75" s="95"/>
      <c r="I75" s="95"/>
      <c r="J75" s="95"/>
      <c r="K75" s="95"/>
      <c r="L75" s="95"/>
      <c r="M75" s="213"/>
      <c r="N75" s="214"/>
      <c r="O75" s="95"/>
      <c r="P75" s="95"/>
    </row>
    <row r="76" spans="1:16" ht="12">
      <c r="A76" s="47" t="s">
        <v>9</v>
      </c>
      <c r="B76" s="458">
        <v>1.7051424530208124</v>
      </c>
      <c r="C76" s="526">
        <v>-0.6543000848921963</v>
      </c>
      <c r="D76" s="95"/>
      <c r="E76" s="95"/>
      <c r="F76" s="95"/>
      <c r="G76" s="95"/>
      <c r="H76" s="95"/>
      <c r="I76" s="95"/>
      <c r="J76" s="95"/>
      <c r="K76" s="95"/>
      <c r="L76" s="95"/>
      <c r="M76" s="213"/>
      <c r="N76" s="214"/>
      <c r="O76" s="95"/>
      <c r="P76" s="95"/>
    </row>
    <row r="77" spans="1:16" ht="12">
      <c r="A77" s="99"/>
      <c r="B77" s="95"/>
      <c r="C77" s="217"/>
      <c r="D77" s="95"/>
      <c r="E77" s="95"/>
      <c r="F77" s="95"/>
      <c r="G77" s="95"/>
      <c r="H77" s="95"/>
      <c r="I77" s="95"/>
      <c r="J77" s="95"/>
      <c r="K77" s="95"/>
      <c r="L77" s="95"/>
      <c r="M77" s="213"/>
      <c r="N77" s="214"/>
      <c r="O77" s="95"/>
      <c r="P77" s="95"/>
    </row>
    <row r="78" spans="1:16" ht="12">
      <c r="A78" s="99"/>
      <c r="B78" s="99"/>
      <c r="C78" s="604"/>
      <c r="D78" s="99"/>
      <c r="E78" s="99"/>
      <c r="F78" s="95"/>
      <c r="G78" s="95"/>
      <c r="H78" s="95"/>
      <c r="I78" s="95"/>
      <c r="J78" s="95"/>
      <c r="K78" s="95"/>
      <c r="L78" s="95"/>
      <c r="M78" s="213"/>
      <c r="N78" s="214"/>
      <c r="O78" s="95"/>
      <c r="P78" s="95"/>
    </row>
    <row r="79" spans="1:16" ht="12.75">
      <c r="A79" s="95"/>
      <c r="B79" s="95"/>
      <c r="C79" s="599"/>
      <c r="D79" s="95"/>
      <c r="E79" s="95"/>
      <c r="F79" s="95"/>
      <c r="G79" s="95"/>
      <c r="H79" s="95"/>
      <c r="I79" s="95"/>
      <c r="J79" s="95"/>
      <c r="K79" s="95"/>
      <c r="L79" s="95"/>
      <c r="M79" s="95"/>
      <c r="N79" s="95"/>
      <c r="O79" s="95"/>
      <c r="P79" s="95"/>
    </row>
    <row r="80" spans="1:16" ht="12">
      <c r="A80" s="95"/>
      <c r="B80" s="95"/>
      <c r="C80" s="217"/>
      <c r="D80" s="95"/>
      <c r="E80" s="95"/>
      <c r="F80" s="95"/>
      <c r="G80" s="95"/>
      <c r="H80" s="95"/>
      <c r="I80" s="95"/>
      <c r="J80" s="95"/>
      <c r="K80" s="95"/>
      <c r="L80" s="95"/>
      <c r="M80" s="95"/>
      <c r="N80" s="95"/>
      <c r="O80" s="95"/>
      <c r="P80" s="95"/>
    </row>
    <row r="81" spans="1:16" ht="12">
      <c r="A81" s="95"/>
      <c r="B81" s="95"/>
      <c r="C81" s="217"/>
      <c r="D81" s="95"/>
      <c r="E81" s="95"/>
      <c r="F81" s="95"/>
      <c r="G81" s="95"/>
      <c r="H81" s="95"/>
      <c r="I81" s="95"/>
      <c r="J81" s="95"/>
      <c r="K81" s="95"/>
      <c r="L81" s="95"/>
      <c r="M81" s="95"/>
      <c r="N81" s="95"/>
      <c r="O81" s="95"/>
      <c r="P81" s="95"/>
    </row>
    <row r="82" spans="1:16" ht="12">
      <c r="A82" s="95"/>
      <c r="B82" s="95"/>
      <c r="C82" s="217"/>
      <c r="D82" s="95"/>
      <c r="E82" s="95"/>
      <c r="F82" s="95"/>
      <c r="G82" s="95"/>
      <c r="H82" s="95"/>
      <c r="I82" s="95"/>
      <c r="J82" s="95"/>
      <c r="K82" s="95"/>
      <c r="L82" s="95"/>
      <c r="M82" s="95"/>
      <c r="N82" s="95"/>
      <c r="O82" s="95"/>
      <c r="P82" s="95"/>
    </row>
    <row r="83" spans="1:16" ht="12">
      <c r="A83" s="95"/>
      <c r="B83" s="95"/>
      <c r="C83" s="217"/>
      <c r="D83" s="95"/>
      <c r="E83" s="95"/>
      <c r="F83" s="95"/>
      <c r="G83" s="95"/>
      <c r="H83" s="95"/>
      <c r="I83" s="95"/>
      <c r="J83" s="95"/>
      <c r="K83" s="95"/>
      <c r="L83" s="95"/>
      <c r="M83" s="95"/>
      <c r="N83" s="95"/>
      <c r="O83" s="95"/>
      <c r="P83" s="95"/>
    </row>
    <row r="84" spans="1:16" ht="12">
      <c r="A84" s="95"/>
      <c r="B84" s="95"/>
      <c r="C84" s="217"/>
      <c r="D84" s="95"/>
      <c r="E84" s="95"/>
      <c r="F84" s="95"/>
      <c r="G84" s="95"/>
      <c r="H84" s="95"/>
      <c r="I84" s="95"/>
      <c r="J84" s="95"/>
      <c r="K84" s="95"/>
      <c r="L84" s="95"/>
      <c r="M84" s="95"/>
      <c r="N84" s="95"/>
      <c r="O84" s="95"/>
      <c r="P84" s="95"/>
    </row>
    <row r="85" spans="1:16" ht="12">
      <c r="A85" s="95"/>
      <c r="B85" s="95"/>
      <c r="C85" s="217"/>
      <c r="D85" s="95"/>
      <c r="E85" s="95"/>
      <c r="F85" s="95"/>
      <c r="G85" s="95"/>
      <c r="H85" s="95"/>
      <c r="I85" s="95"/>
      <c r="J85" s="95"/>
      <c r="K85" s="95"/>
      <c r="L85" s="95"/>
      <c r="M85" s="95"/>
      <c r="N85" s="95"/>
      <c r="O85" s="95"/>
      <c r="P85" s="95"/>
    </row>
    <row r="86" spans="6:8" ht="12">
      <c r="F86" s="22"/>
      <c r="G86" s="22"/>
      <c r="H86" s="22"/>
    </row>
  </sheetData>
  <mergeCells count="1">
    <mergeCell ref="I47:K48"/>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4"/>
  <headerFooter alignWithMargins="0">
    <oddHeader>&amp;L&amp;"Arial,Bold"&amp;12&amp;A&amp;R&amp;"Arial,Bold"&amp;12Performance in Relation to EU Average in 2000</oddHeader>
  </headerFooter>
  <drawing r:id="rId3"/>
  <legacyDrawing r:id="rId2"/>
</worksheet>
</file>

<file path=xl/worksheets/sheet13.xml><?xml version="1.0" encoding="utf-8"?>
<worksheet xmlns="http://schemas.openxmlformats.org/spreadsheetml/2006/main" xmlns:r="http://schemas.openxmlformats.org/officeDocument/2006/relationships">
  <sheetPr codeName="Sheet4">
    <tabColor indexed="50"/>
  </sheetPr>
  <dimension ref="B34:C67"/>
  <sheetViews>
    <sheetView workbookViewId="0" topLeftCell="A1">
      <selection activeCell="A1" sqref="A1"/>
    </sheetView>
  </sheetViews>
  <sheetFormatPr defaultColWidth="9.140625" defaultRowHeight="12.75"/>
  <cols>
    <col min="2" max="2" width="17.421875" style="0" customWidth="1"/>
    <col min="3" max="3" width="11.7109375" style="0" customWidth="1"/>
  </cols>
  <sheetData>
    <row r="33" ht="13.5" thickBot="1"/>
    <row r="34" spans="2:3" ht="12.75">
      <c r="B34" s="773"/>
      <c r="C34" s="815" t="s">
        <v>96</v>
      </c>
    </row>
    <row r="35" spans="2:3" ht="13.5" thickBot="1">
      <c r="B35" s="787"/>
      <c r="C35" s="822" t="s">
        <v>352</v>
      </c>
    </row>
    <row r="36" spans="2:3" ht="12.75">
      <c r="B36" s="770" t="str">
        <f>'Indicator 3. Renewable elec.'!A48</f>
        <v>Cyprus</v>
      </c>
      <c r="C36" s="817">
        <f>'Indicator 3. Renewable elec.'!B48</f>
        <v>0</v>
      </c>
    </row>
    <row r="37" spans="2:3" ht="12.75">
      <c r="B37" s="770" t="str">
        <f>'Indicator 3. Renewable elec.'!A61</f>
        <v>Liechtenstein</v>
      </c>
      <c r="C37" s="786">
        <f>'Indicator 3. Renewable elec.'!B61</f>
        <v>0</v>
      </c>
    </row>
    <row r="38" spans="2:3" ht="12.75">
      <c r="B38" s="770" t="str">
        <f>'Indicator 3. Renewable elec.'!A64</f>
        <v>Malta</v>
      </c>
      <c r="C38" s="817">
        <f>'Indicator 3. Renewable elec.'!B64</f>
        <v>0</v>
      </c>
    </row>
    <row r="39" spans="2:3" ht="12.75">
      <c r="B39" s="770" t="str">
        <f>'Indicator 3. Renewable elec.'!A74</f>
        <v>Switzerland</v>
      </c>
      <c r="C39" s="786">
        <f>'Indicator 3. Renewable elec.'!B74</f>
        <v>0</v>
      </c>
    </row>
    <row r="40" spans="2:3" ht="12.75">
      <c r="B40" s="770" t="str">
        <f>'Indicator 3. Renewable elec.'!A47</f>
        <v>Bulgaria</v>
      </c>
      <c r="C40" s="817">
        <f>'Indicator 3. Renewable elec.'!B47</f>
        <v>0.04672383465259511</v>
      </c>
    </row>
    <row r="41" spans="2:3" ht="12.75">
      <c r="B41" s="770" t="str">
        <f>'Indicator 3. Renewable elec.'!A70</f>
        <v>Slovakia</v>
      </c>
      <c r="C41" s="817">
        <f>'Indicator 3. Renewable elec.'!B70</f>
        <v>0.10258224266006266</v>
      </c>
    </row>
    <row r="42" spans="2:3" ht="12.75">
      <c r="B42" s="770" t="str">
        <f>'Indicator 3. Renewable elec.'!A56</f>
        <v>Hungary</v>
      </c>
      <c r="C42" s="817">
        <f>'Indicator 3. Renewable elec.'!B56</f>
        <v>0.2499195803330611</v>
      </c>
    </row>
    <row r="43" spans="2:3" ht="12.75">
      <c r="B43" s="770" t="str">
        <f>'Indicator 3. Renewable elec.'!A62</f>
        <v>Lithuania</v>
      </c>
      <c r="C43" s="817">
        <f>'Indicator 3. Renewable elec.'!B62</f>
        <v>0.36493101913662684</v>
      </c>
    </row>
    <row r="44" spans="2:3" ht="12.75">
      <c r="B44" s="770" t="str">
        <f>'Indicator 3. Renewable elec.'!A51</f>
        <v>Estonia</v>
      </c>
      <c r="C44" s="817">
        <f>'Indicator 3. Renewable elec.'!B51</f>
        <v>0.45941807044410415</v>
      </c>
    </row>
    <row r="45" spans="2:3" ht="12.75">
      <c r="B45" s="770" t="str">
        <f>'Indicator 3. Renewable elec.'!A75</f>
        <v>Turkey</v>
      </c>
      <c r="C45" s="817">
        <f>'Indicator 3. Renewable elec.'!B75</f>
        <v>0.5982512655315233</v>
      </c>
    </row>
    <row r="46" spans="2:3" ht="12.75">
      <c r="B46" s="770" t="str">
        <f>'Indicator 3. Renewable elec.'!A60</f>
        <v>Latvia</v>
      </c>
      <c r="C46" s="817">
        <f>'Indicator 3. Renewable elec.'!B60</f>
        <v>0.838209710580422</v>
      </c>
    </row>
    <row r="47" spans="2:3" ht="12.75">
      <c r="B47" s="770" t="str">
        <f>'Indicator 3. Renewable elec.'!A69</f>
        <v>Romania</v>
      </c>
      <c r="C47" s="817">
        <f>'Indicator 3. Renewable elec.'!B69</f>
        <v>0.8429177627157678</v>
      </c>
    </row>
    <row r="48" spans="2:3" ht="12.75">
      <c r="B48" s="770" t="str">
        <f>'Indicator 3. Renewable elec.'!A67</f>
        <v>Poland</v>
      </c>
      <c r="C48" s="817">
        <f>'Indicator 3. Renewable elec.'!B67</f>
        <v>0.9740401873659328</v>
      </c>
    </row>
    <row r="49" spans="2:3" ht="12.75">
      <c r="B49" s="770" t="str">
        <f>'Indicator 3. Renewable elec.'!A55</f>
        <v>Greece</v>
      </c>
      <c r="C49" s="817">
        <f>'Indicator 3. Renewable elec.'!B55</f>
        <v>1.3946855870895938</v>
      </c>
    </row>
    <row r="50" spans="2:3" ht="12.75">
      <c r="B50" s="770" t="str">
        <f>'Indicator 3. Renewable elec.'!A76</f>
        <v>United Kingdom</v>
      </c>
      <c r="C50" s="817">
        <f>'Indicator 3. Renewable elec.'!B76</f>
        <v>1.7051424530208124</v>
      </c>
    </row>
    <row r="51" spans="2:3" ht="12.75">
      <c r="B51" s="770" t="str">
        <f>'Indicator 3. Renewable elec.'!A49</f>
        <v>Czech Republic</v>
      </c>
      <c r="C51" s="817">
        <f>'Indicator 3. Renewable elec.'!B49</f>
        <v>1.919672408750135</v>
      </c>
    </row>
    <row r="52" spans="2:3" ht="12.75">
      <c r="B52" s="770" t="str">
        <f>'Indicator 3. Renewable elec.'!A58</f>
        <v>Ireland</v>
      </c>
      <c r="C52" s="817">
        <f>'Indicator 3. Renewable elec.'!B58</f>
        <v>2.042960541676395</v>
      </c>
    </row>
    <row r="53" spans="2:3" ht="12.75">
      <c r="B53" s="770" t="str">
        <f>'Indicator 3. Renewable elec.'!A46</f>
        <v>Belgium</v>
      </c>
      <c r="C53" s="817">
        <f>'Indicator 3. Renewable elec.'!B46</f>
        <v>2.1294395859361055</v>
      </c>
    </row>
    <row r="54" spans="2:3" ht="12.75">
      <c r="B54" s="770" t="str">
        <f>'Indicator 3. Renewable elec.'!A53</f>
        <v>France</v>
      </c>
      <c r="C54" s="817">
        <f>'Indicator 3. Renewable elec.'!B53</f>
        <v>2.2777360458402907</v>
      </c>
    </row>
    <row r="55" spans="2:3" ht="12.75">
      <c r="B55" s="770" t="str">
        <f>'Indicator 3. Renewable elec.'!A63</f>
        <v>Luxembourg</v>
      </c>
      <c r="C55" s="817">
        <f>'Indicator 3. Renewable elec.'!B63</f>
        <v>2.7976943624349784</v>
      </c>
    </row>
    <row r="56" spans="2:3" ht="12.75">
      <c r="B56" s="770" t="str">
        <f>'Indicator 3. Renewable elec.'!A65</f>
        <v>Netherlands</v>
      </c>
      <c r="C56" s="817">
        <f>'Indicator 3. Renewable elec.'!B65</f>
        <v>3.5052115321281385</v>
      </c>
    </row>
    <row r="57" spans="2:3" ht="12.75">
      <c r="B57" s="770" t="str">
        <f>'Indicator 3. Renewable elec.'!A71</f>
        <v>Slovenia</v>
      </c>
      <c r="C57" s="817">
        <f>'Indicator 3. Renewable elec.'!B71</f>
        <v>3.8359398052522877</v>
      </c>
    </row>
    <row r="58" spans="2:3" ht="12.75">
      <c r="B58" s="770" t="str">
        <f>'Indicator 3. Renewable elec.'!A66</f>
        <v>Norway</v>
      </c>
      <c r="C58" s="817">
        <f>'Indicator 3. Renewable elec.'!B66</f>
        <v>4.113068007908467</v>
      </c>
    </row>
    <row r="59" spans="2:3" ht="12.75">
      <c r="B59" s="770" t="str">
        <f>'Indicator 3. Renewable elec.'!A59</f>
        <v>Italy</v>
      </c>
      <c r="C59" s="817">
        <f>'Indicator 3. Renewable elec.'!B59</f>
        <v>4.922417447268341</v>
      </c>
    </row>
    <row r="60" spans="2:3" ht="12.75">
      <c r="B60" s="770" t="str">
        <f>'Indicator 3. Renewable elec.'!A73</f>
        <v>Sweden</v>
      </c>
      <c r="C60" s="818">
        <f>'Indicator 3. Renewable elec.'!B73</f>
        <v>5.319911367686025</v>
      </c>
    </row>
    <row r="61" spans="2:3" ht="12.75">
      <c r="B61" s="770" t="str">
        <f>'Indicator 3. Renewable elec.'!A54</f>
        <v>Germany</v>
      </c>
      <c r="C61" s="818">
        <f>'Indicator 3. Renewable elec.'!B54</f>
        <v>5.56973951375672</v>
      </c>
    </row>
    <row r="62" spans="2:3" ht="12.75">
      <c r="B62" s="770" t="str">
        <f>'Indicator 3. Renewable elec.'!A68</f>
        <v>Portugal</v>
      </c>
      <c r="C62" s="818">
        <f>'Indicator 3. Renewable elec.'!B68</f>
        <v>6.480439945006873</v>
      </c>
    </row>
    <row r="63" spans="2:3" ht="12.75">
      <c r="B63" s="770" t="str">
        <f>'Indicator 3. Renewable elec.'!A72</f>
        <v>Spain</v>
      </c>
      <c r="C63" s="818">
        <f>'Indicator 3. Renewable elec.'!B72</f>
        <v>7.381626678546426</v>
      </c>
    </row>
    <row r="64" spans="2:3" ht="12.75">
      <c r="B64" s="770" t="str">
        <f>'Indicator 3. Renewable elec.'!A45</f>
        <v>Austria</v>
      </c>
      <c r="C64" s="818">
        <f>'Indicator 3. Renewable elec.'!B45</f>
        <v>10.136439899965175</v>
      </c>
    </row>
    <row r="65" spans="2:3" ht="12.75">
      <c r="B65" s="770" t="str">
        <f>'Indicator 3. Renewable elec.'!A52</f>
        <v>Finland</v>
      </c>
      <c r="C65" s="818">
        <f>'Indicator 3. Renewable elec.'!B52</f>
        <v>12.277711231917444</v>
      </c>
    </row>
    <row r="66" spans="2:3" ht="12.75">
      <c r="B66" s="770" t="str">
        <f>'Indicator 3. Renewable elec.'!A50</f>
        <v>Denmark</v>
      </c>
      <c r="C66" s="819">
        <f>'Indicator 3. Renewable elec.'!B50</f>
        <v>19.88278939727942</v>
      </c>
    </row>
    <row r="67" spans="2:3" ht="13.5" thickBot="1">
      <c r="B67" s="820" t="str">
        <f>'Indicator 3. Renewable elec.'!A57</f>
        <v>Iceland</v>
      </c>
      <c r="C67" s="821">
        <f>'Indicator 3. Renewable elec.'!B57</f>
        <v>20.04515209125475</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5">
    <tabColor indexed="50"/>
  </sheetPr>
  <dimension ref="A4:C67"/>
  <sheetViews>
    <sheetView workbookViewId="0" topLeftCell="A1">
      <selection activeCell="A1" sqref="A1"/>
    </sheetView>
  </sheetViews>
  <sheetFormatPr defaultColWidth="9.140625" defaultRowHeight="12.75"/>
  <cols>
    <col min="1" max="1" width="23.8515625" style="0" customWidth="1"/>
    <col min="2" max="2" width="19.8515625" style="0" customWidth="1"/>
  </cols>
  <sheetData>
    <row r="4" ht="12.75">
      <c r="C4" s="41"/>
    </row>
    <row r="5" ht="12.75">
      <c r="C5" s="366"/>
    </row>
    <row r="33" ht="13.5" thickBot="1"/>
    <row r="34" spans="1:2" ht="12.75">
      <c r="A34" s="773"/>
      <c r="B34" s="780" t="s">
        <v>95</v>
      </c>
    </row>
    <row r="35" spans="1:2" ht="13.5" thickBot="1">
      <c r="A35" s="820"/>
      <c r="B35" s="787" t="s">
        <v>334</v>
      </c>
    </row>
    <row r="36" spans="1:2" ht="12.75">
      <c r="A36" s="823" t="str">
        <f>'Indicator 3. Renewable elec.'!A69</f>
        <v>Romania</v>
      </c>
      <c r="B36" s="824">
        <f>'Indicator 3. Renewable elec.'!C69</f>
        <v>-2.1477329756273313</v>
      </c>
    </row>
    <row r="37" spans="1:2" ht="12.75">
      <c r="A37" s="823" t="str">
        <f>'Indicator 3. Renewable elec.'!A56</f>
        <v>Hungary</v>
      </c>
      <c r="B37" s="824">
        <f>'Indicator 3. Renewable elec.'!C56</f>
        <v>-2.08618109923588</v>
      </c>
    </row>
    <row r="38" spans="1:3" ht="12.75">
      <c r="A38" s="823" t="str">
        <f>'Indicator 3. Renewable elec.'!A47</f>
        <v>Bulgaria</v>
      </c>
      <c r="B38" s="824">
        <f>'Indicator 3. Renewable elec.'!C47</f>
        <v>-2.007940303792033</v>
      </c>
      <c r="C38" s="755"/>
    </row>
    <row r="39" spans="1:2" ht="12.75">
      <c r="A39" s="823" t="str">
        <f>'Indicator 3. Renewable elec.'!A48</f>
        <v>Cyprus</v>
      </c>
      <c r="B39" s="824">
        <f>'Indicator 3. Renewable elec.'!C48</f>
        <v>-2.007940303792033</v>
      </c>
    </row>
    <row r="40" spans="1:2" ht="12.75">
      <c r="A40" s="823" t="str">
        <f>'Indicator 3. Renewable elec.'!A64</f>
        <v>Malta</v>
      </c>
      <c r="B40" s="824">
        <f>'Indicator 3. Renewable elec.'!C64</f>
        <v>-2.007940303792033</v>
      </c>
    </row>
    <row r="41" spans="1:2" ht="12.75">
      <c r="A41" s="823" t="str">
        <f>'Indicator 3. Renewable elec.'!A70</f>
        <v>Slovakia</v>
      </c>
      <c r="B41" s="824">
        <f>'Indicator 3. Renewable elec.'!C70</f>
        <v>-2.007940303792033</v>
      </c>
    </row>
    <row r="42" spans="1:2" ht="12.75">
      <c r="A42" s="823" t="str">
        <f>'Indicator 3. Renewable elec.'!A67</f>
        <v>Poland</v>
      </c>
      <c r="B42" s="824">
        <f>'Indicator 3. Renewable elec.'!C67</f>
        <v>-1.9789582451080132</v>
      </c>
    </row>
    <row r="43" spans="1:2" ht="12.75">
      <c r="A43" s="823" t="str">
        <f>'Indicator 3. Renewable elec.'!A62</f>
        <v>Lithuania</v>
      </c>
      <c r="B43" s="824">
        <f>'Indicator 3. Renewable elec.'!C62</f>
        <v>-1.972337277534801</v>
      </c>
    </row>
    <row r="44" spans="1:2" ht="12.75">
      <c r="A44" s="823" t="str">
        <f>'Indicator 3. Renewable elec.'!A75</f>
        <v>Turkey</v>
      </c>
      <c r="B44" s="824">
        <f>'Indicator 3. Renewable elec.'!C75</f>
        <v>-1.968503906968916</v>
      </c>
    </row>
    <row r="45" spans="1:2" ht="12.75">
      <c r="A45" s="823" t="str">
        <f>'Indicator 3. Renewable elec.'!A66</f>
        <v>Norway</v>
      </c>
      <c r="B45" s="824">
        <f>'Indicator 3. Renewable elec.'!C66</f>
        <v>-1.74515231733141</v>
      </c>
    </row>
    <row r="46" spans="1:2" ht="12.75">
      <c r="A46" s="823" t="str">
        <f>'Indicator 3. Renewable elec.'!A60</f>
        <v>Latvia</v>
      </c>
      <c r="B46" s="824">
        <f>'Indicator 3. Renewable elec.'!C60</f>
        <v>-1.675819475071485</v>
      </c>
    </row>
    <row r="47" spans="1:2" ht="12.75">
      <c r="A47" s="823" t="str">
        <f>'Indicator 3. Renewable elec.'!A51</f>
        <v>Estonia</v>
      </c>
      <c r="B47" s="824">
        <f>'Indicator 3. Renewable elec.'!C51</f>
        <v>-1.6250919117552796</v>
      </c>
    </row>
    <row r="48" spans="1:2" ht="12.75">
      <c r="A48" s="823" t="str">
        <f>'Indicator 3. Renewable elec.'!A63</f>
        <v>Luxembourg</v>
      </c>
      <c r="B48" s="824">
        <f>'Indicator 3. Renewable elec.'!C63</f>
        <v>-1.6087591930042424</v>
      </c>
    </row>
    <row r="49" spans="1:2" ht="12.75">
      <c r="A49" s="823" t="str">
        <f>'Indicator 3. Renewable elec.'!A53</f>
        <v>France</v>
      </c>
      <c r="B49" s="824">
        <f>'Indicator 3. Renewable elec.'!C53</f>
        <v>-1.523049796828337</v>
      </c>
    </row>
    <row r="50" spans="1:2" ht="12.75">
      <c r="A50" s="823" t="str">
        <f>'Indicator 3. Renewable elec.'!A45</f>
        <v>Austria</v>
      </c>
      <c r="B50" s="824">
        <f>'Indicator 3. Renewable elec.'!C45</f>
        <v>-1.3332525053928421</v>
      </c>
    </row>
    <row r="51" spans="1:2" ht="12.75">
      <c r="A51" s="823" t="str">
        <f>'Indicator 3. Renewable elec.'!A71</f>
        <v>Slovenia</v>
      </c>
      <c r="B51" s="824">
        <f>'Indicator 3. Renewable elec.'!C71</f>
        <v>-1.25550595737716</v>
      </c>
    </row>
    <row r="52" spans="1:2" ht="12.75">
      <c r="A52" s="823" t="str">
        <f>'Indicator 3. Renewable elec.'!A49</f>
        <v>Czech Republic</v>
      </c>
      <c r="B52" s="824">
        <f>'Indicator 3. Renewable elec.'!C49</f>
        <v>-1.241302886344104</v>
      </c>
    </row>
    <row r="53" spans="1:2" ht="12.75">
      <c r="A53" s="823" t="str">
        <f>'Indicator 3. Renewable elec.'!A59</f>
        <v>Italy</v>
      </c>
      <c r="B53" s="824">
        <f>'Indicator 3. Renewable elec.'!C59</f>
        <v>-0.9132559176559045</v>
      </c>
    </row>
    <row r="54" spans="1:2" ht="12.75">
      <c r="A54" s="823" t="str">
        <f>'Indicator 3. Renewable elec.'!A55</f>
        <v>Greece</v>
      </c>
      <c r="B54" s="824">
        <f>'Indicator 3. Renewable elec.'!C55</f>
        <v>-0.8951504603428653</v>
      </c>
    </row>
    <row r="55" spans="1:2" ht="12.75">
      <c r="A55" s="823" t="str">
        <f>'Indicator 3. Renewable elec.'!A46</f>
        <v>Belgium</v>
      </c>
      <c r="B55" s="824">
        <f>'Indicator 3. Renewable elec.'!C46</f>
        <v>-0.8362063675943414</v>
      </c>
    </row>
    <row r="56" spans="1:2" ht="12.75">
      <c r="A56" s="825" t="str">
        <f>'Indicator 3. Renewable elec.'!A76</f>
        <v>United Kingdom</v>
      </c>
      <c r="B56" s="824">
        <f>'Indicator 3. Renewable elec.'!C76</f>
        <v>-0.6543000848921963</v>
      </c>
    </row>
    <row r="57" spans="1:2" ht="12.75">
      <c r="A57" s="823" t="str">
        <f>'Indicator 3. Renewable elec.'!A68</f>
        <v>Portugal</v>
      </c>
      <c r="B57" s="824">
        <f>'Indicator 3. Renewable elec.'!C68</f>
        <v>-0.27263959465127563</v>
      </c>
    </row>
    <row r="58" spans="1:2" ht="12.75">
      <c r="A58" s="823" t="str">
        <f>'Indicator 3. Renewable elec.'!A73</f>
        <v>Sweden</v>
      </c>
      <c r="B58" s="824">
        <f>'Indicator 3. Renewable elec.'!C73</f>
        <v>-0.23107416235788492</v>
      </c>
    </row>
    <row r="59" spans="1:2" ht="12.75">
      <c r="A59" s="823" t="str">
        <f>'Indicator 3. Renewable elec.'!A58</f>
        <v>Ireland</v>
      </c>
      <c r="B59" s="824">
        <f>'Indicator 3. Renewable elec.'!C58</f>
        <v>-0.21023273020042987</v>
      </c>
    </row>
    <row r="60" spans="1:2" ht="12.75">
      <c r="A60" s="823" t="str">
        <f>'Indicator 3. Renewable elec.'!A61</f>
        <v>Liechtenstein</v>
      </c>
      <c r="B60" s="826">
        <f>'Indicator 3. Renewable elec.'!C61</f>
        <v>0</v>
      </c>
    </row>
    <row r="61" spans="1:2" ht="12.75">
      <c r="A61" s="823" t="str">
        <f>'Indicator 3. Renewable elec.'!A74</f>
        <v>Switzerland</v>
      </c>
      <c r="B61" s="827">
        <f>'Indicator 3. Renewable elec.'!C74</f>
        <v>0</v>
      </c>
    </row>
    <row r="62" spans="1:2" ht="12.75">
      <c r="A62" s="823" t="str">
        <f>'Indicator 3. Renewable elec.'!A65</f>
        <v>Netherlands</v>
      </c>
      <c r="B62" s="824">
        <f>'Indicator 3. Renewable elec.'!C65</f>
        <v>0.040451776128168415</v>
      </c>
    </row>
    <row r="63" spans="1:2" ht="12.75">
      <c r="A63" s="823" t="str">
        <f>'Indicator 3. Renewable elec.'!A54</f>
        <v>Germany</v>
      </c>
      <c r="B63" s="824">
        <f>'Indicator 3. Renewable elec.'!C54</f>
        <v>1.392619664240379</v>
      </c>
    </row>
    <row r="64" spans="1:2" ht="12.75">
      <c r="A64" s="823" t="str">
        <f>'Indicator 3. Renewable elec.'!A72</f>
        <v>Spain</v>
      </c>
      <c r="B64" s="828">
        <f>'Indicator 3. Renewable elec.'!C72</f>
        <v>2.1815913579017625</v>
      </c>
    </row>
    <row r="65" spans="1:2" ht="12.75">
      <c r="A65" s="823" t="str">
        <f>'Indicator 3. Renewable elec.'!A52</f>
        <v>Finland</v>
      </c>
      <c r="B65" s="828">
        <f>'Indicator 3. Renewable elec.'!C52</f>
        <v>2.3490543139705355</v>
      </c>
    </row>
    <row r="66" spans="1:2" ht="12.75">
      <c r="A66" s="823" t="str">
        <f>'Indicator 3. Renewable elec.'!A57</f>
        <v>Iceland</v>
      </c>
      <c r="B66" s="829">
        <f>'Indicator 3. Renewable elec.'!C57</f>
        <v>9.959758078105558</v>
      </c>
    </row>
    <row r="67" spans="1:2" ht="13.5" thickBot="1">
      <c r="A67" s="830" t="str">
        <f>'Indicator 3. Renewable elec.'!A50</f>
        <v>Denmark</v>
      </c>
      <c r="B67" s="831">
        <f>'Indicator 3. Renewable elec.'!C50</f>
        <v>13.86713256365503</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26">
    <tabColor indexed="57"/>
  </sheetPr>
  <dimension ref="A1:Z249"/>
  <sheetViews>
    <sheetView zoomScaleSheetLayoutView="75" workbookViewId="0" topLeftCell="A1">
      <selection activeCell="A1" sqref="A1"/>
    </sheetView>
  </sheetViews>
  <sheetFormatPr defaultColWidth="9.140625" defaultRowHeight="12.75"/>
  <cols>
    <col min="1" max="1" width="9.140625" style="7" customWidth="1"/>
    <col min="2" max="2" width="17.140625" style="7" customWidth="1"/>
    <col min="3" max="3" width="12.140625" style="7" customWidth="1"/>
    <col min="4" max="4" width="10.7109375" style="7" customWidth="1"/>
    <col min="5" max="5" width="13.57421875" style="22" customWidth="1"/>
    <col min="6" max="10" width="8.8515625" style="7" customWidth="1"/>
    <col min="11" max="11" width="15.140625" style="7" customWidth="1"/>
    <col min="12" max="13" width="8.8515625" style="7" customWidth="1"/>
    <col min="14" max="14" width="11.28125" style="7" customWidth="1"/>
    <col min="15" max="16384" width="8.8515625" style="7" customWidth="1"/>
  </cols>
  <sheetData>
    <row r="1" spans="1:26" s="24" customFormat="1" ht="18.75" customHeight="1">
      <c r="A1" s="110"/>
      <c r="B1" s="400" t="s">
        <v>420</v>
      </c>
      <c r="C1" s="110"/>
      <c r="D1" s="111"/>
      <c r="E1" s="301"/>
      <c r="F1" s="300"/>
      <c r="G1" s="110"/>
      <c r="H1" s="110"/>
      <c r="I1" s="302"/>
      <c r="J1" s="110"/>
      <c r="K1" s="110"/>
      <c r="L1" s="110"/>
      <c r="M1" s="300"/>
      <c r="N1" s="110"/>
      <c r="O1" s="112"/>
      <c r="P1" s="113"/>
      <c r="Q1" s="113"/>
      <c r="R1" s="113"/>
      <c r="S1" s="113"/>
      <c r="T1" s="113"/>
      <c r="U1" s="113"/>
      <c r="V1" s="113"/>
      <c r="W1" s="113"/>
      <c r="X1" s="23"/>
      <c r="Y1" s="23"/>
      <c r="Z1" s="23"/>
    </row>
    <row r="2" spans="1:26" ht="12.75">
      <c r="A2" s="114"/>
      <c r="B2" s="401"/>
      <c r="C2" s="114"/>
      <c r="D2" s="114"/>
      <c r="E2" s="114"/>
      <c r="F2" s="114"/>
      <c r="G2" s="114"/>
      <c r="H2" s="114"/>
      <c r="I2" s="114"/>
      <c r="J2" s="114"/>
      <c r="K2" s="114"/>
      <c r="L2" s="114"/>
      <c r="M2" s="114"/>
      <c r="N2" s="114"/>
      <c r="O2" s="115"/>
      <c r="P2" s="114"/>
      <c r="Q2" s="115"/>
      <c r="R2" s="115"/>
      <c r="S2" s="115"/>
      <c r="T2" s="115"/>
      <c r="U2" s="115"/>
      <c r="V2" s="115"/>
      <c r="W2" s="115"/>
      <c r="X2" s="19"/>
      <c r="Y2" s="19"/>
      <c r="Z2" s="19"/>
    </row>
    <row r="3" spans="1:23" ht="18">
      <c r="A3" s="114"/>
      <c r="B3" s="342" t="s">
        <v>182</v>
      </c>
      <c r="C3" s="117"/>
      <c r="D3" s="117"/>
      <c r="E3" s="117"/>
      <c r="F3" s="117"/>
      <c r="G3" s="117"/>
      <c r="H3" s="114"/>
      <c r="I3" s="117"/>
      <c r="J3" s="117"/>
      <c r="K3" s="117"/>
      <c r="L3" s="117"/>
      <c r="M3" s="117"/>
      <c r="N3" s="114"/>
      <c r="O3" s="114"/>
      <c r="P3" s="114"/>
      <c r="Q3" s="114"/>
      <c r="R3" s="114"/>
      <c r="S3" s="114"/>
      <c r="T3" s="114"/>
      <c r="U3" s="114"/>
      <c r="V3" s="114"/>
      <c r="W3" s="114"/>
    </row>
    <row r="4" spans="1:23" ht="18">
      <c r="A4" s="114"/>
      <c r="B4" s="342"/>
      <c r="C4" s="117"/>
      <c r="D4" s="117"/>
      <c r="E4" s="117"/>
      <c r="F4" s="117"/>
      <c r="G4" s="117"/>
      <c r="H4" s="114"/>
      <c r="I4" s="117"/>
      <c r="J4" s="117"/>
      <c r="K4" s="117"/>
      <c r="L4" s="117"/>
      <c r="M4" s="117"/>
      <c r="N4" s="114"/>
      <c r="O4" s="114"/>
      <c r="P4" s="114"/>
      <c r="Q4" s="114"/>
      <c r="R4" s="114"/>
      <c r="S4" s="114"/>
      <c r="T4" s="114"/>
      <c r="U4" s="114"/>
      <c r="V4" s="114"/>
      <c r="W4" s="114"/>
    </row>
    <row r="5" spans="1:24" ht="12">
      <c r="A5" s="114"/>
      <c r="B5" s="319"/>
      <c r="C5" s="296"/>
      <c r="D5" s="299" t="s">
        <v>81</v>
      </c>
      <c r="E5" s="299" t="s">
        <v>158</v>
      </c>
      <c r="F5" s="299" t="s">
        <v>158</v>
      </c>
      <c r="G5" s="114"/>
      <c r="H5" s="322" t="s">
        <v>157</v>
      </c>
      <c r="I5" s="273"/>
      <c r="J5" s="273"/>
      <c r="K5" s="273"/>
      <c r="L5" s="114"/>
      <c r="M5" s="114"/>
      <c r="N5" s="114"/>
      <c r="O5" s="114"/>
      <c r="P5" s="114"/>
      <c r="Q5" s="114"/>
      <c r="R5" s="114"/>
      <c r="S5" s="114"/>
      <c r="T5" s="114"/>
      <c r="U5" s="114"/>
      <c r="V5" s="114"/>
      <c r="W5" s="114"/>
      <c r="X5" s="114"/>
    </row>
    <row r="6" spans="1:24" ht="13.5" thickBot="1">
      <c r="A6" s="114"/>
      <c r="B6" s="285"/>
      <c r="C6" s="304">
        <v>1990</v>
      </c>
      <c r="D6" s="286">
        <v>2002</v>
      </c>
      <c r="E6" s="305">
        <v>1990</v>
      </c>
      <c r="F6" s="231">
        <v>2002</v>
      </c>
      <c r="G6" s="114"/>
      <c r="H6" s="323">
        <v>1990</v>
      </c>
      <c r="I6" s="323">
        <v>2002</v>
      </c>
      <c r="J6" s="57" t="s">
        <v>156</v>
      </c>
      <c r="K6" s="276"/>
      <c r="L6" s="114"/>
      <c r="M6" s="114"/>
      <c r="N6" s="114"/>
      <c r="O6" s="114"/>
      <c r="P6" s="114"/>
      <c r="Q6" s="114"/>
      <c r="R6" s="114"/>
      <c r="S6" s="114"/>
      <c r="T6" s="114"/>
      <c r="U6" s="114"/>
      <c r="V6" s="114"/>
      <c r="W6" s="114"/>
      <c r="X6" s="114"/>
    </row>
    <row r="7" spans="1:24" ht="12.75">
      <c r="A7" s="114"/>
      <c r="B7" s="41" t="s">
        <v>13</v>
      </c>
      <c r="C7" s="271">
        <v>100</v>
      </c>
      <c r="D7" s="271">
        <f>F7/E7*100</f>
        <v>82.8174118024863</v>
      </c>
      <c r="E7" s="289">
        <f>H7/1000</f>
        <v>10.48859612</v>
      </c>
      <c r="F7" s="267">
        <f>I7/1000</f>
        <v>8.686383841000001</v>
      </c>
      <c r="G7" s="114"/>
      <c r="H7" s="321">
        <v>10488.59612</v>
      </c>
      <c r="I7" s="321">
        <v>8686.383841</v>
      </c>
      <c r="J7" s="54"/>
      <c r="K7" s="54"/>
      <c r="L7" s="114"/>
      <c r="M7" s="114"/>
      <c r="N7" s="114"/>
      <c r="O7" s="114"/>
      <c r="P7" s="114"/>
      <c r="Q7" s="114"/>
      <c r="R7" s="114"/>
      <c r="S7" s="114"/>
      <c r="T7" s="114"/>
      <c r="U7" s="114"/>
      <c r="V7" s="114"/>
      <c r="W7" s="114"/>
      <c r="X7" s="114"/>
    </row>
    <row r="8" spans="1:24" ht="12.75">
      <c r="A8" s="114"/>
      <c r="B8" s="41" t="s">
        <v>7</v>
      </c>
      <c r="C8" s="271">
        <v>100</v>
      </c>
      <c r="D8" s="271">
        <f aca="true" t="shared" si="0" ref="D8:D38">F8/E8*100</f>
        <v>64.82816304026652</v>
      </c>
      <c r="E8" s="289">
        <f aca="true" t="shared" si="1" ref="E8:E38">H8/1000</f>
        <v>24.39057323</v>
      </c>
      <c r="F8" s="267">
        <f aca="true" t="shared" si="2" ref="F8:F38">I8/1000</f>
        <v>15.811960580000001</v>
      </c>
      <c r="G8" s="114"/>
      <c r="H8" s="321">
        <v>24390.57323</v>
      </c>
      <c r="I8" s="321">
        <v>15811.96058</v>
      </c>
      <c r="J8" s="54"/>
      <c r="K8" s="54"/>
      <c r="L8" s="114"/>
      <c r="M8" s="114"/>
      <c r="N8" s="114"/>
      <c r="O8" s="114"/>
      <c r="P8" s="114"/>
      <c r="Q8" s="114"/>
      <c r="R8" s="114"/>
      <c r="S8" s="114"/>
      <c r="T8" s="114"/>
      <c r="U8" s="114"/>
      <c r="V8" s="114"/>
      <c r="W8" s="114"/>
      <c r="X8" s="114"/>
    </row>
    <row r="9" spans="1:24" ht="12.75">
      <c r="A9" s="114"/>
      <c r="B9" s="41" t="s">
        <v>39</v>
      </c>
      <c r="C9" s="271">
        <v>100</v>
      </c>
      <c r="D9" s="271">
        <f t="shared" si="0"/>
        <v>46.511109011036666</v>
      </c>
      <c r="E9" s="289">
        <f t="shared" si="1"/>
        <v>79.06841410999999</v>
      </c>
      <c r="F9" s="267">
        <f t="shared" si="2"/>
        <v>36.775596279999995</v>
      </c>
      <c r="G9" s="114"/>
      <c r="H9" s="321">
        <v>79068.41411</v>
      </c>
      <c r="I9" s="321">
        <v>36775.59628</v>
      </c>
      <c r="J9" s="54"/>
      <c r="K9" s="54"/>
      <c r="L9" s="114"/>
      <c r="M9" s="114"/>
      <c r="N9" s="114"/>
      <c r="O9" s="114"/>
      <c r="P9" s="114"/>
      <c r="Q9" s="114"/>
      <c r="R9" s="114"/>
      <c r="S9" s="114"/>
      <c r="T9" s="114"/>
      <c r="U9" s="114"/>
      <c r="V9" s="114"/>
      <c r="W9" s="114"/>
      <c r="X9" s="114"/>
    </row>
    <row r="10" spans="1:24" ht="12.75">
      <c r="A10" s="114"/>
      <c r="B10" s="41" t="s">
        <v>19</v>
      </c>
      <c r="C10" s="271">
        <v>100</v>
      </c>
      <c r="D10" s="271">
        <f t="shared" si="0"/>
        <v>105.35329804546973</v>
      </c>
      <c r="E10" s="289">
        <f t="shared" si="1"/>
        <v>2.331157278</v>
      </c>
      <c r="F10" s="267">
        <f t="shared" si="2"/>
        <v>2.4559510749999998</v>
      </c>
      <c r="G10" s="114"/>
      <c r="H10" s="321">
        <v>2331.157278</v>
      </c>
      <c r="I10" s="321">
        <v>2455.951075</v>
      </c>
      <c r="J10" s="54"/>
      <c r="K10" s="54"/>
      <c r="L10" s="114"/>
      <c r="M10" s="114"/>
      <c r="N10" s="114"/>
      <c r="O10" s="114"/>
      <c r="P10" s="114"/>
      <c r="Q10" s="114"/>
      <c r="R10" s="114"/>
      <c r="S10" s="114"/>
      <c r="T10" s="114"/>
      <c r="U10" s="114"/>
      <c r="V10" s="114"/>
      <c r="W10" s="114"/>
      <c r="X10" s="114"/>
    </row>
    <row r="11" spans="1:24" ht="12.75">
      <c r="A11" s="114"/>
      <c r="B11" s="41" t="s">
        <v>20</v>
      </c>
      <c r="C11" s="271">
        <v>100</v>
      </c>
      <c r="D11" s="271">
        <f t="shared" si="0"/>
        <v>23.288738921805304</v>
      </c>
      <c r="E11" s="289">
        <f t="shared" si="1"/>
        <v>79.78380724</v>
      </c>
      <c r="F11" s="267">
        <f t="shared" si="2"/>
        <v>18.58064257</v>
      </c>
      <c r="G11" s="114"/>
      <c r="H11" s="321">
        <v>79783.80724</v>
      </c>
      <c r="I11" s="321">
        <v>18580.64257</v>
      </c>
      <c r="J11" s="54"/>
      <c r="K11" s="54"/>
      <c r="L11" s="114"/>
      <c r="M11" s="114"/>
      <c r="N11" s="114"/>
      <c r="O11" s="114"/>
      <c r="P11" s="114"/>
      <c r="Q11" s="114"/>
      <c r="R11" s="114"/>
      <c r="S11" s="114"/>
      <c r="T11" s="114"/>
      <c r="U11" s="114"/>
      <c r="V11" s="114"/>
      <c r="W11" s="114"/>
      <c r="X11" s="114"/>
    </row>
    <row r="12" spans="1:24" ht="12.75">
      <c r="A12" s="114"/>
      <c r="B12" s="41" t="s">
        <v>12</v>
      </c>
      <c r="C12" s="271">
        <v>100</v>
      </c>
      <c r="D12" s="271">
        <f t="shared" si="0"/>
        <v>56.75655690985536</v>
      </c>
      <c r="E12" s="289">
        <f t="shared" si="1"/>
        <v>19.523999540000002</v>
      </c>
      <c r="F12" s="267">
        <f t="shared" si="2"/>
        <v>11.08114991</v>
      </c>
      <c r="G12" s="114"/>
      <c r="H12" s="321">
        <v>19523.99954</v>
      </c>
      <c r="I12" s="321">
        <v>11081.14991</v>
      </c>
      <c r="J12" s="54"/>
      <c r="K12" s="54"/>
      <c r="L12" s="114"/>
      <c r="M12" s="114"/>
      <c r="N12" s="114"/>
      <c r="O12" s="114"/>
      <c r="P12" s="114"/>
      <c r="Q12" s="114"/>
      <c r="R12" s="114"/>
      <c r="S12" s="114"/>
      <c r="T12" s="114"/>
      <c r="U12" s="114"/>
      <c r="V12" s="114"/>
      <c r="W12" s="114"/>
      <c r="X12" s="114"/>
    </row>
    <row r="13" spans="1:24" ht="12.75">
      <c r="A13" s="114"/>
      <c r="B13" s="41" t="s">
        <v>21</v>
      </c>
      <c r="C13" s="271">
        <v>100</v>
      </c>
      <c r="D13" s="271">
        <f t="shared" si="0"/>
        <v>38.541749577510345</v>
      </c>
      <c r="E13" s="289">
        <f t="shared" si="1"/>
        <v>10.77633468</v>
      </c>
      <c r="F13" s="267">
        <f t="shared" si="2"/>
        <v>4.153387926000001</v>
      </c>
      <c r="G13" s="114"/>
      <c r="H13" s="321">
        <v>10776.33468</v>
      </c>
      <c r="I13" s="321">
        <v>4153.387926</v>
      </c>
      <c r="J13" s="54"/>
      <c r="K13" s="54"/>
      <c r="L13" s="114"/>
      <c r="M13" s="114"/>
      <c r="N13" s="114"/>
      <c r="O13" s="114"/>
      <c r="P13" s="114"/>
      <c r="Q13" s="114"/>
      <c r="R13" s="114"/>
      <c r="S13" s="114"/>
      <c r="T13" s="114"/>
      <c r="U13" s="114"/>
      <c r="V13" s="114"/>
      <c r="W13" s="114"/>
      <c r="X13" s="114"/>
    </row>
    <row r="14" spans="1:24" ht="12.75">
      <c r="A14" s="114"/>
      <c r="B14" s="41" t="s">
        <v>10</v>
      </c>
      <c r="C14" s="271">
        <v>100</v>
      </c>
      <c r="D14" s="271">
        <f t="shared" si="0"/>
        <v>53.64915266633376</v>
      </c>
      <c r="E14" s="289">
        <f t="shared" si="1"/>
        <v>16.8820331</v>
      </c>
      <c r="F14" s="267">
        <f t="shared" si="2"/>
        <v>9.057067711</v>
      </c>
      <c r="G14" s="114"/>
      <c r="H14" s="321">
        <v>16882.0331</v>
      </c>
      <c r="I14" s="321">
        <v>9057.067711</v>
      </c>
      <c r="J14" s="54"/>
      <c r="K14" s="54"/>
      <c r="L14" s="114"/>
      <c r="M14" s="114"/>
      <c r="N14" s="114"/>
      <c r="O14" s="114"/>
      <c r="P14" s="114"/>
      <c r="Q14" s="114"/>
      <c r="R14" s="114"/>
      <c r="S14" s="114"/>
      <c r="T14" s="114"/>
      <c r="U14" s="114"/>
      <c r="V14" s="114"/>
      <c r="W14" s="114"/>
      <c r="X14" s="114"/>
    </row>
    <row r="15" spans="1:24" ht="12.75">
      <c r="A15" s="114"/>
      <c r="B15" s="41" t="s">
        <v>3</v>
      </c>
      <c r="C15" s="271">
        <v>100</v>
      </c>
      <c r="D15" s="271">
        <f t="shared" si="0"/>
        <v>71.52002586516402</v>
      </c>
      <c r="E15" s="289">
        <f t="shared" si="1"/>
        <v>128.5154039</v>
      </c>
      <c r="F15" s="267">
        <f t="shared" si="2"/>
        <v>91.91425011</v>
      </c>
      <c r="G15" s="114"/>
      <c r="H15" s="321">
        <v>128515.4039</v>
      </c>
      <c r="I15" s="321">
        <v>91914.25011</v>
      </c>
      <c r="J15" s="54"/>
      <c r="K15" s="54"/>
      <c r="L15" s="114"/>
      <c r="M15" s="114"/>
      <c r="N15" s="114"/>
      <c r="O15" s="114"/>
      <c r="P15" s="114"/>
      <c r="Q15" s="114"/>
      <c r="R15" s="114"/>
      <c r="S15" s="114"/>
      <c r="T15" s="114"/>
      <c r="U15" s="114"/>
      <c r="V15" s="114"/>
      <c r="W15" s="114"/>
      <c r="X15" s="114"/>
    </row>
    <row r="16" spans="1:24" ht="12.75">
      <c r="A16" s="114"/>
      <c r="B16" s="41" t="s">
        <v>8</v>
      </c>
      <c r="C16" s="271">
        <v>100</v>
      </c>
      <c r="D16" s="271">
        <f t="shared" si="0"/>
        <v>32.33936796281186</v>
      </c>
      <c r="E16" s="289">
        <f t="shared" si="1"/>
        <v>271.5332851</v>
      </c>
      <c r="F16" s="267">
        <f t="shared" si="2"/>
        <v>87.81214821</v>
      </c>
      <c r="G16" s="114"/>
      <c r="H16" s="321">
        <v>271533.2851</v>
      </c>
      <c r="I16" s="321">
        <v>87812.14821</v>
      </c>
      <c r="J16" s="54"/>
      <c r="K16" s="54"/>
      <c r="L16" s="114"/>
      <c r="M16" s="114"/>
      <c r="N16" s="114"/>
      <c r="O16" s="114"/>
      <c r="P16" s="114"/>
      <c r="Q16" s="114"/>
      <c r="R16" s="114"/>
      <c r="S16" s="114"/>
      <c r="T16" s="114"/>
      <c r="U16" s="114"/>
      <c r="V16" s="114"/>
      <c r="W16" s="114"/>
      <c r="X16" s="114"/>
    </row>
    <row r="17" spans="1:24" ht="12.75">
      <c r="A17" s="114"/>
      <c r="B17" s="41" t="s">
        <v>0</v>
      </c>
      <c r="C17" s="271">
        <v>100</v>
      </c>
      <c r="D17" s="271">
        <f t="shared" si="0"/>
        <v>101.09403944963546</v>
      </c>
      <c r="E17" s="289">
        <f t="shared" si="1"/>
        <v>26.35765649</v>
      </c>
      <c r="F17" s="267">
        <f t="shared" si="2"/>
        <v>26.64601965</v>
      </c>
      <c r="G17" s="114"/>
      <c r="H17" s="321">
        <v>26357.65649</v>
      </c>
      <c r="I17" s="321">
        <v>26646.01965</v>
      </c>
      <c r="J17" s="54"/>
      <c r="K17" s="54"/>
      <c r="L17" s="114"/>
      <c r="M17" s="114"/>
      <c r="N17" s="114"/>
      <c r="O17" s="114"/>
      <c r="P17" s="114"/>
      <c r="Q17" s="114"/>
      <c r="R17" s="114"/>
      <c r="S17" s="114"/>
      <c r="T17" s="114"/>
      <c r="U17" s="114"/>
      <c r="V17" s="114"/>
      <c r="W17" s="114"/>
      <c r="X17" s="114"/>
    </row>
    <row r="18" spans="1:24" ht="12.75">
      <c r="A18" s="114"/>
      <c r="B18" s="41" t="s">
        <v>22</v>
      </c>
      <c r="C18" s="271">
        <v>100</v>
      </c>
      <c r="D18" s="271">
        <f t="shared" si="0"/>
        <v>43.07567469070065</v>
      </c>
      <c r="E18" s="289">
        <f t="shared" si="1"/>
        <v>44.03053054</v>
      </c>
      <c r="F18" s="267">
        <f t="shared" si="2"/>
        <v>18.9664481</v>
      </c>
      <c r="G18" s="114"/>
      <c r="H18" s="321">
        <v>44030.53054</v>
      </c>
      <c r="I18" s="321">
        <v>18966.4481</v>
      </c>
      <c r="J18" s="54"/>
      <c r="K18" s="54"/>
      <c r="L18" s="114"/>
      <c r="M18" s="114"/>
      <c r="N18" s="114"/>
      <c r="O18" s="114"/>
      <c r="P18" s="114"/>
      <c r="Q18" s="114"/>
      <c r="R18" s="114"/>
      <c r="S18" s="114"/>
      <c r="T18" s="114"/>
      <c r="U18" s="114"/>
      <c r="V18" s="114"/>
      <c r="W18" s="114"/>
      <c r="X18" s="114"/>
    </row>
    <row r="19" spans="1:24" ht="12.75">
      <c r="A19" s="114"/>
      <c r="B19" s="41" t="s">
        <v>35</v>
      </c>
      <c r="C19" s="271">
        <v>100</v>
      </c>
      <c r="D19" s="271">
        <f t="shared" si="0"/>
        <v>108.92269739956149</v>
      </c>
      <c r="E19" s="289">
        <f t="shared" si="1"/>
        <v>1.321739119</v>
      </c>
      <c r="F19" s="267">
        <f t="shared" si="2"/>
        <v>1.439673901</v>
      </c>
      <c r="G19" s="114"/>
      <c r="H19" s="321">
        <v>1321.739119</v>
      </c>
      <c r="I19" s="321">
        <v>1439.673901</v>
      </c>
      <c r="J19" s="54"/>
      <c r="K19" s="54"/>
      <c r="L19" s="114"/>
      <c r="M19" s="114"/>
      <c r="N19" s="114"/>
      <c r="O19" s="114"/>
      <c r="P19" s="114"/>
      <c r="Q19" s="114"/>
      <c r="R19" s="114"/>
      <c r="S19" s="114"/>
      <c r="T19" s="114"/>
      <c r="U19" s="114"/>
      <c r="V19" s="114"/>
      <c r="W19" s="114"/>
      <c r="X19" s="114"/>
    </row>
    <row r="20" spans="1:24" ht="12.75">
      <c r="A20" s="114"/>
      <c r="B20" s="41" t="s">
        <v>1</v>
      </c>
      <c r="C20" s="271">
        <v>100</v>
      </c>
      <c r="D20" s="271">
        <f t="shared" si="0"/>
        <v>84.9606695166417</v>
      </c>
      <c r="E20" s="289">
        <f t="shared" si="1"/>
        <v>14.98228091</v>
      </c>
      <c r="F20" s="267">
        <f t="shared" si="2"/>
        <v>12.72904617</v>
      </c>
      <c r="G20" s="114"/>
      <c r="H20" s="321">
        <v>14982.28091</v>
      </c>
      <c r="I20" s="321">
        <v>12729.04617</v>
      </c>
      <c r="J20" s="54"/>
      <c r="K20" s="54"/>
      <c r="L20" s="114"/>
      <c r="M20" s="114"/>
      <c r="N20" s="114"/>
      <c r="O20" s="114"/>
      <c r="P20" s="114"/>
      <c r="Q20" s="114"/>
      <c r="R20" s="114"/>
      <c r="S20" s="114"/>
      <c r="T20" s="114"/>
      <c r="U20" s="114"/>
      <c r="V20" s="114"/>
      <c r="W20" s="114"/>
      <c r="X20" s="114"/>
    </row>
    <row r="21" spans="1:24" ht="12.75">
      <c r="A21" s="114"/>
      <c r="B21" s="41" t="s">
        <v>11</v>
      </c>
      <c r="C21" s="271">
        <v>100</v>
      </c>
      <c r="D21" s="271">
        <f t="shared" si="0"/>
        <v>63.173995925425686</v>
      </c>
      <c r="E21" s="289">
        <f t="shared" si="1"/>
        <v>121.5321557</v>
      </c>
      <c r="F21" s="267">
        <f t="shared" si="2"/>
        <v>76.77671909</v>
      </c>
      <c r="G21" s="114"/>
      <c r="H21" s="321">
        <v>121532.1557</v>
      </c>
      <c r="I21" s="321">
        <v>76776.71909</v>
      </c>
      <c r="J21" s="54"/>
      <c r="K21" s="54"/>
      <c r="L21" s="114"/>
      <c r="M21" s="114"/>
      <c r="N21" s="114"/>
      <c r="O21" s="114"/>
      <c r="P21" s="114"/>
      <c r="Q21" s="114"/>
      <c r="R21" s="114"/>
      <c r="S21" s="114"/>
      <c r="T21" s="114"/>
      <c r="U21" s="114"/>
      <c r="V21" s="114"/>
      <c r="W21" s="114"/>
      <c r="X21" s="114"/>
    </row>
    <row r="22" spans="1:24" ht="12.75">
      <c r="A22" s="114"/>
      <c r="B22" s="41" t="s">
        <v>23</v>
      </c>
      <c r="C22" s="271">
        <v>100</v>
      </c>
      <c r="D22" s="271">
        <f t="shared" si="0"/>
        <v>27.47219871786095</v>
      </c>
      <c r="E22" s="289">
        <f t="shared" si="1"/>
        <v>7.065604799</v>
      </c>
      <c r="F22" s="267">
        <f t="shared" si="2"/>
        <v>1.9410769909999999</v>
      </c>
      <c r="G22" s="114"/>
      <c r="H22" s="321">
        <v>7065.604799</v>
      </c>
      <c r="I22" s="321">
        <v>1941.076991</v>
      </c>
      <c r="J22" s="54"/>
      <c r="K22" s="54"/>
      <c r="L22" s="114"/>
      <c r="M22" s="114"/>
      <c r="N22" s="114"/>
      <c r="O22" s="114"/>
      <c r="P22" s="114"/>
      <c r="Q22" s="114"/>
      <c r="R22" s="114"/>
      <c r="S22" s="114"/>
      <c r="T22" s="114"/>
      <c r="U22" s="114"/>
      <c r="V22" s="114"/>
      <c r="W22" s="114"/>
      <c r="X22" s="114"/>
    </row>
    <row r="23" spans="1:24" ht="12.75">
      <c r="A23" s="114"/>
      <c r="B23" s="41" t="s">
        <v>36</v>
      </c>
      <c r="C23" s="271">
        <v>100</v>
      </c>
      <c r="D23" s="271">
        <f t="shared" si="0"/>
        <v>68.564059869369</v>
      </c>
      <c r="E23" s="289">
        <f t="shared" si="1"/>
        <v>0.026985469640000002</v>
      </c>
      <c r="F23" s="267">
        <f t="shared" si="2"/>
        <v>0.01850233356</v>
      </c>
      <c r="G23" s="114"/>
      <c r="H23" s="321">
        <v>26.98546964</v>
      </c>
      <c r="I23" s="321">
        <v>18.50233356</v>
      </c>
      <c r="J23" s="54"/>
      <c r="K23" s="54"/>
      <c r="L23" s="114"/>
      <c r="M23" s="114"/>
      <c r="N23" s="114"/>
      <c r="O23" s="114"/>
      <c r="P23" s="114"/>
      <c r="Q23" s="114"/>
      <c r="R23" s="114"/>
      <c r="S23" s="114"/>
      <c r="T23" s="114"/>
      <c r="U23" s="114"/>
      <c r="V23" s="114"/>
      <c r="W23" s="114"/>
      <c r="X23" s="114"/>
    </row>
    <row r="24" spans="1:24" ht="12.75">
      <c r="A24" s="114"/>
      <c r="B24" s="41" t="s">
        <v>24</v>
      </c>
      <c r="C24" s="271">
        <v>100</v>
      </c>
      <c r="D24" s="271">
        <f t="shared" si="0"/>
        <v>35.65962406750771</v>
      </c>
      <c r="E24" s="289">
        <f t="shared" si="1"/>
        <v>15.31345898</v>
      </c>
      <c r="F24" s="267">
        <f t="shared" si="2"/>
        <v>5.460721904</v>
      </c>
      <c r="G24" s="114"/>
      <c r="H24" s="321">
        <v>15313.45898</v>
      </c>
      <c r="I24" s="321">
        <v>5460.721904</v>
      </c>
      <c r="J24" s="54"/>
      <c r="K24" s="54"/>
      <c r="L24" s="114"/>
      <c r="M24" s="114"/>
      <c r="N24" s="114"/>
      <c r="O24" s="114"/>
      <c r="P24" s="114"/>
      <c r="Q24" s="114"/>
      <c r="R24" s="114"/>
      <c r="S24" s="114"/>
      <c r="T24" s="114"/>
      <c r="U24" s="114"/>
      <c r="V24" s="114"/>
      <c r="W24" s="114"/>
      <c r="X24" s="114"/>
    </row>
    <row r="25" spans="1:24" ht="12.75">
      <c r="A25" s="114"/>
      <c r="B25" s="41" t="s">
        <v>2</v>
      </c>
      <c r="C25" s="271">
        <v>100</v>
      </c>
      <c r="D25" s="271">
        <f t="shared" si="0"/>
        <v>64.63468983158442</v>
      </c>
      <c r="E25" s="289">
        <f t="shared" si="1"/>
        <v>1.380514693</v>
      </c>
      <c r="F25" s="267">
        <f t="shared" si="2"/>
        <v>0.8922913899</v>
      </c>
      <c r="G25" s="114"/>
      <c r="H25" s="321">
        <v>1380.514693</v>
      </c>
      <c r="I25" s="321">
        <v>892.2913899</v>
      </c>
      <c r="J25" s="54"/>
      <c r="K25" s="54"/>
      <c r="L25" s="114"/>
      <c r="M25" s="114"/>
      <c r="N25" s="114"/>
      <c r="O25" s="114"/>
      <c r="P25" s="114"/>
      <c r="Q25" s="114"/>
      <c r="R25" s="114"/>
      <c r="S25" s="114"/>
      <c r="T25" s="114"/>
      <c r="U25" s="114"/>
      <c r="V25" s="114"/>
      <c r="W25" s="114"/>
      <c r="X25" s="114"/>
    </row>
    <row r="26" spans="1:24" ht="12.75">
      <c r="A26" s="114"/>
      <c r="B26" s="41" t="s">
        <v>25</v>
      </c>
      <c r="C26" s="271">
        <v>100</v>
      </c>
      <c r="D26" s="271"/>
      <c r="E26" s="289"/>
      <c r="F26" s="617"/>
      <c r="G26" s="114"/>
      <c r="H26" s="321"/>
      <c r="I26" s="321"/>
      <c r="J26" s="54"/>
      <c r="K26" s="54"/>
      <c r="L26" s="114"/>
      <c r="M26" s="114"/>
      <c r="N26" s="114"/>
      <c r="O26" s="114"/>
      <c r="P26" s="114"/>
      <c r="Q26" s="114"/>
      <c r="R26" s="114"/>
      <c r="S26" s="114"/>
      <c r="T26" s="114"/>
      <c r="U26" s="114"/>
      <c r="V26" s="114"/>
      <c r="W26" s="114"/>
      <c r="X26" s="114"/>
    </row>
    <row r="27" spans="1:24" ht="12.75">
      <c r="A27" s="114"/>
      <c r="B27" s="41" t="s">
        <v>5</v>
      </c>
      <c r="C27" s="271">
        <v>100</v>
      </c>
      <c r="D27" s="271">
        <f t="shared" si="0"/>
        <v>59.20164608077588</v>
      </c>
      <c r="E27" s="289">
        <f t="shared" si="1"/>
        <v>32.22489247</v>
      </c>
      <c r="F27" s="267">
        <f t="shared" si="2"/>
        <v>19.07766679</v>
      </c>
      <c r="G27" s="114"/>
      <c r="H27" s="321">
        <v>32224.89247</v>
      </c>
      <c r="I27" s="321">
        <v>19077.66679</v>
      </c>
      <c r="J27" s="54"/>
      <c r="K27" s="54"/>
      <c r="L27" s="114"/>
      <c r="M27" s="114"/>
      <c r="N27" s="114"/>
      <c r="O27" s="114"/>
      <c r="P27" s="114"/>
      <c r="Q27" s="114"/>
      <c r="R27" s="114"/>
      <c r="S27" s="114"/>
      <c r="T27" s="114"/>
      <c r="U27" s="114"/>
      <c r="V27" s="114"/>
      <c r="W27" s="114"/>
      <c r="X27" s="114"/>
    </row>
    <row r="28" spans="1:24" ht="12.75">
      <c r="A28" s="114"/>
      <c r="B28" s="41" t="s">
        <v>37</v>
      </c>
      <c r="C28" s="271">
        <v>100</v>
      </c>
      <c r="D28" s="271">
        <f t="shared" si="0"/>
        <v>86.12182760199568</v>
      </c>
      <c r="E28" s="289">
        <f t="shared" si="1"/>
        <v>7.696348895</v>
      </c>
      <c r="F28" s="267">
        <f t="shared" si="2"/>
        <v>6.628236327</v>
      </c>
      <c r="G28" s="114"/>
      <c r="H28" s="321">
        <v>7696.348895</v>
      </c>
      <c r="I28" s="321">
        <v>6628.236327</v>
      </c>
      <c r="J28" s="54"/>
      <c r="K28" s="54"/>
      <c r="L28" s="114"/>
      <c r="M28" s="114"/>
      <c r="N28" s="114"/>
      <c r="O28" s="114"/>
      <c r="P28" s="114"/>
      <c r="Q28" s="114"/>
      <c r="R28" s="114"/>
      <c r="S28" s="114"/>
      <c r="T28" s="114"/>
      <c r="U28" s="114"/>
      <c r="V28" s="114"/>
      <c r="W28" s="114"/>
      <c r="X28" s="114"/>
    </row>
    <row r="29" spans="1:24" ht="12.75">
      <c r="A29" s="114"/>
      <c r="B29" s="41" t="s">
        <v>26</v>
      </c>
      <c r="C29" s="271">
        <v>100</v>
      </c>
      <c r="D29" s="271">
        <f t="shared" si="0"/>
        <v>54.23504715774722</v>
      </c>
      <c r="E29" s="289">
        <f t="shared" si="1"/>
        <v>158.0209391</v>
      </c>
      <c r="F29" s="267">
        <f t="shared" si="2"/>
        <v>85.70273084</v>
      </c>
      <c r="G29" s="114"/>
      <c r="H29" s="321">
        <v>158020.9391</v>
      </c>
      <c r="I29" s="321">
        <v>85702.73084</v>
      </c>
      <c r="J29" s="54"/>
      <c r="K29" s="54"/>
      <c r="L29" s="114"/>
      <c r="M29" s="114"/>
      <c r="N29" s="114"/>
      <c r="O29" s="114"/>
      <c r="P29" s="114"/>
      <c r="Q29" s="114"/>
      <c r="R29" s="114"/>
      <c r="S29" s="114"/>
      <c r="T29" s="114"/>
      <c r="U29" s="114"/>
      <c r="V29" s="114"/>
      <c r="W29" s="114"/>
      <c r="X29" s="114"/>
    </row>
    <row r="30" spans="1:24" ht="12.75">
      <c r="A30" s="114"/>
      <c r="B30" s="41" t="s">
        <v>4</v>
      </c>
      <c r="C30" s="271">
        <v>100</v>
      </c>
      <c r="D30" s="271">
        <f t="shared" si="0"/>
        <v>100.10495175944398</v>
      </c>
      <c r="E30" s="289">
        <f t="shared" si="1"/>
        <v>18.528808</v>
      </c>
      <c r="F30" s="267">
        <f t="shared" si="2"/>
        <v>18.54825431</v>
      </c>
      <c r="G30" s="114"/>
      <c r="H30" s="321">
        <v>18528.808</v>
      </c>
      <c r="I30" s="321">
        <v>18548.25431</v>
      </c>
      <c r="J30" s="54"/>
      <c r="K30" s="54"/>
      <c r="L30" s="114"/>
      <c r="M30" s="114"/>
      <c r="N30" s="114"/>
      <c r="O30" s="114"/>
      <c r="P30" s="114"/>
      <c r="Q30" s="114"/>
      <c r="R30" s="114"/>
      <c r="S30" s="114"/>
      <c r="T30" s="114"/>
      <c r="U30" s="114"/>
      <c r="V30" s="114"/>
      <c r="W30" s="114"/>
      <c r="X30" s="114"/>
    </row>
    <row r="31" spans="1:24" ht="12.75">
      <c r="A31" s="114"/>
      <c r="B31" s="41" t="s">
        <v>40</v>
      </c>
      <c r="C31" s="271">
        <v>100</v>
      </c>
      <c r="D31" s="271">
        <f t="shared" si="0"/>
        <v>68.716075195815</v>
      </c>
      <c r="E31" s="289">
        <f t="shared" si="1"/>
        <v>70.48537368000001</v>
      </c>
      <c r="F31" s="267">
        <f t="shared" si="2"/>
        <v>48.434782379999994</v>
      </c>
      <c r="G31" s="114"/>
      <c r="H31" s="321">
        <v>70485.37368</v>
      </c>
      <c r="I31" s="321">
        <v>48434.78238</v>
      </c>
      <c r="J31" s="54"/>
      <c r="K31" s="54"/>
      <c r="L31" s="114"/>
      <c r="M31" s="114"/>
      <c r="N31" s="114"/>
      <c r="O31" s="114"/>
      <c r="P31" s="114"/>
      <c r="Q31" s="114"/>
      <c r="R31" s="114"/>
      <c r="S31" s="114"/>
      <c r="T31" s="114"/>
      <c r="U31" s="114"/>
      <c r="V31" s="114"/>
      <c r="W31" s="114"/>
      <c r="X31" s="114"/>
    </row>
    <row r="32" spans="1:24" ht="12.75">
      <c r="A32" s="114"/>
      <c r="B32" s="41" t="s">
        <v>72</v>
      </c>
      <c r="C32" s="271">
        <v>100</v>
      </c>
      <c r="D32" s="271">
        <f t="shared" si="0"/>
        <v>28.01609871999854</v>
      </c>
      <c r="E32" s="289">
        <f t="shared" si="1"/>
        <v>25.33903441</v>
      </c>
      <c r="F32" s="267">
        <f t="shared" si="2"/>
        <v>7.099008895</v>
      </c>
      <c r="G32" s="114"/>
      <c r="H32" s="321">
        <v>25339.03441</v>
      </c>
      <c r="I32" s="321">
        <v>7099.008895</v>
      </c>
      <c r="J32" s="54"/>
      <c r="K32" s="54"/>
      <c r="L32" s="114"/>
      <c r="M32" s="114"/>
      <c r="N32" s="114"/>
      <c r="O32" s="114"/>
      <c r="P32" s="114"/>
      <c r="Q32" s="114"/>
      <c r="R32" s="114"/>
      <c r="S32" s="114"/>
      <c r="T32" s="114"/>
      <c r="U32" s="114"/>
      <c r="V32" s="114"/>
      <c r="W32" s="114"/>
      <c r="X32" s="114"/>
    </row>
    <row r="33" spans="1:24" ht="12.75">
      <c r="A33" s="114"/>
      <c r="B33" s="41" t="s">
        <v>27</v>
      </c>
      <c r="C33" s="271">
        <v>100</v>
      </c>
      <c r="D33" s="271">
        <f t="shared" si="0"/>
        <v>52.25523961689016</v>
      </c>
      <c r="E33" s="289">
        <f t="shared" si="1"/>
        <v>8.906329886</v>
      </c>
      <c r="F33" s="267">
        <f t="shared" si="2"/>
        <v>4.654024023</v>
      </c>
      <c r="G33" s="114"/>
      <c r="H33" s="321">
        <v>8906.329886</v>
      </c>
      <c r="I33" s="321">
        <v>4654.024023</v>
      </c>
      <c r="J33" s="54"/>
      <c r="K33" s="54"/>
      <c r="L33" s="114"/>
      <c r="M33" s="114"/>
      <c r="N33" s="114"/>
      <c r="O33" s="114"/>
      <c r="P33" s="114"/>
      <c r="Q33" s="114"/>
      <c r="R33" s="114"/>
      <c r="S33" s="114"/>
      <c r="T33" s="114"/>
      <c r="U33" s="114"/>
      <c r="V33" s="114"/>
      <c r="W33" s="114"/>
      <c r="X33" s="114"/>
    </row>
    <row r="34" spans="1:24" ht="12.75">
      <c r="A34" s="114"/>
      <c r="B34" s="41" t="s">
        <v>6</v>
      </c>
      <c r="C34" s="271">
        <v>100</v>
      </c>
      <c r="D34" s="271">
        <f t="shared" si="0"/>
        <v>88.69296053327147</v>
      </c>
      <c r="E34" s="289">
        <f t="shared" si="1"/>
        <v>115.0466905</v>
      </c>
      <c r="F34" s="267">
        <f t="shared" si="2"/>
        <v>102.03831579999999</v>
      </c>
      <c r="G34" s="114"/>
      <c r="H34" s="321">
        <v>115046.6905</v>
      </c>
      <c r="I34" s="321">
        <v>102038.3158</v>
      </c>
      <c r="J34" s="54"/>
      <c r="K34" s="54"/>
      <c r="L34" s="114"/>
      <c r="M34" s="114"/>
      <c r="N34" s="114"/>
      <c r="O34" s="114"/>
      <c r="P34" s="114"/>
      <c r="Q34" s="114"/>
      <c r="R34" s="114"/>
      <c r="S34" s="114"/>
      <c r="T34" s="114"/>
      <c r="U34" s="114"/>
      <c r="V34" s="114"/>
      <c r="W34" s="114"/>
      <c r="X34" s="114"/>
    </row>
    <row r="35" spans="1:24" ht="12.75">
      <c r="A35" s="114"/>
      <c r="B35" s="41" t="s">
        <v>14</v>
      </c>
      <c r="C35" s="271">
        <v>100</v>
      </c>
      <c r="D35" s="271">
        <f t="shared" si="0"/>
        <v>75.82698474230935</v>
      </c>
      <c r="E35" s="289">
        <f t="shared" si="1"/>
        <v>13.56288868</v>
      </c>
      <c r="F35" s="267">
        <f t="shared" si="2"/>
        <v>10.28432953</v>
      </c>
      <c r="G35" s="114"/>
      <c r="H35" s="321">
        <v>13562.88868</v>
      </c>
      <c r="I35" s="321">
        <v>10284.32953</v>
      </c>
      <c r="J35" s="54"/>
      <c r="K35" s="54"/>
      <c r="L35" s="114"/>
      <c r="M35" s="114"/>
      <c r="N35" s="114"/>
      <c r="O35" s="114"/>
      <c r="P35" s="114"/>
      <c r="Q35" s="114"/>
      <c r="R35" s="114"/>
      <c r="S35" s="114"/>
      <c r="T35" s="114"/>
      <c r="U35" s="114"/>
      <c r="V35" s="114"/>
      <c r="W35" s="114"/>
      <c r="X35" s="114"/>
    </row>
    <row r="36" spans="1:24" ht="12.75">
      <c r="A36" s="114"/>
      <c r="B36" s="41" t="s">
        <v>38</v>
      </c>
      <c r="C36" s="271"/>
      <c r="D36" s="271"/>
      <c r="E36" s="289"/>
      <c r="F36" s="617"/>
      <c r="G36" s="114"/>
      <c r="H36" s="321"/>
      <c r="I36" s="321"/>
      <c r="J36" s="54"/>
      <c r="K36" s="54"/>
      <c r="L36" s="114"/>
      <c r="M36" s="114"/>
      <c r="N36" s="114"/>
      <c r="O36" s="114"/>
      <c r="P36" s="114"/>
      <c r="Q36" s="114"/>
      <c r="R36" s="114"/>
      <c r="S36" s="114"/>
      <c r="T36" s="114"/>
      <c r="U36" s="114"/>
      <c r="V36" s="114"/>
      <c r="W36" s="114"/>
      <c r="X36" s="114"/>
    </row>
    <row r="37" spans="1:24" ht="12.75">
      <c r="A37" s="114"/>
      <c r="B37" s="41" t="s">
        <v>41</v>
      </c>
      <c r="C37" s="271">
        <v>100</v>
      </c>
      <c r="D37" s="271">
        <f t="shared" si="0"/>
        <v>165.67940134339506</v>
      </c>
      <c r="E37" s="289">
        <f t="shared" si="1"/>
        <v>37.88595033</v>
      </c>
      <c r="F37" s="267">
        <f t="shared" si="2"/>
        <v>62.769215700000004</v>
      </c>
      <c r="G37" s="114"/>
      <c r="H37" s="321">
        <v>37885.95033</v>
      </c>
      <c r="I37" s="321">
        <v>62769.2157</v>
      </c>
      <c r="J37" s="54"/>
      <c r="K37" s="54"/>
      <c r="L37" s="114"/>
      <c r="M37" s="114"/>
      <c r="N37" s="114"/>
      <c r="O37" s="114"/>
      <c r="P37" s="114"/>
      <c r="Q37" s="114"/>
      <c r="R37" s="114"/>
      <c r="S37" s="114"/>
      <c r="T37" s="114"/>
      <c r="U37" s="114"/>
      <c r="V37" s="114"/>
      <c r="W37" s="114"/>
      <c r="X37" s="114"/>
    </row>
    <row r="38" spans="1:24" ht="12.75">
      <c r="A38" s="114"/>
      <c r="B38" s="41" t="s">
        <v>9</v>
      </c>
      <c r="C38" s="271">
        <v>100</v>
      </c>
      <c r="D38" s="271">
        <f t="shared" si="0"/>
        <v>42.00990994836096</v>
      </c>
      <c r="E38" s="289">
        <f t="shared" si="1"/>
        <v>197.7991538</v>
      </c>
      <c r="F38" s="267">
        <f t="shared" si="2"/>
        <v>83.09524639</v>
      </c>
      <c r="G38" s="114"/>
      <c r="H38" s="321">
        <v>197799.1538</v>
      </c>
      <c r="I38" s="321">
        <v>83095.24639</v>
      </c>
      <c r="J38" s="54"/>
      <c r="K38" s="54"/>
      <c r="L38" s="114"/>
      <c r="M38" s="114"/>
      <c r="N38" s="114"/>
      <c r="O38" s="114"/>
      <c r="P38" s="114"/>
      <c r="Q38" s="114"/>
      <c r="R38" s="114"/>
      <c r="S38" s="114"/>
      <c r="T38" s="114"/>
      <c r="U38" s="114"/>
      <c r="V38" s="114"/>
      <c r="W38" s="114"/>
      <c r="X38" s="114"/>
    </row>
    <row r="39" spans="1:24" ht="12">
      <c r="A39" s="114"/>
      <c r="B39" s="272" t="s">
        <v>73</v>
      </c>
      <c r="C39" s="274"/>
      <c r="D39" s="274"/>
      <c r="E39" s="306"/>
      <c r="F39" s="284"/>
      <c r="G39" s="114"/>
      <c r="H39" s="114"/>
      <c r="I39" s="114"/>
      <c r="J39" s="114"/>
      <c r="K39" s="114"/>
      <c r="L39" s="114"/>
      <c r="M39" s="114"/>
      <c r="N39" s="114"/>
      <c r="O39" s="114"/>
      <c r="P39" s="114"/>
      <c r="Q39" s="114"/>
      <c r="R39" s="114"/>
      <c r="S39" s="114"/>
      <c r="T39" s="114"/>
      <c r="U39" s="114"/>
      <c r="V39" s="114"/>
      <c r="W39" s="114"/>
      <c r="X39" s="114"/>
    </row>
    <row r="40" spans="1:24" ht="12.75" thickBot="1">
      <c r="A40" s="114"/>
      <c r="B40" s="275" t="s">
        <v>15</v>
      </c>
      <c r="C40" s="277"/>
      <c r="D40" s="307"/>
      <c r="E40" s="308"/>
      <c r="F40" s="309"/>
      <c r="G40" s="114"/>
      <c r="H40" s="114"/>
      <c r="I40" s="114"/>
      <c r="J40" s="114"/>
      <c r="K40" s="114"/>
      <c r="L40" s="114"/>
      <c r="M40" s="114"/>
      <c r="N40" s="114"/>
      <c r="O40" s="114"/>
      <c r="P40" s="114"/>
      <c r="Q40" s="114"/>
      <c r="R40" s="114"/>
      <c r="S40" s="114"/>
      <c r="T40" s="114"/>
      <c r="U40" s="114"/>
      <c r="V40" s="114"/>
      <c r="W40" s="114"/>
      <c r="X40" s="114"/>
    </row>
    <row r="41" spans="1:23" ht="12">
      <c r="A41" s="114"/>
      <c r="B41" s="117"/>
      <c r="C41" s="117"/>
      <c r="D41" s="117"/>
      <c r="E41" s="117"/>
      <c r="F41" s="117"/>
      <c r="G41" s="117"/>
      <c r="H41" s="117"/>
      <c r="I41" s="117"/>
      <c r="J41" s="117"/>
      <c r="K41" s="117"/>
      <c r="L41" s="117"/>
      <c r="M41" s="117"/>
      <c r="N41" s="114"/>
      <c r="O41" s="114"/>
      <c r="P41" s="114"/>
      <c r="Q41" s="114"/>
      <c r="R41" s="114"/>
      <c r="S41" s="114"/>
      <c r="T41" s="114"/>
      <c r="U41" s="114"/>
      <c r="V41" s="114"/>
      <c r="W41" s="114"/>
    </row>
    <row r="42" spans="1:23" ht="15.75">
      <c r="A42" s="114"/>
      <c r="B42" s="394" t="s">
        <v>63</v>
      </c>
      <c r="C42" s="114"/>
      <c r="D42" s="114"/>
      <c r="E42" s="114"/>
      <c r="F42" s="114"/>
      <c r="G42" s="114"/>
      <c r="H42" s="114"/>
      <c r="I42" s="114"/>
      <c r="J42" s="114"/>
      <c r="K42" s="114"/>
      <c r="L42" s="114"/>
      <c r="M42" s="114"/>
      <c r="N42" s="114"/>
      <c r="O42" s="114"/>
      <c r="P42" s="114"/>
      <c r="Q42" s="114"/>
      <c r="R42" s="114"/>
      <c r="S42" s="114"/>
      <c r="T42" s="114"/>
      <c r="U42" s="114"/>
      <c r="V42" s="114"/>
      <c r="W42" s="114"/>
    </row>
    <row r="43" spans="1:23" ht="12">
      <c r="A43" s="114"/>
      <c r="B43" s="122"/>
      <c r="C43" s="114"/>
      <c r="D43" s="114"/>
      <c r="E43" s="114"/>
      <c r="F43" s="114"/>
      <c r="G43" s="114"/>
      <c r="H43" s="114"/>
      <c r="I43" s="114"/>
      <c r="J43" s="114"/>
      <c r="K43" s="114"/>
      <c r="L43" s="114"/>
      <c r="M43" s="114"/>
      <c r="N43" s="114"/>
      <c r="O43" s="114"/>
      <c r="P43" s="114"/>
      <c r="Q43" s="114"/>
      <c r="R43" s="114"/>
      <c r="S43" s="114"/>
      <c r="T43" s="114"/>
      <c r="U43" s="114"/>
      <c r="V43" s="114"/>
      <c r="W43" s="114"/>
    </row>
    <row r="44" spans="1:23" ht="12">
      <c r="A44" s="114"/>
      <c r="B44" s="55" t="s">
        <v>166</v>
      </c>
      <c r="C44" s="45"/>
      <c r="D44" s="45"/>
      <c r="E44" s="45"/>
      <c r="F44" s="114"/>
      <c r="G44" s="114"/>
      <c r="H44" s="114"/>
      <c r="I44" s="114"/>
      <c r="J44" s="114"/>
      <c r="K44" s="114"/>
      <c r="L44" s="114"/>
      <c r="M44" s="114"/>
      <c r="N44" s="114"/>
      <c r="O44" s="114"/>
      <c r="P44" s="114"/>
      <c r="Q44" s="114"/>
      <c r="R44" s="114"/>
      <c r="S44" s="114"/>
      <c r="T44" s="114"/>
      <c r="U44" s="114"/>
      <c r="V44" s="114"/>
      <c r="W44" s="114"/>
    </row>
    <row r="45" spans="1:23" ht="12">
      <c r="A45" s="114"/>
      <c r="B45" s="346"/>
      <c r="C45" s="415"/>
      <c r="D45" s="415"/>
      <c r="E45" s="415"/>
      <c r="F45" s="114"/>
      <c r="G45" s="114"/>
      <c r="H45" s="114"/>
      <c r="I45" s="114"/>
      <c r="J45" s="114"/>
      <c r="K45" s="114"/>
      <c r="L45" s="114"/>
      <c r="M45" s="114"/>
      <c r="N45" s="114"/>
      <c r="O45" s="114"/>
      <c r="P45" s="114"/>
      <c r="Q45" s="114"/>
      <c r="R45" s="114"/>
      <c r="S45" s="114"/>
      <c r="T45" s="114"/>
      <c r="U45" s="114"/>
      <c r="V45" s="114"/>
      <c r="W45" s="114"/>
    </row>
    <row r="46" spans="1:23" ht="48.75" thickBot="1">
      <c r="A46" s="114"/>
      <c r="B46" s="420"/>
      <c r="C46" s="421" t="s">
        <v>189</v>
      </c>
      <c r="D46" s="421" t="s">
        <v>79</v>
      </c>
      <c r="E46" s="414" t="s">
        <v>190</v>
      </c>
      <c r="F46" s="114"/>
      <c r="G46" s="114"/>
      <c r="H46" s="114"/>
      <c r="I46" s="114"/>
      <c r="J46" s="114"/>
      <c r="K46" s="114"/>
      <c r="L46" s="114"/>
      <c r="M46" s="114"/>
      <c r="N46" s="114"/>
      <c r="O46" s="114"/>
      <c r="P46" s="114"/>
      <c r="Q46" s="114"/>
      <c r="R46" s="114"/>
      <c r="S46" s="114"/>
      <c r="T46" s="114"/>
      <c r="U46" s="114"/>
      <c r="V46" s="114"/>
      <c r="W46" s="114"/>
    </row>
    <row r="47" spans="1:23" ht="12">
      <c r="A47" s="114"/>
      <c r="B47" s="55" t="s">
        <v>13</v>
      </c>
      <c r="C47" s="90">
        <f>E7</f>
        <v>10.48859612</v>
      </c>
      <c r="D47" s="416">
        <v>-0.3001837504102257</v>
      </c>
      <c r="E47" s="259">
        <f aca="true" t="shared" si="3" ref="E47:E58">(D47*C47)+C47</f>
        <v>7.3400900001602585</v>
      </c>
      <c r="F47" s="452"/>
      <c r="G47" s="114"/>
      <c r="H47" s="114"/>
      <c r="I47" s="114"/>
      <c r="J47" s="114"/>
      <c r="K47" s="114"/>
      <c r="L47" s="114"/>
      <c r="M47" s="114"/>
      <c r="N47" s="114"/>
      <c r="O47" s="114"/>
      <c r="P47" s="114"/>
      <c r="Q47" s="114"/>
      <c r="R47" s="114"/>
      <c r="S47" s="114"/>
      <c r="T47" s="114"/>
      <c r="U47" s="114"/>
      <c r="V47" s="114"/>
      <c r="W47" s="114"/>
    </row>
    <row r="48" spans="1:23" ht="12">
      <c r="A48" s="114"/>
      <c r="B48" s="55" t="s">
        <v>7</v>
      </c>
      <c r="C48" s="90">
        <f aca="true" t="shared" si="4" ref="C48:C78">E8</f>
        <v>24.39057323</v>
      </c>
      <c r="D48" s="416">
        <v>-0.537826770491939</v>
      </c>
      <c r="E48" s="259">
        <f t="shared" si="3"/>
        <v>11.272669999261957</v>
      </c>
      <c r="F48" s="119"/>
      <c r="G48" s="114"/>
      <c r="H48" s="114"/>
      <c r="I48" s="114"/>
      <c r="J48" s="114"/>
      <c r="K48" s="114"/>
      <c r="L48" s="114"/>
      <c r="M48" s="114"/>
      <c r="N48" s="114"/>
      <c r="O48" s="114"/>
      <c r="P48" s="114"/>
      <c r="Q48" s="114"/>
      <c r="R48" s="114"/>
      <c r="S48" s="114"/>
      <c r="T48" s="114"/>
      <c r="U48" s="114"/>
      <c r="V48" s="114"/>
      <c r="W48" s="114"/>
    </row>
    <row r="49" spans="1:23" ht="12">
      <c r="A49" s="114"/>
      <c r="B49" s="41" t="s">
        <v>39</v>
      </c>
      <c r="C49" s="90">
        <f t="shared" si="4"/>
        <v>79.06841410999999</v>
      </c>
      <c r="D49" s="416">
        <v>-0.5082056414098581</v>
      </c>
      <c r="E49" s="259">
        <f t="shared" si="3"/>
        <v>38.88540000196717</v>
      </c>
      <c r="F49" s="119"/>
      <c r="G49" s="114"/>
      <c r="H49" s="114"/>
      <c r="I49" s="114"/>
      <c r="J49" s="114"/>
      <c r="K49" s="114"/>
      <c r="L49" s="114"/>
      <c r="M49" s="120"/>
      <c r="N49" s="114"/>
      <c r="O49" s="114"/>
      <c r="P49" s="114"/>
      <c r="Q49" s="114"/>
      <c r="R49" s="114"/>
      <c r="S49" s="114"/>
      <c r="T49" s="114"/>
      <c r="U49" s="114"/>
      <c r="V49" s="114"/>
      <c r="W49" s="114"/>
    </row>
    <row r="50" spans="1:23" ht="12">
      <c r="A50" s="114"/>
      <c r="B50" s="41" t="s">
        <v>19</v>
      </c>
      <c r="C50" s="90">
        <f t="shared" si="4"/>
        <v>2.331157278</v>
      </c>
      <c r="D50" s="416">
        <v>-0.035607755193301394</v>
      </c>
      <c r="E50" s="259">
        <f t="shared" si="3"/>
        <v>2.248150000327893</v>
      </c>
      <c r="F50" s="119"/>
      <c r="G50" s="114"/>
      <c r="H50" s="114"/>
      <c r="I50" s="114"/>
      <c r="J50" s="114"/>
      <c r="K50" s="114"/>
      <c r="L50" s="114"/>
      <c r="M50" s="114"/>
      <c r="N50" s="114"/>
      <c r="O50" s="114"/>
      <c r="P50" s="114"/>
      <c r="Q50" s="114"/>
      <c r="R50" s="114"/>
      <c r="S50" s="114"/>
      <c r="T50" s="114"/>
      <c r="U50" s="114"/>
      <c r="V50" s="114"/>
      <c r="W50" s="114"/>
    </row>
    <row r="51" spans="1:23" ht="12">
      <c r="A51" s="114"/>
      <c r="B51" s="41" t="s">
        <v>20</v>
      </c>
      <c r="C51" s="90">
        <f t="shared" si="4"/>
        <v>79.78380724</v>
      </c>
      <c r="D51" s="416">
        <v>-0.7592933871748238</v>
      </c>
      <c r="E51" s="259">
        <f t="shared" si="3"/>
        <v>19.204489999037172</v>
      </c>
      <c r="F51" s="119"/>
      <c r="G51" s="114"/>
      <c r="H51" s="114"/>
      <c r="I51" s="114"/>
      <c r="J51" s="114"/>
      <c r="K51" s="114"/>
      <c r="L51" s="114"/>
      <c r="M51" s="114"/>
      <c r="N51" s="114"/>
      <c r="O51" s="114"/>
      <c r="P51" s="114"/>
      <c r="Q51" s="114"/>
      <c r="R51" s="114"/>
      <c r="S51" s="114"/>
      <c r="T51" s="114"/>
      <c r="U51" s="114"/>
      <c r="V51" s="114"/>
      <c r="W51" s="114"/>
    </row>
    <row r="52" spans="1:23" ht="12">
      <c r="A52" s="114"/>
      <c r="B52" s="55" t="s">
        <v>12</v>
      </c>
      <c r="C52" s="90">
        <f t="shared" si="4"/>
        <v>19.523999540000002</v>
      </c>
      <c r="D52" s="416">
        <v>-0.5626761831551865</v>
      </c>
      <c r="E52" s="259">
        <f t="shared" si="3"/>
        <v>8.538309998909183</v>
      </c>
      <c r="F52" s="119"/>
      <c r="G52" s="114"/>
      <c r="H52" s="114"/>
      <c r="I52" s="114"/>
      <c r="J52" s="114"/>
      <c r="K52" s="114"/>
      <c r="L52" s="114"/>
      <c r="M52" s="114"/>
      <c r="N52" s="114"/>
      <c r="O52" s="114"/>
      <c r="P52" s="114"/>
      <c r="Q52" s="114"/>
      <c r="R52" s="114"/>
      <c r="S52" s="114"/>
      <c r="T52" s="114"/>
      <c r="U52" s="114"/>
      <c r="V52" s="114"/>
      <c r="W52" s="114"/>
    </row>
    <row r="53" spans="1:23" ht="12">
      <c r="A53" s="114"/>
      <c r="B53" s="41" t="s">
        <v>21</v>
      </c>
      <c r="C53" s="90">
        <f t="shared" si="4"/>
        <v>10.77633468</v>
      </c>
      <c r="D53" s="416">
        <v>-0.43068026535837045</v>
      </c>
      <c r="E53" s="259">
        <f t="shared" si="3"/>
        <v>6.13518000042699</v>
      </c>
      <c r="F53" s="119"/>
      <c r="G53" s="114"/>
      <c r="H53" s="114"/>
      <c r="I53" s="114"/>
      <c r="J53" s="114"/>
      <c r="K53" s="114"/>
      <c r="L53" s="114"/>
      <c r="M53" s="114"/>
      <c r="N53" s="114"/>
      <c r="O53" s="114"/>
      <c r="P53" s="114"/>
      <c r="Q53" s="114"/>
      <c r="R53" s="114"/>
      <c r="S53" s="114"/>
      <c r="T53" s="114"/>
      <c r="U53" s="114"/>
      <c r="V53" s="114"/>
      <c r="W53" s="114"/>
    </row>
    <row r="54" spans="1:23" ht="12">
      <c r="A54" s="114"/>
      <c r="B54" s="55" t="s">
        <v>10</v>
      </c>
      <c r="C54" s="90">
        <f t="shared" si="4"/>
        <v>16.8820331</v>
      </c>
      <c r="D54" s="416">
        <v>-0.46945252708105967</v>
      </c>
      <c r="E54" s="259">
        <f t="shared" si="3"/>
        <v>8.956719998938905</v>
      </c>
      <c r="F54" s="119"/>
      <c r="G54" s="114"/>
      <c r="H54" s="114"/>
      <c r="I54" s="114"/>
      <c r="J54" s="114"/>
      <c r="K54" s="114"/>
      <c r="L54" s="114"/>
      <c r="M54" s="114"/>
      <c r="N54" s="114"/>
      <c r="O54" s="114"/>
      <c r="P54" s="114"/>
      <c r="Q54" s="114"/>
      <c r="R54" s="114"/>
      <c r="S54" s="114"/>
      <c r="T54" s="114"/>
      <c r="U54" s="114"/>
      <c r="V54" s="114"/>
      <c r="W54" s="114"/>
    </row>
    <row r="55" spans="1:23" ht="12">
      <c r="A55" s="114"/>
      <c r="B55" s="55" t="s">
        <v>3</v>
      </c>
      <c r="C55" s="90">
        <f t="shared" si="4"/>
        <v>128.5154039</v>
      </c>
      <c r="D55" s="416">
        <v>-0.4147958320293359</v>
      </c>
      <c r="E55" s="259">
        <f t="shared" si="3"/>
        <v>75.20775001071334</v>
      </c>
      <c r="F55" s="119"/>
      <c r="G55" s="114"/>
      <c r="H55" s="114"/>
      <c r="I55" s="114"/>
      <c r="J55" s="114"/>
      <c r="K55" s="114"/>
      <c r="L55" s="114"/>
      <c r="M55" s="114"/>
      <c r="N55" s="114"/>
      <c r="O55" s="114"/>
      <c r="P55" s="114"/>
      <c r="Q55" s="114"/>
      <c r="R55" s="114"/>
      <c r="S55" s="114"/>
      <c r="T55" s="114"/>
      <c r="U55" s="114"/>
      <c r="V55" s="114"/>
      <c r="W55" s="114"/>
    </row>
    <row r="56" spans="1:23" ht="12">
      <c r="A56" s="114"/>
      <c r="B56" s="55" t="s">
        <v>8</v>
      </c>
      <c r="C56" s="90">
        <f t="shared" si="4"/>
        <v>271.5332851</v>
      </c>
      <c r="D56" s="416">
        <v>-0.7368656296692003</v>
      </c>
      <c r="E56" s="259">
        <f t="shared" si="3"/>
        <v>71.449739998642</v>
      </c>
      <c r="F56" s="119"/>
      <c r="G56" s="114"/>
      <c r="H56" s="114"/>
      <c r="I56" s="114"/>
      <c r="J56" s="114"/>
      <c r="K56" s="114"/>
      <c r="L56" s="114"/>
      <c r="M56" s="114"/>
      <c r="N56" s="114"/>
      <c r="O56" s="114"/>
      <c r="P56" s="114"/>
      <c r="Q56" s="114"/>
      <c r="R56" s="114"/>
      <c r="S56" s="114"/>
      <c r="T56" s="114"/>
      <c r="U56" s="114"/>
      <c r="V56" s="114"/>
      <c r="W56" s="114"/>
    </row>
    <row r="57" spans="1:23" ht="12">
      <c r="A57" s="114"/>
      <c r="B57" s="55" t="s">
        <v>0</v>
      </c>
      <c r="C57" s="90">
        <f t="shared" si="4"/>
        <v>26.35765649</v>
      </c>
      <c r="D57" s="416">
        <v>0.06671736956585872</v>
      </c>
      <c r="E57" s="259">
        <f t="shared" si="3"/>
        <v>28.116169998933284</v>
      </c>
      <c r="F57" s="119"/>
      <c r="G57" s="114"/>
      <c r="H57" s="114"/>
      <c r="I57" s="114"/>
      <c r="J57" s="114"/>
      <c r="K57" s="114"/>
      <c r="L57" s="114"/>
      <c r="M57" s="114"/>
      <c r="N57" s="114"/>
      <c r="O57" s="114"/>
      <c r="P57" s="114"/>
      <c r="Q57" s="114"/>
      <c r="R57" s="114"/>
      <c r="S57" s="114"/>
      <c r="T57" s="114"/>
      <c r="U57" s="114"/>
      <c r="V57" s="114"/>
      <c r="W57" s="114"/>
    </row>
    <row r="58" spans="1:23" ht="12">
      <c r="A58" s="114"/>
      <c r="B58" s="41" t="s">
        <v>22</v>
      </c>
      <c r="C58" s="90">
        <f t="shared" si="4"/>
        <v>44.03053054</v>
      </c>
      <c r="D58" s="416">
        <v>-0.4271402208207088</v>
      </c>
      <c r="E58" s="259">
        <f t="shared" si="3"/>
        <v>25.223320002291437</v>
      </c>
      <c r="F58" s="119"/>
      <c r="G58" s="114"/>
      <c r="H58" s="114"/>
      <c r="I58" s="114"/>
      <c r="J58" s="114"/>
      <c r="K58" s="114"/>
      <c r="L58" s="114"/>
      <c r="M58" s="114"/>
      <c r="N58" s="114"/>
      <c r="O58" s="114"/>
      <c r="P58" s="114"/>
      <c r="Q58" s="114"/>
      <c r="R58" s="114"/>
      <c r="S58" s="114"/>
      <c r="T58" s="114"/>
      <c r="U58" s="114"/>
      <c r="V58" s="114"/>
      <c r="W58" s="114"/>
    </row>
    <row r="59" spans="1:23" ht="12.75">
      <c r="A59" s="114"/>
      <c r="B59" s="41" t="s">
        <v>35</v>
      </c>
      <c r="C59" s="90">
        <f t="shared" si="4"/>
        <v>1.321739119</v>
      </c>
      <c r="D59" s="615"/>
      <c r="E59" s="611"/>
      <c r="F59" s="119"/>
      <c r="G59" s="114"/>
      <c r="H59" s="114"/>
      <c r="I59" s="114"/>
      <c r="J59" s="114"/>
      <c r="K59" s="114"/>
      <c r="L59" s="114"/>
      <c r="M59" s="114"/>
      <c r="N59" s="114"/>
      <c r="O59" s="114"/>
      <c r="P59" s="114"/>
      <c r="Q59" s="114"/>
      <c r="R59" s="114"/>
      <c r="S59" s="114"/>
      <c r="T59" s="114"/>
      <c r="U59" s="114"/>
      <c r="V59" s="114"/>
      <c r="W59" s="114"/>
    </row>
    <row r="60" spans="1:23" ht="12">
      <c r="A60" s="114"/>
      <c r="B60" s="55" t="s">
        <v>1</v>
      </c>
      <c r="C60" s="90">
        <f t="shared" si="4"/>
        <v>14.98228091</v>
      </c>
      <c r="D60" s="416">
        <v>-0.36266580130869197</v>
      </c>
      <c r="E60" s="259">
        <f aca="true" t="shared" si="5" ref="E60:E65">(D60*C60)+C60</f>
        <v>9.548719998342932</v>
      </c>
      <c r="F60" s="114"/>
      <c r="G60" s="114"/>
      <c r="H60" s="114"/>
      <c r="I60" s="114"/>
      <c r="J60" s="114"/>
      <c r="K60" s="114"/>
      <c r="L60" s="114"/>
      <c r="M60" s="114"/>
      <c r="N60" s="114"/>
      <c r="O60" s="114"/>
      <c r="P60" s="114"/>
      <c r="Q60" s="114"/>
      <c r="R60" s="114"/>
      <c r="S60" s="114"/>
      <c r="T60" s="114"/>
      <c r="U60" s="114"/>
      <c r="V60" s="114"/>
      <c r="W60" s="114"/>
    </row>
    <row r="61" spans="1:23" ht="12">
      <c r="A61" s="114"/>
      <c r="B61" s="55" t="s">
        <v>11</v>
      </c>
      <c r="C61" s="90">
        <f t="shared" si="4"/>
        <v>121.5321557</v>
      </c>
      <c r="D61" s="416">
        <v>-0.49797706077768866</v>
      </c>
      <c r="E61" s="259">
        <f t="shared" si="5"/>
        <v>61.01193001453758</v>
      </c>
      <c r="F61" s="119"/>
      <c r="G61" s="114"/>
      <c r="H61" s="114"/>
      <c r="I61" s="114"/>
      <c r="J61" s="114"/>
      <c r="K61" s="114"/>
      <c r="L61" s="114"/>
      <c r="M61" s="114"/>
      <c r="N61" s="114"/>
      <c r="O61" s="114"/>
      <c r="P61" s="114"/>
      <c r="Q61" s="114"/>
      <c r="R61" s="114"/>
      <c r="S61" s="114"/>
      <c r="T61" s="114"/>
      <c r="U61" s="114"/>
      <c r="V61" s="114"/>
      <c r="W61" s="114"/>
    </row>
    <row r="62" spans="1:23" ht="12">
      <c r="A62" s="114"/>
      <c r="B62" s="41" t="s">
        <v>23</v>
      </c>
      <c r="C62" s="90">
        <f t="shared" si="4"/>
        <v>7.065604799</v>
      </c>
      <c r="D62" s="416">
        <v>0.1</v>
      </c>
      <c r="E62" s="259">
        <f t="shared" si="5"/>
        <v>7.7721652789</v>
      </c>
      <c r="F62" s="119"/>
      <c r="G62" s="114"/>
      <c r="H62" s="114"/>
      <c r="I62" s="114"/>
      <c r="J62" s="114"/>
      <c r="K62" s="114"/>
      <c r="L62" s="114"/>
      <c r="M62" s="114"/>
      <c r="N62" s="114"/>
      <c r="O62" s="114"/>
      <c r="P62" s="114"/>
      <c r="Q62" s="114"/>
      <c r="R62" s="114"/>
      <c r="S62" s="114"/>
      <c r="T62" s="114"/>
      <c r="U62" s="114"/>
      <c r="V62" s="114"/>
      <c r="W62" s="114"/>
    </row>
    <row r="63" spans="1:23" ht="12.75">
      <c r="A63" s="114"/>
      <c r="B63" s="41" t="s">
        <v>36</v>
      </c>
      <c r="C63" s="90">
        <f t="shared" si="4"/>
        <v>0.026985469640000002</v>
      </c>
      <c r="D63" s="417">
        <v>-0.24758396745901745</v>
      </c>
      <c r="E63" s="259">
        <f t="shared" si="5"/>
        <v>0.020304300002783937</v>
      </c>
      <c r="F63" s="119"/>
      <c r="G63" s="114"/>
      <c r="H63" s="114"/>
      <c r="I63" s="114"/>
      <c r="J63" s="114"/>
      <c r="K63" s="114"/>
      <c r="L63" s="114"/>
      <c r="M63" s="114"/>
      <c r="N63" s="114"/>
      <c r="O63" s="114"/>
      <c r="P63" s="114"/>
      <c r="Q63" s="114"/>
      <c r="R63" s="114"/>
      <c r="S63" s="114"/>
      <c r="T63" s="114"/>
      <c r="U63" s="114"/>
      <c r="V63" s="114"/>
      <c r="W63" s="114"/>
    </row>
    <row r="64" spans="1:23" ht="12">
      <c r="A64" s="114"/>
      <c r="B64" s="41" t="s">
        <v>24</v>
      </c>
      <c r="C64" s="90">
        <f t="shared" si="4"/>
        <v>15.31345898</v>
      </c>
      <c r="D64" s="416">
        <v>-0.22528737507358043</v>
      </c>
      <c r="E64" s="259">
        <f t="shared" si="5"/>
        <v>11.863530003098852</v>
      </c>
      <c r="F64" s="119"/>
      <c r="G64" s="114"/>
      <c r="H64" s="114"/>
      <c r="I64" s="114"/>
      <c r="J64" s="114"/>
      <c r="K64" s="114"/>
      <c r="L64" s="114"/>
      <c r="M64" s="114"/>
      <c r="N64" s="114"/>
      <c r="O64" s="114"/>
      <c r="P64" s="114"/>
      <c r="Q64" s="114"/>
      <c r="R64" s="114"/>
      <c r="S64" s="114"/>
      <c r="T64" s="114"/>
      <c r="U64" s="114"/>
      <c r="V64" s="114"/>
      <c r="W64" s="114"/>
    </row>
    <row r="65" spans="1:23" ht="12">
      <c r="A65" s="114"/>
      <c r="B65" s="55" t="s">
        <v>2</v>
      </c>
      <c r="C65" s="90">
        <f t="shared" si="4"/>
        <v>1.380514693</v>
      </c>
      <c r="D65" s="416">
        <v>-0.4379777311069879</v>
      </c>
      <c r="E65" s="259">
        <f t="shared" si="5"/>
        <v>0.7758800000000001</v>
      </c>
      <c r="F65" s="119"/>
      <c r="G65" s="114"/>
      <c r="H65" s="114"/>
      <c r="I65" s="114"/>
      <c r="J65" s="114"/>
      <c r="K65" s="114"/>
      <c r="L65" s="114"/>
      <c r="M65" s="114"/>
      <c r="N65" s="114"/>
      <c r="O65" s="114"/>
      <c r="P65" s="114"/>
      <c r="Q65" s="114"/>
      <c r="R65" s="114"/>
      <c r="S65" s="114"/>
      <c r="T65" s="114"/>
      <c r="U65" s="114"/>
      <c r="V65" s="114"/>
      <c r="W65" s="114"/>
    </row>
    <row r="66" spans="1:23" ht="12">
      <c r="A66" s="114"/>
      <c r="B66" s="41" t="s">
        <v>25</v>
      </c>
      <c r="C66" s="90">
        <f t="shared" si="4"/>
        <v>0</v>
      </c>
      <c r="D66" s="616"/>
      <c r="E66" s="611"/>
      <c r="F66" s="119"/>
      <c r="G66" s="114"/>
      <c r="H66" s="114"/>
      <c r="I66" s="114"/>
      <c r="J66" s="114"/>
      <c r="K66" s="114"/>
      <c r="L66" s="114"/>
      <c r="M66" s="114"/>
      <c r="N66" s="114"/>
      <c r="O66" s="114"/>
      <c r="P66" s="114"/>
      <c r="Q66" s="114"/>
      <c r="R66" s="114"/>
      <c r="S66" s="114"/>
      <c r="T66" s="114"/>
      <c r="U66" s="114"/>
      <c r="V66" s="114"/>
      <c r="W66" s="114"/>
    </row>
    <row r="67" spans="1:23" ht="12">
      <c r="A67" s="114"/>
      <c r="B67" s="55" t="s">
        <v>5</v>
      </c>
      <c r="C67" s="90">
        <f t="shared" si="4"/>
        <v>32.22489247</v>
      </c>
      <c r="D67" s="416">
        <v>-0.5424698464117823</v>
      </c>
      <c r="E67" s="259">
        <f aca="true" t="shared" si="6" ref="E67:E75">(D67*C67)+C67</f>
        <v>14.7438600011629</v>
      </c>
      <c r="F67" s="119"/>
      <c r="G67" s="114"/>
      <c r="H67" s="114"/>
      <c r="I67" s="114"/>
      <c r="J67" s="114"/>
      <c r="K67" s="114"/>
      <c r="L67" s="114"/>
      <c r="M67" s="114"/>
      <c r="N67" s="114"/>
      <c r="O67" s="114"/>
      <c r="P67" s="114"/>
      <c r="Q67" s="114"/>
      <c r="R67" s="114"/>
      <c r="S67" s="114"/>
      <c r="T67" s="114"/>
      <c r="U67" s="114"/>
      <c r="V67" s="114"/>
      <c r="W67" s="114"/>
    </row>
    <row r="68" spans="1:23" ht="12.75">
      <c r="A68" s="114"/>
      <c r="B68" s="41" t="s">
        <v>37</v>
      </c>
      <c r="C68" s="90">
        <f t="shared" si="4"/>
        <v>7.696348895</v>
      </c>
      <c r="D68" s="417">
        <v>-0.2942367772179896</v>
      </c>
      <c r="E68" s="259">
        <f t="shared" si="6"/>
        <v>5.431799999789964</v>
      </c>
      <c r="F68" s="119"/>
      <c r="G68" s="114"/>
      <c r="H68" s="114"/>
      <c r="I68" s="114"/>
      <c r="J68" s="114"/>
      <c r="K68" s="114"/>
      <c r="L68" s="114"/>
      <c r="M68" s="114"/>
      <c r="N68" s="114"/>
      <c r="O68" s="114"/>
      <c r="P68" s="114"/>
      <c r="Q68" s="114"/>
      <c r="R68" s="114"/>
      <c r="S68" s="114"/>
      <c r="T68" s="114"/>
      <c r="U68" s="114"/>
      <c r="V68" s="114"/>
      <c r="W68" s="114"/>
    </row>
    <row r="69" spans="1:23" ht="12">
      <c r="A69" s="114"/>
      <c r="B69" s="41" t="s">
        <v>26</v>
      </c>
      <c r="C69" s="90">
        <f t="shared" si="4"/>
        <v>158.0209391</v>
      </c>
      <c r="D69" s="416">
        <v>-0.42859806747145734</v>
      </c>
      <c r="E69" s="259">
        <f t="shared" si="6"/>
        <v>90.29346998171515</v>
      </c>
      <c r="F69" s="119"/>
      <c r="G69" s="114"/>
      <c r="H69" s="114"/>
      <c r="I69" s="114"/>
      <c r="J69" s="114"/>
      <c r="K69" s="114"/>
      <c r="L69" s="114"/>
      <c r="M69" s="114"/>
      <c r="N69" s="114"/>
      <c r="O69" s="114"/>
      <c r="P69" s="114"/>
      <c r="Q69" s="114"/>
      <c r="R69" s="114"/>
      <c r="S69" s="114"/>
      <c r="T69" s="114"/>
      <c r="U69" s="114"/>
      <c r="V69" s="114"/>
      <c r="W69" s="114"/>
    </row>
    <row r="70" spans="1:23" ht="12">
      <c r="A70" s="114"/>
      <c r="B70" s="55" t="s">
        <v>4</v>
      </c>
      <c r="C70" s="90">
        <f t="shared" si="4"/>
        <v>18.528808</v>
      </c>
      <c r="D70" s="416">
        <v>-0.15111646690806635</v>
      </c>
      <c r="E70" s="259">
        <f t="shared" si="6"/>
        <v>15.728799999022087</v>
      </c>
      <c r="F70" s="119"/>
      <c r="G70" s="114"/>
      <c r="H70" s="114"/>
      <c r="I70" s="114"/>
      <c r="J70" s="114"/>
      <c r="K70" s="114"/>
      <c r="L70" s="114"/>
      <c r="M70" s="114"/>
      <c r="N70" s="114"/>
      <c r="O70" s="114"/>
      <c r="P70" s="114"/>
      <c r="Q70" s="114"/>
      <c r="R70" s="114"/>
      <c r="S70" s="114"/>
      <c r="T70" s="114"/>
      <c r="U70" s="114"/>
      <c r="V70" s="114"/>
      <c r="W70" s="114"/>
    </row>
    <row r="71" spans="1:23" ht="12">
      <c r="A71" s="114"/>
      <c r="B71" s="41" t="s">
        <v>40</v>
      </c>
      <c r="C71" s="90">
        <f t="shared" si="4"/>
        <v>70.48537368000001</v>
      </c>
      <c r="D71" s="416">
        <v>-0.2829706737535451</v>
      </c>
      <c r="E71" s="259">
        <f t="shared" si="6"/>
        <v>50.54008000000001</v>
      </c>
      <c r="F71" s="119"/>
      <c r="G71" s="114"/>
      <c r="H71" s="114"/>
      <c r="I71" s="114"/>
      <c r="J71" s="114"/>
      <c r="K71" s="114"/>
      <c r="L71" s="114"/>
      <c r="M71" s="114"/>
      <c r="N71" s="114"/>
      <c r="O71" s="114"/>
      <c r="P71" s="114"/>
      <c r="Q71" s="114"/>
      <c r="R71" s="114"/>
      <c r="S71" s="114"/>
      <c r="T71" s="114"/>
      <c r="U71" s="114"/>
      <c r="V71" s="114"/>
      <c r="W71" s="114"/>
    </row>
    <row r="72" spans="1:23" ht="12">
      <c r="A72" s="114"/>
      <c r="B72" s="41" t="s">
        <v>72</v>
      </c>
      <c r="C72" s="90">
        <f t="shared" si="4"/>
        <v>25.33903441</v>
      </c>
      <c r="D72" s="416">
        <v>-0.6622728450285418</v>
      </c>
      <c r="E72" s="259">
        <f t="shared" si="6"/>
        <v>8.557680001013182</v>
      </c>
      <c r="F72" s="121"/>
      <c r="G72" s="114"/>
      <c r="H72" s="114"/>
      <c r="I72" s="114"/>
      <c r="J72" s="114"/>
      <c r="K72" s="114"/>
      <c r="L72" s="114"/>
      <c r="M72" s="114"/>
      <c r="N72" s="114"/>
      <c r="O72" s="114"/>
      <c r="P72" s="114"/>
      <c r="Q72" s="114"/>
      <c r="R72" s="114"/>
      <c r="S72" s="114"/>
      <c r="T72" s="114"/>
      <c r="U72" s="114"/>
      <c r="V72" s="114"/>
      <c r="W72" s="114"/>
    </row>
    <row r="73" spans="1:23" ht="12">
      <c r="A73" s="114"/>
      <c r="B73" s="41" t="s">
        <v>27</v>
      </c>
      <c r="C73" s="90">
        <f t="shared" si="4"/>
        <v>8.906329886</v>
      </c>
      <c r="D73" s="416">
        <v>-0.663334949594298</v>
      </c>
      <c r="E73" s="259">
        <f t="shared" si="6"/>
        <v>2.998450000000001</v>
      </c>
      <c r="F73" s="121"/>
      <c r="G73" s="114"/>
      <c r="H73" s="114"/>
      <c r="I73" s="114"/>
      <c r="J73" s="114"/>
      <c r="K73" s="114"/>
      <c r="L73" s="114"/>
      <c r="M73" s="114"/>
      <c r="N73" s="114"/>
      <c r="O73" s="114"/>
      <c r="P73" s="114"/>
      <c r="Q73" s="114"/>
      <c r="R73" s="114"/>
      <c r="S73" s="114"/>
      <c r="T73" s="114"/>
      <c r="U73" s="114"/>
      <c r="V73" s="114"/>
      <c r="W73" s="114"/>
    </row>
    <row r="74" spans="1:23" ht="12">
      <c r="A74" s="114"/>
      <c r="B74" s="55" t="s">
        <v>6</v>
      </c>
      <c r="C74" s="90">
        <f t="shared" si="4"/>
        <v>115.0466905</v>
      </c>
      <c r="D74" s="416">
        <v>-0.4568314853243044</v>
      </c>
      <c r="E74" s="259">
        <f t="shared" si="6"/>
        <v>62.48973999723946</v>
      </c>
      <c r="F74" s="121"/>
      <c r="G74" s="114"/>
      <c r="H74" s="114"/>
      <c r="I74" s="114"/>
      <c r="J74" s="114"/>
      <c r="K74" s="114"/>
      <c r="L74" s="114"/>
      <c r="M74" s="114"/>
      <c r="N74" s="114"/>
      <c r="O74" s="114"/>
      <c r="P74" s="114"/>
      <c r="Q74" s="114"/>
      <c r="R74" s="114"/>
      <c r="S74" s="114"/>
      <c r="T74" s="114"/>
      <c r="U74" s="114"/>
      <c r="V74" s="114"/>
      <c r="W74" s="114"/>
    </row>
    <row r="75" spans="1:23" ht="12">
      <c r="A75" s="114"/>
      <c r="B75" s="55" t="s">
        <v>14</v>
      </c>
      <c r="C75" s="90">
        <f t="shared" si="4"/>
        <v>13.56288868</v>
      </c>
      <c r="D75" s="416">
        <v>-0.36119729323345384</v>
      </c>
      <c r="E75" s="259">
        <f t="shared" si="6"/>
        <v>8.664010000357347</v>
      </c>
      <c r="F75" s="121"/>
      <c r="G75" s="114"/>
      <c r="H75" s="114"/>
      <c r="I75" s="114"/>
      <c r="J75" s="114"/>
      <c r="K75" s="114"/>
      <c r="L75" s="114"/>
      <c r="M75" s="114"/>
      <c r="N75" s="114"/>
      <c r="O75" s="114"/>
      <c r="P75" s="114"/>
      <c r="Q75" s="114"/>
      <c r="R75" s="114"/>
      <c r="S75" s="114"/>
      <c r="T75" s="114"/>
      <c r="U75" s="114"/>
      <c r="V75" s="114"/>
      <c r="W75" s="114"/>
    </row>
    <row r="76" spans="1:23" ht="12">
      <c r="A76" s="114"/>
      <c r="B76" s="55" t="s">
        <v>38</v>
      </c>
      <c r="C76" s="90">
        <f t="shared" si="4"/>
        <v>0</v>
      </c>
      <c r="D76" s="616"/>
      <c r="E76" s="611"/>
      <c r="F76" s="121"/>
      <c r="G76" s="114"/>
      <c r="H76" s="114"/>
      <c r="I76" s="114"/>
      <c r="J76" s="114"/>
      <c r="K76" s="114"/>
      <c r="L76" s="114"/>
      <c r="M76" s="114"/>
      <c r="N76" s="114"/>
      <c r="O76" s="114"/>
      <c r="P76" s="114"/>
      <c r="Q76" s="114"/>
      <c r="R76" s="114"/>
      <c r="S76" s="114"/>
      <c r="T76" s="114"/>
      <c r="U76" s="114"/>
      <c r="V76" s="114"/>
      <c r="W76" s="114"/>
    </row>
    <row r="77" spans="1:23" ht="12">
      <c r="A77" s="114"/>
      <c r="B77" s="41" t="s">
        <v>41</v>
      </c>
      <c r="C77" s="90">
        <f t="shared" si="4"/>
        <v>37.88595033</v>
      </c>
      <c r="D77" s="616"/>
      <c r="E77" s="611"/>
      <c r="F77" s="121"/>
      <c r="G77" s="114"/>
      <c r="H77" s="114"/>
      <c r="I77" s="114"/>
      <c r="J77" s="114"/>
      <c r="K77" s="114"/>
      <c r="L77" s="114"/>
      <c r="M77" s="114"/>
      <c r="N77" s="114"/>
      <c r="O77" s="114"/>
      <c r="P77" s="114"/>
      <c r="Q77" s="114"/>
      <c r="R77" s="114"/>
      <c r="S77" s="114"/>
      <c r="T77" s="114"/>
      <c r="U77" s="114"/>
      <c r="V77" s="114"/>
      <c r="W77" s="114"/>
    </row>
    <row r="78" spans="1:23" ht="12.75" thickBot="1">
      <c r="A78" s="114"/>
      <c r="B78" s="323" t="s">
        <v>9</v>
      </c>
      <c r="C78" s="418">
        <f t="shared" si="4"/>
        <v>197.7991538</v>
      </c>
      <c r="D78" s="419">
        <v>-0.6909927630476105</v>
      </c>
      <c r="E78" s="411">
        <f>(D78*C78)+C78</f>
        <v>61.12136998725873</v>
      </c>
      <c r="F78" s="119"/>
      <c r="G78" s="114"/>
      <c r="H78" s="114"/>
      <c r="I78" s="114"/>
      <c r="J78" s="114"/>
      <c r="K78" s="114"/>
      <c r="L78" s="114"/>
      <c r="M78" s="114"/>
      <c r="N78" s="114"/>
      <c r="O78" s="114"/>
      <c r="P78" s="114"/>
      <c r="Q78" s="114"/>
      <c r="R78" s="114"/>
      <c r="S78" s="114"/>
      <c r="T78" s="114"/>
      <c r="U78" s="114"/>
      <c r="V78" s="114"/>
      <c r="W78" s="114"/>
    </row>
    <row r="79" spans="1:23" ht="12">
      <c r="A79" s="114"/>
      <c r="B79" s="41" t="s">
        <v>73</v>
      </c>
      <c r="C79" s="90"/>
      <c r="D79" s="416">
        <v>-0.5044293906886775</v>
      </c>
      <c r="E79" s="259"/>
      <c r="F79" s="119"/>
      <c r="G79" s="114"/>
      <c r="H79" s="114"/>
      <c r="I79" s="114"/>
      <c r="J79" s="114"/>
      <c r="K79" s="114"/>
      <c r="L79" s="114"/>
      <c r="M79" s="114"/>
      <c r="N79" s="114"/>
      <c r="O79" s="114"/>
      <c r="P79" s="114"/>
      <c r="Q79" s="114"/>
      <c r="R79" s="114"/>
      <c r="S79" s="114"/>
      <c r="T79" s="114"/>
      <c r="U79" s="114"/>
      <c r="V79" s="114"/>
      <c r="W79" s="114"/>
    </row>
    <row r="80" spans="1:23" ht="12">
      <c r="A80" s="114"/>
      <c r="B80" s="55" t="s">
        <v>15</v>
      </c>
      <c r="C80" s="90"/>
      <c r="D80" s="416">
        <v>-0.5606356661233419</v>
      </c>
      <c r="E80" s="259"/>
      <c r="F80" s="114"/>
      <c r="G80" s="114"/>
      <c r="H80" s="114"/>
      <c r="I80" s="114"/>
      <c r="J80" s="114"/>
      <c r="K80" s="114"/>
      <c r="L80" s="114"/>
      <c r="M80" s="114"/>
      <c r="N80" s="114"/>
      <c r="O80" s="114"/>
      <c r="P80" s="114"/>
      <c r="Q80" s="114"/>
      <c r="R80" s="114"/>
      <c r="S80" s="114"/>
      <c r="T80" s="114"/>
      <c r="U80" s="114"/>
      <c r="V80" s="114"/>
      <c r="W80" s="114"/>
    </row>
    <row r="81" spans="1:23" ht="12">
      <c r="A81" s="114"/>
      <c r="B81" s="123"/>
      <c r="C81" s="303"/>
      <c r="D81" s="124"/>
      <c r="E81" s="298"/>
      <c r="F81" s="114"/>
      <c r="G81" s="114"/>
      <c r="H81" s="114"/>
      <c r="I81" s="114"/>
      <c r="J81" s="114"/>
      <c r="K81" s="114"/>
      <c r="L81" s="114"/>
      <c r="M81" s="114"/>
      <c r="N81" s="114"/>
      <c r="O81" s="114"/>
      <c r="P81" s="114"/>
      <c r="Q81" s="114"/>
      <c r="R81" s="114"/>
      <c r="S81" s="114"/>
      <c r="T81" s="114"/>
      <c r="U81" s="114"/>
      <c r="V81" s="114"/>
      <c r="W81" s="114"/>
    </row>
    <row r="82" spans="1:23" ht="15.75">
      <c r="A82" s="114"/>
      <c r="B82" s="393" t="s">
        <v>191</v>
      </c>
      <c r="C82" s="117"/>
      <c r="D82" s="117"/>
      <c r="E82" s="117"/>
      <c r="F82" s="117"/>
      <c r="G82" s="117"/>
      <c r="H82" s="117"/>
      <c r="I82" s="117"/>
      <c r="J82" s="117"/>
      <c r="K82" s="117"/>
      <c r="L82" s="117"/>
      <c r="M82" s="117"/>
      <c r="N82" s="114"/>
      <c r="O82" s="114"/>
      <c r="P82" s="114"/>
      <c r="Q82" s="114"/>
      <c r="R82" s="114"/>
      <c r="S82" s="114"/>
      <c r="T82" s="114"/>
      <c r="U82" s="114"/>
      <c r="V82" s="114"/>
      <c r="W82" s="114"/>
    </row>
    <row r="83" spans="1:23" ht="12">
      <c r="A83" s="114"/>
      <c r="B83" s="118"/>
      <c r="C83" s="117"/>
      <c r="D83" s="117"/>
      <c r="E83" s="117"/>
      <c r="F83" s="117"/>
      <c r="G83" s="117"/>
      <c r="H83" s="117"/>
      <c r="I83" s="117"/>
      <c r="J83" s="117"/>
      <c r="K83" s="117"/>
      <c r="L83" s="117"/>
      <c r="M83" s="117"/>
      <c r="N83" s="117"/>
      <c r="O83" s="117"/>
      <c r="P83" s="117"/>
      <c r="Q83" s="117"/>
      <c r="R83" s="117"/>
      <c r="S83" s="117"/>
      <c r="T83" s="117"/>
      <c r="U83" s="117"/>
      <c r="V83" s="117"/>
      <c r="W83" s="117"/>
    </row>
    <row r="84" spans="1:23" ht="12">
      <c r="A84" s="114"/>
      <c r="B84" s="21"/>
      <c r="C84" s="34" t="s">
        <v>192</v>
      </c>
      <c r="D84" s="34">
        <v>1991</v>
      </c>
      <c r="E84" s="34">
        <v>1992</v>
      </c>
      <c r="F84" s="34">
        <v>1993</v>
      </c>
      <c r="G84" s="34">
        <v>1994</v>
      </c>
      <c r="H84" s="34">
        <v>1995</v>
      </c>
      <c r="I84" s="34">
        <v>1996</v>
      </c>
      <c r="J84" s="34">
        <v>1997</v>
      </c>
      <c r="K84" s="34">
        <v>1998</v>
      </c>
      <c r="L84" s="10">
        <v>1999</v>
      </c>
      <c r="M84" s="10">
        <v>2000</v>
      </c>
      <c r="N84" s="10">
        <v>2001</v>
      </c>
      <c r="O84" s="450">
        <v>2002</v>
      </c>
      <c r="P84" s="451"/>
      <c r="Q84" s="451"/>
      <c r="R84" s="451"/>
      <c r="S84" s="451"/>
      <c r="T84" s="451"/>
      <c r="U84" s="451"/>
      <c r="V84" s="451"/>
      <c r="W84" s="451"/>
    </row>
    <row r="85" spans="1:20" ht="12">
      <c r="A85" s="114"/>
      <c r="B85" s="264" t="s">
        <v>13</v>
      </c>
      <c r="C85" s="12">
        <f>C47</f>
        <v>10.48859612</v>
      </c>
      <c r="D85" s="12">
        <f aca="true" t="shared" si="7" ref="D85:O85">($E47-$C47)/20+C85</f>
        <v>10.331170814008013</v>
      </c>
      <c r="E85" s="12">
        <f t="shared" si="7"/>
        <v>10.173745508016026</v>
      </c>
      <c r="F85" s="12">
        <f t="shared" si="7"/>
        <v>10.016320202024039</v>
      </c>
      <c r="G85" s="12">
        <f t="shared" si="7"/>
        <v>9.858894896032051</v>
      </c>
      <c r="H85" s="12">
        <f t="shared" si="7"/>
        <v>9.701469590040064</v>
      </c>
      <c r="I85" s="12">
        <f t="shared" si="7"/>
        <v>9.544044284048077</v>
      </c>
      <c r="J85" s="12">
        <f t="shared" si="7"/>
        <v>9.38661897805609</v>
      </c>
      <c r="K85" s="12">
        <f t="shared" si="7"/>
        <v>9.229193672064103</v>
      </c>
      <c r="L85" s="12">
        <f t="shared" si="7"/>
        <v>9.071768366072115</v>
      </c>
      <c r="M85" s="12">
        <f t="shared" si="7"/>
        <v>8.914343060080128</v>
      </c>
      <c r="N85" s="12">
        <f t="shared" si="7"/>
        <v>8.75691775408814</v>
      </c>
      <c r="O85" s="12">
        <f t="shared" si="7"/>
        <v>8.599492448096154</v>
      </c>
      <c r="P85" s="114"/>
      <c r="Q85" s="114"/>
      <c r="R85" s="114"/>
      <c r="S85" s="114"/>
      <c r="T85" s="114"/>
    </row>
    <row r="86" spans="1:20" ht="12">
      <c r="A86" s="114"/>
      <c r="B86" s="1" t="s">
        <v>7</v>
      </c>
      <c r="C86" s="12">
        <f aca="true" t="shared" si="8" ref="C86:C116">C48</f>
        <v>24.39057323</v>
      </c>
      <c r="D86" s="12">
        <f aca="true" t="shared" si="9" ref="D86:O116">($E48-$C48)/20+C86</f>
        <v>23.734678068463097</v>
      </c>
      <c r="E86" s="12">
        <f t="shared" si="9"/>
        <v>23.078782906926193</v>
      </c>
      <c r="F86" s="12">
        <f t="shared" si="9"/>
        <v>22.42288774538929</v>
      </c>
      <c r="G86" s="12">
        <f t="shared" si="9"/>
        <v>21.766992583852385</v>
      </c>
      <c r="H86" s="12">
        <f t="shared" si="9"/>
        <v>21.11109742231548</v>
      </c>
      <c r="I86" s="12">
        <f t="shared" si="9"/>
        <v>20.455202260778577</v>
      </c>
      <c r="J86" s="12">
        <f t="shared" si="9"/>
        <v>19.799307099241673</v>
      </c>
      <c r="K86" s="12">
        <f t="shared" si="9"/>
        <v>19.14341193770477</v>
      </c>
      <c r="L86" s="12">
        <f t="shared" si="9"/>
        <v>18.487516776167865</v>
      </c>
      <c r="M86" s="12">
        <f t="shared" si="9"/>
        <v>17.83162161463096</v>
      </c>
      <c r="N86" s="12">
        <f t="shared" si="9"/>
        <v>17.175726453094057</v>
      </c>
      <c r="O86" s="12">
        <f t="shared" si="9"/>
        <v>16.519831291557153</v>
      </c>
      <c r="P86" s="114"/>
      <c r="Q86" s="114"/>
      <c r="R86" s="114"/>
      <c r="S86" s="114"/>
      <c r="T86" s="114"/>
    </row>
    <row r="87" spans="1:20" ht="12">
      <c r="A87" s="114"/>
      <c r="B87" s="9" t="s">
        <v>39</v>
      </c>
      <c r="C87" s="12">
        <f t="shared" si="8"/>
        <v>79.06841410999999</v>
      </c>
      <c r="D87" s="12">
        <f t="shared" si="9"/>
        <v>77.05926340459835</v>
      </c>
      <c r="E87" s="12">
        <f t="shared" si="9"/>
        <v>75.05011269919672</v>
      </c>
      <c r="F87" s="12">
        <f t="shared" si="9"/>
        <v>73.04096199379508</v>
      </c>
      <c r="G87" s="12">
        <f t="shared" si="9"/>
        <v>71.03181128839344</v>
      </c>
      <c r="H87" s="12">
        <f t="shared" si="9"/>
        <v>69.0226605829918</v>
      </c>
      <c r="I87" s="12">
        <f t="shared" si="9"/>
        <v>67.01350987759017</v>
      </c>
      <c r="J87" s="12">
        <f t="shared" si="9"/>
        <v>65.00435917218853</v>
      </c>
      <c r="K87" s="12">
        <f t="shared" si="9"/>
        <v>62.99520846678689</v>
      </c>
      <c r="L87" s="12">
        <f t="shared" si="9"/>
        <v>60.986057761385254</v>
      </c>
      <c r="M87" s="12">
        <f t="shared" si="9"/>
        <v>58.97690705598362</v>
      </c>
      <c r="N87" s="12">
        <f t="shared" si="9"/>
        <v>56.96775635058198</v>
      </c>
      <c r="O87" s="12">
        <f t="shared" si="9"/>
        <v>54.95860564518034</v>
      </c>
      <c r="P87" s="114"/>
      <c r="Q87" s="114"/>
      <c r="R87" s="114"/>
      <c r="S87" s="114"/>
      <c r="T87" s="114"/>
    </row>
    <row r="88" spans="1:20" ht="12">
      <c r="A88" s="114"/>
      <c r="B88" s="9" t="s">
        <v>19</v>
      </c>
      <c r="C88" s="12">
        <f t="shared" si="8"/>
        <v>2.331157278</v>
      </c>
      <c r="D88" s="12">
        <f t="shared" si="9"/>
        <v>2.327006914116395</v>
      </c>
      <c r="E88" s="12">
        <f t="shared" si="9"/>
        <v>2.32285655023279</v>
      </c>
      <c r="F88" s="12">
        <f t="shared" si="9"/>
        <v>2.3187061863491847</v>
      </c>
      <c r="G88" s="12">
        <f t="shared" si="9"/>
        <v>2.3145558224655796</v>
      </c>
      <c r="H88" s="12">
        <f t="shared" si="9"/>
        <v>2.3104054585819744</v>
      </c>
      <c r="I88" s="12">
        <f t="shared" si="9"/>
        <v>2.3062550946983693</v>
      </c>
      <c r="J88" s="12">
        <f t="shared" si="9"/>
        <v>2.302104730814764</v>
      </c>
      <c r="K88" s="12">
        <f t="shared" si="9"/>
        <v>2.297954366931159</v>
      </c>
      <c r="L88" s="12">
        <f t="shared" si="9"/>
        <v>2.293804003047554</v>
      </c>
      <c r="M88" s="12">
        <f t="shared" si="9"/>
        <v>2.289653639163949</v>
      </c>
      <c r="N88" s="12">
        <f t="shared" si="9"/>
        <v>2.2855032752803437</v>
      </c>
      <c r="O88" s="12">
        <f t="shared" si="9"/>
        <v>2.2813529113967386</v>
      </c>
      <c r="P88" s="114"/>
      <c r="Q88" s="114"/>
      <c r="R88" s="114"/>
      <c r="S88" s="114"/>
      <c r="T88" s="114"/>
    </row>
    <row r="89" spans="1:20" ht="12">
      <c r="A89" s="114"/>
      <c r="B89" s="9" t="s">
        <v>20</v>
      </c>
      <c r="C89" s="12">
        <f t="shared" si="8"/>
        <v>79.78380724</v>
      </c>
      <c r="D89" s="12">
        <f t="shared" si="9"/>
        <v>76.75484137795186</v>
      </c>
      <c r="E89" s="12">
        <f t="shared" si="9"/>
        <v>73.72587551590372</v>
      </c>
      <c r="F89" s="12">
        <f t="shared" si="9"/>
        <v>70.69690965385558</v>
      </c>
      <c r="G89" s="12">
        <f t="shared" si="9"/>
        <v>67.66794379180745</v>
      </c>
      <c r="H89" s="12">
        <f t="shared" si="9"/>
        <v>64.6389779297593</v>
      </c>
      <c r="I89" s="12">
        <f t="shared" si="9"/>
        <v>61.61001206771117</v>
      </c>
      <c r="J89" s="12">
        <f t="shared" si="9"/>
        <v>58.58104620566303</v>
      </c>
      <c r="K89" s="12">
        <f t="shared" si="9"/>
        <v>55.55208034361489</v>
      </c>
      <c r="L89" s="12">
        <f t="shared" si="9"/>
        <v>52.52311448156675</v>
      </c>
      <c r="M89" s="12">
        <f t="shared" si="9"/>
        <v>49.49414861951861</v>
      </c>
      <c r="N89" s="12">
        <f t="shared" si="9"/>
        <v>46.46518275747047</v>
      </c>
      <c r="O89" s="12">
        <f t="shared" si="9"/>
        <v>43.43621689542233</v>
      </c>
      <c r="P89" s="114"/>
      <c r="Q89" s="114"/>
      <c r="R89" s="114"/>
      <c r="S89" s="114"/>
      <c r="T89" s="114"/>
    </row>
    <row r="90" spans="1:20" ht="12">
      <c r="A90" s="114"/>
      <c r="B90" s="1" t="s">
        <v>12</v>
      </c>
      <c r="C90" s="12">
        <f t="shared" si="8"/>
        <v>19.523999540000002</v>
      </c>
      <c r="D90" s="12">
        <f t="shared" si="9"/>
        <v>18.97471506294546</v>
      </c>
      <c r="E90" s="12">
        <f t="shared" si="9"/>
        <v>18.42543058589092</v>
      </c>
      <c r="F90" s="12">
        <f t="shared" si="9"/>
        <v>17.876146108836377</v>
      </c>
      <c r="G90" s="12">
        <f t="shared" si="9"/>
        <v>17.326861631781835</v>
      </c>
      <c r="H90" s="12">
        <f t="shared" si="9"/>
        <v>16.777577154727293</v>
      </c>
      <c r="I90" s="12">
        <f t="shared" si="9"/>
        <v>16.22829267767275</v>
      </c>
      <c r="J90" s="12">
        <f t="shared" si="9"/>
        <v>15.67900820061821</v>
      </c>
      <c r="K90" s="12">
        <f t="shared" si="9"/>
        <v>15.129723723563668</v>
      </c>
      <c r="L90" s="12">
        <f t="shared" si="9"/>
        <v>14.580439246509126</v>
      </c>
      <c r="M90" s="12">
        <f t="shared" si="9"/>
        <v>14.031154769454584</v>
      </c>
      <c r="N90" s="12">
        <f t="shared" si="9"/>
        <v>13.481870292400043</v>
      </c>
      <c r="O90" s="12">
        <f t="shared" si="9"/>
        <v>12.932585815345501</v>
      </c>
      <c r="P90" s="114"/>
      <c r="Q90" s="114"/>
      <c r="R90" s="114"/>
      <c r="S90" s="114"/>
      <c r="T90" s="114"/>
    </row>
    <row r="91" spans="1:20" ht="12">
      <c r="A91" s="114"/>
      <c r="B91" s="9" t="s">
        <v>21</v>
      </c>
      <c r="C91" s="12">
        <f t="shared" si="8"/>
        <v>10.77633468</v>
      </c>
      <c r="D91" s="12">
        <f t="shared" si="9"/>
        <v>10.544276946021348</v>
      </c>
      <c r="E91" s="12">
        <f t="shared" si="9"/>
        <v>10.312219212042699</v>
      </c>
      <c r="F91" s="12">
        <f t="shared" si="9"/>
        <v>10.08016147806405</v>
      </c>
      <c r="G91" s="12">
        <f t="shared" si="9"/>
        <v>9.8481037440854</v>
      </c>
      <c r="H91" s="12">
        <f t="shared" si="9"/>
        <v>9.61604601010675</v>
      </c>
      <c r="I91" s="12">
        <f t="shared" si="9"/>
        <v>9.3839882761281</v>
      </c>
      <c r="J91" s="12">
        <f t="shared" si="9"/>
        <v>9.15193054214945</v>
      </c>
      <c r="K91" s="12">
        <f t="shared" si="9"/>
        <v>8.919872808170801</v>
      </c>
      <c r="L91" s="12">
        <f t="shared" si="9"/>
        <v>8.687815074192152</v>
      </c>
      <c r="M91" s="12">
        <f t="shared" si="9"/>
        <v>8.455757340213502</v>
      </c>
      <c r="N91" s="12">
        <f t="shared" si="9"/>
        <v>8.223699606234852</v>
      </c>
      <c r="O91" s="12">
        <f t="shared" si="9"/>
        <v>7.991641872256202</v>
      </c>
      <c r="P91" s="114"/>
      <c r="Q91" s="114"/>
      <c r="R91" s="114"/>
      <c r="S91" s="114"/>
      <c r="T91" s="114"/>
    </row>
    <row r="92" spans="1:20" ht="12">
      <c r="A92" s="114"/>
      <c r="B92" s="1" t="s">
        <v>10</v>
      </c>
      <c r="C92" s="12">
        <f t="shared" si="8"/>
        <v>16.8820331</v>
      </c>
      <c r="D92" s="12">
        <f t="shared" si="9"/>
        <v>16.485767444946948</v>
      </c>
      <c r="E92" s="12">
        <f t="shared" si="9"/>
        <v>16.089501789893895</v>
      </c>
      <c r="F92" s="12">
        <f t="shared" si="9"/>
        <v>15.69323613484084</v>
      </c>
      <c r="G92" s="12">
        <f t="shared" si="9"/>
        <v>15.296970479787785</v>
      </c>
      <c r="H92" s="12">
        <f t="shared" si="9"/>
        <v>14.90070482473473</v>
      </c>
      <c r="I92" s="12">
        <f t="shared" si="9"/>
        <v>14.504439169681675</v>
      </c>
      <c r="J92" s="12">
        <f t="shared" si="9"/>
        <v>14.10817351462862</v>
      </c>
      <c r="K92" s="12">
        <f t="shared" si="9"/>
        <v>13.711907859575565</v>
      </c>
      <c r="L92" s="12">
        <f t="shared" si="9"/>
        <v>13.31564220452251</v>
      </c>
      <c r="M92" s="12">
        <f t="shared" si="9"/>
        <v>12.919376549469455</v>
      </c>
      <c r="N92" s="12">
        <f t="shared" si="9"/>
        <v>12.5231108944164</v>
      </c>
      <c r="O92" s="12">
        <f t="shared" si="9"/>
        <v>12.126845239363345</v>
      </c>
      <c r="P92" s="114"/>
      <c r="Q92" s="114"/>
      <c r="R92" s="114"/>
      <c r="S92" s="114"/>
      <c r="T92" s="114"/>
    </row>
    <row r="93" spans="1:20" ht="12">
      <c r="A93" s="114"/>
      <c r="B93" s="1" t="s">
        <v>3</v>
      </c>
      <c r="C93" s="12">
        <f t="shared" si="8"/>
        <v>128.5154039</v>
      </c>
      <c r="D93" s="12">
        <f t="shared" si="9"/>
        <v>125.85002120553567</v>
      </c>
      <c r="E93" s="12">
        <f t="shared" si="9"/>
        <v>123.18463851107134</v>
      </c>
      <c r="F93" s="12">
        <f t="shared" si="9"/>
        <v>120.51925581660701</v>
      </c>
      <c r="G93" s="12">
        <f t="shared" si="9"/>
        <v>117.85387312214269</v>
      </c>
      <c r="H93" s="12">
        <f t="shared" si="9"/>
        <v>115.18849042767836</v>
      </c>
      <c r="I93" s="12">
        <f t="shared" si="9"/>
        <v>112.52310773321403</v>
      </c>
      <c r="J93" s="12">
        <f t="shared" si="9"/>
        <v>109.8577250387497</v>
      </c>
      <c r="K93" s="12">
        <f t="shared" si="9"/>
        <v>107.19234234428538</v>
      </c>
      <c r="L93" s="12">
        <f t="shared" si="9"/>
        <v>104.52695964982105</v>
      </c>
      <c r="M93" s="12">
        <f t="shared" si="9"/>
        <v>101.86157695535672</v>
      </c>
      <c r="N93" s="12">
        <f t="shared" si="9"/>
        <v>99.1961942608924</v>
      </c>
      <c r="O93" s="12">
        <f t="shared" si="9"/>
        <v>96.53081156642807</v>
      </c>
      <c r="P93" s="114"/>
      <c r="Q93" s="114"/>
      <c r="R93" s="114"/>
      <c r="S93" s="114"/>
      <c r="T93" s="114"/>
    </row>
    <row r="94" spans="1:20" ht="12">
      <c r="A94" s="114"/>
      <c r="B94" s="1" t="s">
        <v>8</v>
      </c>
      <c r="C94" s="12">
        <f t="shared" si="8"/>
        <v>271.5332851</v>
      </c>
      <c r="D94" s="12">
        <f t="shared" si="9"/>
        <v>261.5291078449321</v>
      </c>
      <c r="E94" s="12">
        <f t="shared" si="9"/>
        <v>251.52493058986423</v>
      </c>
      <c r="F94" s="12">
        <f t="shared" si="9"/>
        <v>241.52075333479632</v>
      </c>
      <c r="G94" s="12">
        <f t="shared" si="9"/>
        <v>231.51657607972842</v>
      </c>
      <c r="H94" s="12">
        <f t="shared" si="9"/>
        <v>221.51239882466052</v>
      </c>
      <c r="I94" s="12">
        <f t="shared" si="9"/>
        <v>211.50822156959262</v>
      </c>
      <c r="J94" s="12">
        <f t="shared" si="9"/>
        <v>201.50404431452472</v>
      </c>
      <c r="K94" s="12">
        <f t="shared" si="9"/>
        <v>191.49986705945682</v>
      </c>
      <c r="L94" s="12">
        <f t="shared" si="9"/>
        <v>181.49568980438892</v>
      </c>
      <c r="M94" s="12">
        <f t="shared" si="9"/>
        <v>171.49151254932102</v>
      </c>
      <c r="N94" s="12">
        <f t="shared" si="9"/>
        <v>161.4873352942531</v>
      </c>
      <c r="O94" s="12">
        <f t="shared" si="9"/>
        <v>151.4831580391852</v>
      </c>
      <c r="P94" s="114"/>
      <c r="Q94" s="114"/>
      <c r="R94" s="114"/>
      <c r="S94" s="114"/>
      <c r="T94" s="114"/>
    </row>
    <row r="95" spans="1:20" ht="12">
      <c r="A95" s="114"/>
      <c r="B95" s="1" t="s">
        <v>0</v>
      </c>
      <c r="C95" s="12">
        <f t="shared" si="8"/>
        <v>26.35765649</v>
      </c>
      <c r="D95" s="12">
        <f t="shared" si="9"/>
        <v>26.445582165446666</v>
      </c>
      <c r="E95" s="12">
        <f t="shared" si="9"/>
        <v>26.53350784089333</v>
      </c>
      <c r="F95" s="12">
        <f t="shared" si="9"/>
        <v>26.62143351633999</v>
      </c>
      <c r="G95" s="12">
        <f t="shared" si="9"/>
        <v>26.709359191786653</v>
      </c>
      <c r="H95" s="12">
        <f t="shared" si="9"/>
        <v>26.797284867233316</v>
      </c>
      <c r="I95" s="12">
        <f t="shared" si="9"/>
        <v>26.885210542679978</v>
      </c>
      <c r="J95" s="12">
        <f t="shared" si="9"/>
        <v>26.97313621812664</v>
      </c>
      <c r="K95" s="12">
        <f t="shared" si="9"/>
        <v>27.061061893573303</v>
      </c>
      <c r="L95" s="12">
        <f t="shared" si="9"/>
        <v>27.148987569019965</v>
      </c>
      <c r="M95" s="12">
        <f t="shared" si="9"/>
        <v>27.236913244466628</v>
      </c>
      <c r="N95" s="12">
        <f t="shared" si="9"/>
        <v>27.32483891991329</v>
      </c>
      <c r="O95" s="12">
        <f t="shared" si="9"/>
        <v>27.412764595359953</v>
      </c>
      <c r="P95" s="114"/>
      <c r="Q95" s="114"/>
      <c r="R95" s="114"/>
      <c r="S95" s="114"/>
      <c r="T95" s="114"/>
    </row>
    <row r="96" spans="1:20" ht="12">
      <c r="A96" s="114"/>
      <c r="B96" s="9" t="s">
        <v>22</v>
      </c>
      <c r="C96" s="12">
        <f t="shared" si="8"/>
        <v>44.03053054</v>
      </c>
      <c r="D96" s="12">
        <f t="shared" si="9"/>
        <v>43.09017001311457</v>
      </c>
      <c r="E96" s="12">
        <f t="shared" si="9"/>
        <v>42.149809486229145</v>
      </c>
      <c r="F96" s="12">
        <f t="shared" si="9"/>
        <v>41.20944895934372</v>
      </c>
      <c r="G96" s="12">
        <f t="shared" si="9"/>
        <v>40.26908843245829</v>
      </c>
      <c r="H96" s="12">
        <f t="shared" si="9"/>
        <v>39.32872790557286</v>
      </c>
      <c r="I96" s="12">
        <f t="shared" si="9"/>
        <v>38.388367378687434</v>
      </c>
      <c r="J96" s="12">
        <f t="shared" si="9"/>
        <v>37.448006851802006</v>
      </c>
      <c r="K96" s="12">
        <f t="shared" si="9"/>
        <v>36.50764632491658</v>
      </c>
      <c r="L96" s="12">
        <f t="shared" si="9"/>
        <v>35.56728579803115</v>
      </c>
      <c r="M96" s="12">
        <f t="shared" si="9"/>
        <v>34.62692527114572</v>
      </c>
      <c r="N96" s="12">
        <f t="shared" si="9"/>
        <v>33.686564744260295</v>
      </c>
      <c r="O96" s="12">
        <f t="shared" si="9"/>
        <v>32.74620421737487</v>
      </c>
      <c r="P96" s="114"/>
      <c r="Q96" s="114"/>
      <c r="R96" s="114"/>
      <c r="S96" s="114"/>
      <c r="T96" s="114"/>
    </row>
    <row r="97" spans="1:20" ht="12">
      <c r="A97" s="114"/>
      <c r="B97" s="9" t="s">
        <v>35</v>
      </c>
      <c r="C97" s="608"/>
      <c r="D97" s="608"/>
      <c r="E97" s="608"/>
      <c r="F97" s="608"/>
      <c r="G97" s="608"/>
      <c r="H97" s="608"/>
      <c r="I97" s="608"/>
      <c r="J97" s="608"/>
      <c r="K97" s="608"/>
      <c r="L97" s="608"/>
      <c r="M97" s="608"/>
      <c r="N97" s="608"/>
      <c r="O97" s="608"/>
      <c r="P97" s="114"/>
      <c r="Q97" s="114"/>
      <c r="R97" s="114"/>
      <c r="S97" s="114"/>
      <c r="T97" s="114"/>
    </row>
    <row r="98" spans="1:20" ht="12">
      <c r="A98" s="114"/>
      <c r="B98" s="1" t="s">
        <v>1</v>
      </c>
      <c r="C98" s="12">
        <f t="shared" si="8"/>
        <v>14.98228091</v>
      </c>
      <c r="D98" s="12">
        <f t="shared" si="9"/>
        <v>14.710602864417147</v>
      </c>
      <c r="E98" s="12">
        <f t="shared" si="9"/>
        <v>14.438924818834295</v>
      </c>
      <c r="F98" s="12">
        <f t="shared" si="9"/>
        <v>14.167246773251442</v>
      </c>
      <c r="G98" s="12">
        <f t="shared" si="9"/>
        <v>13.89556872766859</v>
      </c>
      <c r="H98" s="12">
        <f t="shared" si="9"/>
        <v>13.623890682085737</v>
      </c>
      <c r="I98" s="12">
        <f t="shared" si="9"/>
        <v>13.352212636502884</v>
      </c>
      <c r="J98" s="12">
        <f t="shared" si="9"/>
        <v>13.080534590920031</v>
      </c>
      <c r="K98" s="12">
        <f t="shared" si="9"/>
        <v>12.808856545337179</v>
      </c>
      <c r="L98" s="12">
        <f t="shared" si="9"/>
        <v>12.537178499754326</v>
      </c>
      <c r="M98" s="12">
        <f t="shared" si="9"/>
        <v>12.265500454171473</v>
      </c>
      <c r="N98" s="12">
        <f t="shared" si="9"/>
        <v>11.99382240858862</v>
      </c>
      <c r="O98" s="12">
        <f t="shared" si="9"/>
        <v>11.722144363005768</v>
      </c>
      <c r="P98" s="114"/>
      <c r="Q98" s="114"/>
      <c r="R98" s="114"/>
      <c r="S98" s="114"/>
      <c r="T98" s="114"/>
    </row>
    <row r="99" spans="1:20" ht="12">
      <c r="A99" s="114"/>
      <c r="B99" s="1" t="s">
        <v>11</v>
      </c>
      <c r="C99" s="12">
        <f t="shared" si="8"/>
        <v>121.5321557</v>
      </c>
      <c r="D99" s="12">
        <f t="shared" si="9"/>
        <v>118.50614441572688</v>
      </c>
      <c r="E99" s="12">
        <f t="shared" si="9"/>
        <v>115.48013313145375</v>
      </c>
      <c r="F99" s="12">
        <f t="shared" si="9"/>
        <v>112.45412184718063</v>
      </c>
      <c r="G99" s="12">
        <f t="shared" si="9"/>
        <v>109.4281105629075</v>
      </c>
      <c r="H99" s="12">
        <f t="shared" si="9"/>
        <v>106.40209927863438</v>
      </c>
      <c r="I99" s="12">
        <f t="shared" si="9"/>
        <v>103.37608799436126</v>
      </c>
      <c r="J99" s="12">
        <f t="shared" si="9"/>
        <v>100.35007671008813</v>
      </c>
      <c r="K99" s="12">
        <f t="shared" si="9"/>
        <v>97.32406542581501</v>
      </c>
      <c r="L99" s="12">
        <f t="shared" si="9"/>
        <v>94.29805414154188</v>
      </c>
      <c r="M99" s="12">
        <f t="shared" si="9"/>
        <v>91.27204285726876</v>
      </c>
      <c r="N99" s="12">
        <f t="shared" si="9"/>
        <v>88.24603157299563</v>
      </c>
      <c r="O99" s="12">
        <f t="shared" si="9"/>
        <v>85.22002028872251</v>
      </c>
      <c r="P99" s="114"/>
      <c r="Q99" s="114"/>
      <c r="R99" s="114"/>
      <c r="S99" s="114"/>
      <c r="T99" s="114"/>
    </row>
    <row r="100" spans="1:20" ht="12">
      <c r="A100" s="114"/>
      <c r="B100" s="9" t="s">
        <v>23</v>
      </c>
      <c r="C100" s="12">
        <f t="shared" si="8"/>
        <v>7.065604799</v>
      </c>
      <c r="D100" s="12">
        <f t="shared" si="9"/>
        <v>7.100932822995</v>
      </c>
      <c r="E100" s="12">
        <f t="shared" si="9"/>
        <v>7.13626084699</v>
      </c>
      <c r="F100" s="12">
        <f t="shared" si="9"/>
        <v>7.1715888709849995</v>
      </c>
      <c r="G100" s="12">
        <f t="shared" si="9"/>
        <v>7.206916894979999</v>
      </c>
      <c r="H100" s="12">
        <f t="shared" si="9"/>
        <v>7.242244918974999</v>
      </c>
      <c r="I100" s="12">
        <f t="shared" si="9"/>
        <v>7.277572942969998</v>
      </c>
      <c r="J100" s="12">
        <f t="shared" si="9"/>
        <v>7.312900966964998</v>
      </c>
      <c r="K100" s="12">
        <f t="shared" si="9"/>
        <v>7.348228990959997</v>
      </c>
      <c r="L100" s="12">
        <f t="shared" si="9"/>
        <v>7.383557014954997</v>
      </c>
      <c r="M100" s="12">
        <f t="shared" si="9"/>
        <v>7.4188850389499965</v>
      </c>
      <c r="N100" s="12">
        <f t="shared" si="9"/>
        <v>7.454213062944996</v>
      </c>
      <c r="O100" s="12">
        <f t="shared" si="9"/>
        <v>7.489541086939996</v>
      </c>
      <c r="P100" s="114"/>
      <c r="Q100" s="114"/>
      <c r="R100" s="114"/>
      <c r="S100" s="114"/>
      <c r="T100" s="114"/>
    </row>
    <row r="101" spans="1:20" ht="12">
      <c r="A101" s="114"/>
      <c r="B101" s="9" t="s">
        <v>36</v>
      </c>
      <c r="C101" s="12">
        <f t="shared" si="8"/>
        <v>0.026985469640000002</v>
      </c>
      <c r="D101" s="12">
        <f t="shared" si="9"/>
        <v>0.0266514111581392</v>
      </c>
      <c r="E101" s="12">
        <f t="shared" si="9"/>
        <v>0.026317352676278397</v>
      </c>
      <c r="F101" s="12">
        <f t="shared" si="9"/>
        <v>0.025983294194417594</v>
      </c>
      <c r="G101" s="12">
        <f t="shared" si="9"/>
        <v>0.02564923571255679</v>
      </c>
      <c r="H101" s="12">
        <f t="shared" si="9"/>
        <v>0.025315177230695988</v>
      </c>
      <c r="I101" s="12">
        <f t="shared" si="9"/>
        <v>0.024981118748835185</v>
      </c>
      <c r="J101" s="12">
        <f t="shared" si="9"/>
        <v>0.024647060266974382</v>
      </c>
      <c r="K101" s="12">
        <f t="shared" si="9"/>
        <v>0.02431300178511358</v>
      </c>
      <c r="L101" s="12">
        <f t="shared" si="9"/>
        <v>0.023978943303252776</v>
      </c>
      <c r="M101" s="12">
        <f t="shared" si="9"/>
        <v>0.023644884821391973</v>
      </c>
      <c r="N101" s="12">
        <f t="shared" si="9"/>
        <v>0.02331082633953117</v>
      </c>
      <c r="O101" s="12">
        <f t="shared" si="9"/>
        <v>0.022976767857670367</v>
      </c>
      <c r="P101" s="114"/>
      <c r="Q101" s="114"/>
      <c r="R101" s="114"/>
      <c r="S101" s="114"/>
      <c r="T101" s="114"/>
    </row>
    <row r="102" spans="1:20" ht="12">
      <c r="A102" s="114"/>
      <c r="B102" s="9" t="s">
        <v>24</v>
      </c>
      <c r="C102" s="12">
        <f t="shared" si="8"/>
        <v>15.31345898</v>
      </c>
      <c r="D102" s="12">
        <f t="shared" si="9"/>
        <v>15.140962531154942</v>
      </c>
      <c r="E102" s="12">
        <f t="shared" si="9"/>
        <v>14.968466082309885</v>
      </c>
      <c r="F102" s="12">
        <f t="shared" si="9"/>
        <v>14.795969633464827</v>
      </c>
      <c r="G102" s="12">
        <f t="shared" si="9"/>
        <v>14.623473184619769</v>
      </c>
      <c r="H102" s="12">
        <f t="shared" si="9"/>
        <v>14.450976735774711</v>
      </c>
      <c r="I102" s="12">
        <f t="shared" si="9"/>
        <v>14.278480286929653</v>
      </c>
      <c r="J102" s="12">
        <f t="shared" si="9"/>
        <v>14.105983838084596</v>
      </c>
      <c r="K102" s="12">
        <f t="shared" si="9"/>
        <v>13.933487389239538</v>
      </c>
      <c r="L102" s="12">
        <f t="shared" si="9"/>
        <v>13.76099094039448</v>
      </c>
      <c r="M102" s="12">
        <f t="shared" si="9"/>
        <v>13.588494491549422</v>
      </c>
      <c r="N102" s="12">
        <f t="shared" si="9"/>
        <v>13.415998042704365</v>
      </c>
      <c r="O102" s="12">
        <f t="shared" si="9"/>
        <v>13.243501593859307</v>
      </c>
      <c r="P102" s="114"/>
      <c r="Q102" s="114"/>
      <c r="R102" s="114"/>
      <c r="S102" s="114"/>
      <c r="T102" s="114"/>
    </row>
    <row r="103" spans="1:20" ht="12">
      <c r="A103" s="114"/>
      <c r="B103" s="1" t="s">
        <v>2</v>
      </c>
      <c r="C103" s="12">
        <f t="shared" si="8"/>
        <v>1.380514693</v>
      </c>
      <c r="D103" s="12">
        <f t="shared" si="9"/>
        <v>1.35028295835</v>
      </c>
      <c r="E103" s="12">
        <f t="shared" si="9"/>
        <v>1.3200512237</v>
      </c>
      <c r="F103" s="12">
        <f t="shared" si="9"/>
        <v>1.2898194890499999</v>
      </c>
      <c r="G103" s="12">
        <f t="shared" si="9"/>
        <v>1.2595877543999998</v>
      </c>
      <c r="H103" s="12">
        <f t="shared" si="9"/>
        <v>1.2293560197499998</v>
      </c>
      <c r="I103" s="12">
        <f t="shared" si="9"/>
        <v>1.1991242850999997</v>
      </c>
      <c r="J103" s="12">
        <f t="shared" si="9"/>
        <v>1.1688925504499996</v>
      </c>
      <c r="K103" s="12">
        <f t="shared" si="9"/>
        <v>1.1386608157999996</v>
      </c>
      <c r="L103" s="12">
        <f t="shared" si="9"/>
        <v>1.1084290811499995</v>
      </c>
      <c r="M103" s="12">
        <f t="shared" si="9"/>
        <v>1.0781973464999994</v>
      </c>
      <c r="N103" s="12">
        <f t="shared" si="9"/>
        <v>1.0479656118499994</v>
      </c>
      <c r="O103" s="12">
        <f t="shared" si="9"/>
        <v>1.0177338771999993</v>
      </c>
      <c r="P103" s="114"/>
      <c r="Q103" s="114"/>
      <c r="R103" s="114"/>
      <c r="S103" s="114"/>
      <c r="T103" s="114"/>
    </row>
    <row r="104" spans="1:20" ht="12">
      <c r="A104" s="114"/>
      <c r="B104" s="9" t="s">
        <v>25</v>
      </c>
      <c r="C104" s="608"/>
      <c r="D104" s="608"/>
      <c r="E104" s="608"/>
      <c r="F104" s="608"/>
      <c r="G104" s="608"/>
      <c r="H104" s="608"/>
      <c r="I104" s="608"/>
      <c r="J104" s="608"/>
      <c r="K104" s="608"/>
      <c r="L104" s="608"/>
      <c r="M104" s="608"/>
      <c r="N104" s="608"/>
      <c r="O104" s="608"/>
      <c r="P104" s="114"/>
      <c r="Q104" s="114"/>
      <c r="R104" s="114"/>
      <c r="S104" s="114"/>
      <c r="T104" s="114"/>
    </row>
    <row r="105" spans="1:20" ht="12">
      <c r="A105" s="114"/>
      <c r="B105" s="1" t="s">
        <v>5</v>
      </c>
      <c r="C105" s="12">
        <f t="shared" si="8"/>
        <v>32.22489247</v>
      </c>
      <c r="D105" s="12">
        <f t="shared" si="9"/>
        <v>31.350840846558146</v>
      </c>
      <c r="E105" s="12">
        <f t="shared" si="9"/>
        <v>30.476789223116292</v>
      </c>
      <c r="F105" s="12">
        <f t="shared" si="9"/>
        <v>29.602737599674438</v>
      </c>
      <c r="G105" s="12">
        <f t="shared" si="9"/>
        <v>28.728685976232583</v>
      </c>
      <c r="H105" s="12">
        <f t="shared" si="9"/>
        <v>27.85463435279073</v>
      </c>
      <c r="I105" s="12">
        <f t="shared" si="9"/>
        <v>26.980582729348875</v>
      </c>
      <c r="J105" s="12">
        <f t="shared" si="9"/>
        <v>26.10653110590702</v>
      </c>
      <c r="K105" s="12">
        <f t="shared" si="9"/>
        <v>25.232479482465166</v>
      </c>
      <c r="L105" s="12">
        <f t="shared" si="9"/>
        <v>24.358427859023312</v>
      </c>
      <c r="M105" s="12">
        <f t="shared" si="9"/>
        <v>23.484376235581458</v>
      </c>
      <c r="N105" s="12">
        <f t="shared" si="9"/>
        <v>22.610324612139603</v>
      </c>
      <c r="O105" s="12">
        <f t="shared" si="9"/>
        <v>21.73627298869775</v>
      </c>
      <c r="P105" s="114"/>
      <c r="Q105" s="114"/>
      <c r="R105" s="114"/>
      <c r="S105" s="114"/>
      <c r="T105" s="114"/>
    </row>
    <row r="106" spans="1:20" ht="12">
      <c r="A106" s="114"/>
      <c r="B106" s="9" t="s">
        <v>37</v>
      </c>
      <c r="C106" s="12">
        <f t="shared" si="8"/>
        <v>7.696348895</v>
      </c>
      <c r="D106" s="12">
        <f t="shared" si="9"/>
        <v>7.583121450239498</v>
      </c>
      <c r="E106" s="12">
        <f t="shared" si="9"/>
        <v>7.469894005478997</v>
      </c>
      <c r="F106" s="12">
        <f t="shared" si="9"/>
        <v>7.356666560718495</v>
      </c>
      <c r="G106" s="12">
        <f t="shared" si="9"/>
        <v>7.243439115957994</v>
      </c>
      <c r="H106" s="12">
        <f t="shared" si="9"/>
        <v>7.130211671197492</v>
      </c>
      <c r="I106" s="12">
        <f aca="true" t="shared" si="10" ref="I106:O113">($E68-$C68)/20+H106</f>
        <v>7.016984226436991</v>
      </c>
      <c r="J106" s="12">
        <f t="shared" si="10"/>
        <v>6.903756781676489</v>
      </c>
      <c r="K106" s="12">
        <f t="shared" si="10"/>
        <v>6.790529336915988</v>
      </c>
      <c r="L106" s="12">
        <f t="shared" si="10"/>
        <v>6.677301892155486</v>
      </c>
      <c r="M106" s="12">
        <f t="shared" si="10"/>
        <v>6.564074447394985</v>
      </c>
      <c r="N106" s="12">
        <f t="shared" si="10"/>
        <v>6.450847002634483</v>
      </c>
      <c r="O106" s="12">
        <f t="shared" si="10"/>
        <v>6.337619557873982</v>
      </c>
      <c r="P106" s="114"/>
      <c r="Q106" s="114"/>
      <c r="R106" s="114"/>
      <c r="S106" s="114"/>
      <c r="T106" s="114"/>
    </row>
    <row r="107" spans="1:20" ht="12">
      <c r="A107" s="114"/>
      <c r="B107" s="9" t="s">
        <v>26</v>
      </c>
      <c r="C107" s="12">
        <f t="shared" si="8"/>
        <v>158.0209391</v>
      </c>
      <c r="D107" s="12">
        <f t="shared" si="9"/>
        <v>154.63456564408574</v>
      </c>
      <c r="E107" s="12">
        <f aca="true" t="shared" si="11" ref="E107:H113">($E69-$C69)/20+D107</f>
        <v>151.2481921881715</v>
      </c>
      <c r="F107" s="12">
        <f t="shared" si="11"/>
        <v>147.86181873225723</v>
      </c>
      <c r="G107" s="12">
        <f t="shared" si="11"/>
        <v>144.47544527634298</v>
      </c>
      <c r="H107" s="12">
        <f t="shared" si="11"/>
        <v>141.08907182042873</v>
      </c>
      <c r="I107" s="12">
        <f t="shared" si="10"/>
        <v>137.70269836451448</v>
      </c>
      <c r="J107" s="12">
        <f t="shared" si="10"/>
        <v>134.31632490860022</v>
      </c>
      <c r="K107" s="12">
        <f t="shared" si="10"/>
        <v>130.92995145268597</v>
      </c>
      <c r="L107" s="12">
        <f t="shared" si="10"/>
        <v>127.54357799677173</v>
      </c>
      <c r="M107" s="12">
        <f t="shared" si="10"/>
        <v>124.15720454085749</v>
      </c>
      <c r="N107" s="12">
        <f t="shared" si="10"/>
        <v>120.77083108494325</v>
      </c>
      <c r="O107" s="12">
        <f t="shared" si="10"/>
        <v>117.38445762902901</v>
      </c>
      <c r="P107" s="114"/>
      <c r="Q107" s="114"/>
      <c r="R107" s="114"/>
      <c r="S107" s="114"/>
      <c r="T107" s="114"/>
    </row>
    <row r="108" spans="1:20" ht="12">
      <c r="A108" s="114"/>
      <c r="B108" s="1" t="s">
        <v>4</v>
      </c>
      <c r="C108" s="12">
        <f t="shared" si="8"/>
        <v>18.528808</v>
      </c>
      <c r="D108" s="12">
        <f t="shared" si="9"/>
        <v>18.388807599951107</v>
      </c>
      <c r="E108" s="12">
        <f t="shared" si="11"/>
        <v>18.248807199902213</v>
      </c>
      <c r="F108" s="12">
        <f t="shared" si="11"/>
        <v>18.10880679985332</v>
      </c>
      <c r="G108" s="12">
        <f t="shared" si="11"/>
        <v>17.968806399804425</v>
      </c>
      <c r="H108" s="12">
        <f t="shared" si="11"/>
        <v>17.82880599975553</v>
      </c>
      <c r="I108" s="12">
        <f t="shared" si="10"/>
        <v>17.688805599706637</v>
      </c>
      <c r="J108" s="12">
        <f t="shared" si="10"/>
        <v>17.548805199657743</v>
      </c>
      <c r="K108" s="12">
        <f t="shared" si="10"/>
        <v>17.40880479960885</v>
      </c>
      <c r="L108" s="12">
        <f t="shared" si="10"/>
        <v>17.268804399559954</v>
      </c>
      <c r="M108" s="12">
        <f t="shared" si="10"/>
        <v>17.12880399951106</v>
      </c>
      <c r="N108" s="12">
        <f t="shared" si="10"/>
        <v>16.988803599462166</v>
      </c>
      <c r="O108" s="12">
        <f t="shared" si="10"/>
        <v>16.848803199413272</v>
      </c>
      <c r="P108" s="114"/>
      <c r="Q108" s="114"/>
      <c r="R108" s="114"/>
      <c r="S108" s="114"/>
      <c r="T108" s="114"/>
    </row>
    <row r="109" spans="1:20" ht="12">
      <c r="A109" s="114"/>
      <c r="B109" s="9" t="s">
        <v>40</v>
      </c>
      <c r="C109" s="12">
        <f t="shared" si="8"/>
        <v>70.48537368000001</v>
      </c>
      <c r="D109" s="12">
        <f t="shared" si="9"/>
        <v>69.48810899600001</v>
      </c>
      <c r="E109" s="12">
        <f t="shared" si="11"/>
        <v>68.49084431200001</v>
      </c>
      <c r="F109" s="12">
        <f t="shared" si="11"/>
        <v>67.493579628</v>
      </c>
      <c r="G109" s="12">
        <f t="shared" si="11"/>
        <v>66.496314944</v>
      </c>
      <c r="H109" s="12">
        <f t="shared" si="11"/>
        <v>65.49905026</v>
      </c>
      <c r="I109" s="12">
        <f t="shared" si="10"/>
        <v>64.501785576</v>
      </c>
      <c r="J109" s="12">
        <f t="shared" si="10"/>
        <v>63.504520892</v>
      </c>
      <c r="K109" s="12">
        <f t="shared" si="10"/>
        <v>62.507256208</v>
      </c>
      <c r="L109" s="12">
        <f t="shared" si="10"/>
        <v>61.509991524</v>
      </c>
      <c r="M109" s="12">
        <f t="shared" si="10"/>
        <v>60.51272684</v>
      </c>
      <c r="N109" s="12">
        <f t="shared" si="10"/>
        <v>59.515462156</v>
      </c>
      <c r="O109" s="12">
        <f t="shared" si="10"/>
        <v>58.518197472</v>
      </c>
      <c r="P109" s="114"/>
      <c r="Q109" s="114"/>
      <c r="R109" s="114"/>
      <c r="S109" s="114"/>
      <c r="T109" s="114"/>
    </row>
    <row r="110" spans="1:20" ht="12">
      <c r="A110" s="114"/>
      <c r="B110" s="9" t="s">
        <v>72</v>
      </c>
      <c r="C110" s="12">
        <f t="shared" si="8"/>
        <v>25.33903441</v>
      </c>
      <c r="D110" s="12">
        <f t="shared" si="9"/>
        <v>24.49996668955066</v>
      </c>
      <c r="E110" s="12">
        <f t="shared" si="11"/>
        <v>23.66089896910132</v>
      </c>
      <c r="F110" s="12">
        <f t="shared" si="11"/>
        <v>22.821831248651982</v>
      </c>
      <c r="G110" s="12">
        <f t="shared" si="11"/>
        <v>21.982763528202643</v>
      </c>
      <c r="H110" s="12">
        <f t="shared" si="11"/>
        <v>21.143695807753303</v>
      </c>
      <c r="I110" s="12">
        <f t="shared" si="10"/>
        <v>20.304628087303964</v>
      </c>
      <c r="J110" s="12">
        <f t="shared" si="10"/>
        <v>19.465560366854625</v>
      </c>
      <c r="K110" s="12">
        <f t="shared" si="10"/>
        <v>18.626492646405286</v>
      </c>
      <c r="L110" s="12">
        <f t="shared" si="10"/>
        <v>17.787424925955946</v>
      </c>
      <c r="M110" s="12">
        <f t="shared" si="10"/>
        <v>16.948357205506607</v>
      </c>
      <c r="N110" s="12">
        <f t="shared" si="10"/>
        <v>16.109289485057268</v>
      </c>
      <c r="O110" s="12">
        <f t="shared" si="10"/>
        <v>15.270221764607927</v>
      </c>
      <c r="P110" s="114"/>
      <c r="Q110" s="114"/>
      <c r="R110" s="114"/>
      <c r="S110" s="114"/>
      <c r="T110" s="114"/>
    </row>
    <row r="111" spans="1:20" ht="12">
      <c r="A111" s="114"/>
      <c r="B111" s="9" t="s">
        <v>27</v>
      </c>
      <c r="C111" s="12">
        <f t="shared" si="8"/>
        <v>8.906329886</v>
      </c>
      <c r="D111" s="12">
        <f t="shared" si="9"/>
        <v>8.6109358917</v>
      </c>
      <c r="E111" s="12">
        <f t="shared" si="11"/>
        <v>8.315541897400001</v>
      </c>
      <c r="F111" s="12">
        <f t="shared" si="11"/>
        <v>8.020147903100002</v>
      </c>
      <c r="G111" s="12">
        <f t="shared" si="11"/>
        <v>7.724753908800001</v>
      </c>
      <c r="H111" s="12">
        <f t="shared" si="11"/>
        <v>7.429359914500001</v>
      </c>
      <c r="I111" s="12">
        <f t="shared" si="10"/>
        <v>7.1339659202000005</v>
      </c>
      <c r="J111" s="12">
        <f t="shared" si="10"/>
        <v>6.8385719259</v>
      </c>
      <c r="K111" s="12">
        <f t="shared" si="10"/>
        <v>6.5431779316</v>
      </c>
      <c r="L111" s="12">
        <f t="shared" si="10"/>
        <v>6.2477839372999995</v>
      </c>
      <c r="M111" s="12">
        <f t="shared" si="10"/>
        <v>5.952389942999999</v>
      </c>
      <c r="N111" s="12">
        <f t="shared" si="10"/>
        <v>5.656995948699999</v>
      </c>
      <c r="O111" s="12">
        <f t="shared" si="10"/>
        <v>5.361601954399998</v>
      </c>
      <c r="P111" s="114"/>
      <c r="Q111" s="114"/>
      <c r="R111" s="114"/>
      <c r="S111" s="114"/>
      <c r="T111" s="114"/>
    </row>
    <row r="112" spans="1:20" ht="12">
      <c r="A112" s="114"/>
      <c r="B112" s="1" t="s">
        <v>6</v>
      </c>
      <c r="C112" s="12">
        <f t="shared" si="8"/>
        <v>115.0466905</v>
      </c>
      <c r="D112" s="12">
        <f t="shared" si="9"/>
        <v>112.41884297486197</v>
      </c>
      <c r="E112" s="12">
        <f t="shared" si="11"/>
        <v>109.79099544972395</v>
      </c>
      <c r="F112" s="12">
        <f t="shared" si="11"/>
        <v>107.16314792458593</v>
      </c>
      <c r="G112" s="12">
        <f t="shared" si="11"/>
        <v>104.5353003994479</v>
      </c>
      <c r="H112" s="12">
        <f t="shared" si="11"/>
        <v>101.90745287430988</v>
      </c>
      <c r="I112" s="12">
        <f t="shared" si="10"/>
        <v>99.27960534917186</v>
      </c>
      <c r="J112" s="12">
        <f t="shared" si="10"/>
        <v>96.65175782403384</v>
      </c>
      <c r="K112" s="12">
        <f t="shared" si="10"/>
        <v>94.02391029889581</v>
      </c>
      <c r="L112" s="12">
        <f t="shared" si="10"/>
        <v>91.39606277375779</v>
      </c>
      <c r="M112" s="12">
        <f t="shared" si="10"/>
        <v>88.76821524861977</v>
      </c>
      <c r="N112" s="12">
        <f t="shared" si="10"/>
        <v>86.14036772348175</v>
      </c>
      <c r="O112" s="12">
        <f t="shared" si="10"/>
        <v>83.51252019834372</v>
      </c>
      <c r="P112" s="114"/>
      <c r="Q112" s="114"/>
      <c r="R112" s="114"/>
      <c r="S112" s="114"/>
      <c r="T112" s="114"/>
    </row>
    <row r="113" spans="1:20" ht="12">
      <c r="A113" s="114"/>
      <c r="B113" s="1" t="s">
        <v>14</v>
      </c>
      <c r="C113" s="12">
        <f t="shared" si="8"/>
        <v>13.56288868</v>
      </c>
      <c r="D113" s="12">
        <f t="shared" si="9"/>
        <v>13.317944746017869</v>
      </c>
      <c r="E113" s="12">
        <f t="shared" si="11"/>
        <v>13.073000812035737</v>
      </c>
      <c r="F113" s="12">
        <f t="shared" si="11"/>
        <v>12.828056878053605</v>
      </c>
      <c r="G113" s="12">
        <f t="shared" si="11"/>
        <v>12.583112944071473</v>
      </c>
      <c r="H113" s="12">
        <f t="shared" si="11"/>
        <v>12.338169010089342</v>
      </c>
      <c r="I113" s="12">
        <f t="shared" si="10"/>
        <v>12.09322507610721</v>
      </c>
      <c r="J113" s="12">
        <f t="shared" si="10"/>
        <v>11.848281142125078</v>
      </c>
      <c r="K113" s="12">
        <f t="shared" si="10"/>
        <v>11.603337208142946</v>
      </c>
      <c r="L113" s="12">
        <f t="shared" si="10"/>
        <v>11.358393274160814</v>
      </c>
      <c r="M113" s="12">
        <f t="shared" si="10"/>
        <v>11.113449340178683</v>
      </c>
      <c r="N113" s="12">
        <f t="shared" si="10"/>
        <v>10.868505406196551</v>
      </c>
      <c r="O113" s="12">
        <f t="shared" si="10"/>
        <v>10.62356147221442</v>
      </c>
      <c r="P113" s="114"/>
      <c r="Q113" s="114"/>
      <c r="R113" s="114"/>
      <c r="S113" s="114"/>
      <c r="T113" s="114"/>
    </row>
    <row r="114" spans="1:20" ht="12">
      <c r="A114" s="114"/>
      <c r="B114" s="1" t="s">
        <v>38</v>
      </c>
      <c r="C114" s="608"/>
      <c r="D114" s="608"/>
      <c r="E114" s="608"/>
      <c r="F114" s="608"/>
      <c r="G114" s="608"/>
      <c r="H114" s="608"/>
      <c r="I114" s="608"/>
      <c r="J114" s="608"/>
      <c r="K114" s="608"/>
      <c r="L114" s="608"/>
      <c r="M114" s="608"/>
      <c r="N114" s="608"/>
      <c r="O114" s="608"/>
      <c r="P114" s="114"/>
      <c r="Q114" s="114"/>
      <c r="R114" s="114"/>
      <c r="S114" s="114"/>
      <c r="T114" s="114"/>
    </row>
    <row r="115" spans="1:20" ht="12">
      <c r="A115" s="114"/>
      <c r="B115" s="9" t="s">
        <v>41</v>
      </c>
      <c r="C115" s="608"/>
      <c r="D115" s="608"/>
      <c r="E115" s="608"/>
      <c r="F115" s="608"/>
      <c r="G115" s="608"/>
      <c r="H115" s="608"/>
      <c r="I115" s="608"/>
      <c r="J115" s="608"/>
      <c r="K115" s="608"/>
      <c r="L115" s="608"/>
      <c r="M115" s="608"/>
      <c r="N115" s="608"/>
      <c r="O115" s="608"/>
      <c r="P115" s="114"/>
      <c r="Q115" s="114"/>
      <c r="R115" s="114"/>
      <c r="S115" s="114"/>
      <c r="T115" s="114"/>
    </row>
    <row r="116" spans="1:20" ht="12">
      <c r="A116" s="114"/>
      <c r="B116" s="310" t="s">
        <v>9</v>
      </c>
      <c r="C116" s="12">
        <f t="shared" si="8"/>
        <v>197.7991538</v>
      </c>
      <c r="D116" s="12">
        <f t="shared" si="9"/>
        <v>190.96526460936295</v>
      </c>
      <c r="E116" s="12">
        <f aca="true" t="shared" si="12" ref="E116:O116">($E78-$C78)/20+D116</f>
        <v>184.1313754187259</v>
      </c>
      <c r="F116" s="12">
        <f t="shared" si="12"/>
        <v>177.29748622808884</v>
      </c>
      <c r="G116" s="12">
        <f t="shared" si="12"/>
        <v>170.4635970374518</v>
      </c>
      <c r="H116" s="12">
        <f t="shared" si="12"/>
        <v>163.62970784681474</v>
      </c>
      <c r="I116" s="12">
        <f t="shared" si="12"/>
        <v>156.7958186561777</v>
      </c>
      <c r="J116" s="12">
        <f t="shared" si="12"/>
        <v>149.96192946554063</v>
      </c>
      <c r="K116" s="12">
        <f t="shared" si="12"/>
        <v>143.12804027490358</v>
      </c>
      <c r="L116" s="12">
        <f t="shared" si="12"/>
        <v>136.29415108426653</v>
      </c>
      <c r="M116" s="12">
        <f t="shared" si="12"/>
        <v>129.46026189362948</v>
      </c>
      <c r="N116" s="12">
        <f t="shared" si="12"/>
        <v>122.62637270299241</v>
      </c>
      <c r="O116" s="12">
        <f t="shared" si="12"/>
        <v>115.79248351235535</v>
      </c>
      <c r="P116" s="114"/>
      <c r="Q116" s="114"/>
      <c r="R116" s="114"/>
      <c r="S116" s="114"/>
      <c r="T116" s="114"/>
    </row>
    <row r="117" spans="1:20" ht="12">
      <c r="A117" s="114"/>
      <c r="B117" s="126"/>
      <c r="C117" s="298"/>
      <c r="D117" s="298"/>
      <c r="E117" s="298"/>
      <c r="F117" s="298"/>
      <c r="G117" s="298"/>
      <c r="H117" s="298"/>
      <c r="I117" s="298"/>
      <c r="J117" s="298"/>
      <c r="K117" s="298"/>
      <c r="L117" s="298"/>
      <c r="M117" s="298"/>
      <c r="N117" s="298"/>
      <c r="O117" s="298"/>
      <c r="P117" s="114"/>
      <c r="Q117" s="114"/>
      <c r="R117" s="114"/>
      <c r="S117" s="114"/>
      <c r="T117" s="114"/>
    </row>
    <row r="118" spans="1:20" ht="12">
      <c r="A118" s="114"/>
      <c r="B118" s="126"/>
      <c r="C118" s="298"/>
      <c r="D118" s="298"/>
      <c r="E118" s="298"/>
      <c r="F118" s="298"/>
      <c r="G118" s="298"/>
      <c r="H118" s="298"/>
      <c r="I118" s="298"/>
      <c r="J118" s="298"/>
      <c r="K118" s="298"/>
      <c r="L118" s="298"/>
      <c r="M118" s="298"/>
      <c r="N118" s="298"/>
      <c r="O118" s="298"/>
      <c r="P118" s="114"/>
      <c r="Q118" s="114"/>
      <c r="R118" s="114"/>
      <c r="S118" s="114"/>
      <c r="T118" s="114"/>
    </row>
    <row r="119" spans="1:20" ht="12">
      <c r="A119" s="114"/>
      <c r="B119" s="126"/>
      <c r="C119" s="127"/>
      <c r="D119" s="127"/>
      <c r="E119" s="127"/>
      <c r="F119" s="127"/>
      <c r="G119" s="127"/>
      <c r="H119" s="127"/>
      <c r="I119" s="127"/>
      <c r="J119" s="127"/>
      <c r="K119" s="127"/>
      <c r="L119" s="127"/>
      <c r="M119" s="117"/>
      <c r="N119" s="114"/>
      <c r="O119" s="114"/>
      <c r="P119" s="114"/>
      <c r="Q119" s="114"/>
      <c r="R119" s="114"/>
      <c r="S119" s="114"/>
      <c r="T119" s="114"/>
    </row>
    <row r="120" spans="1:20" ht="15.75">
      <c r="A120" s="114"/>
      <c r="B120" s="393" t="s">
        <v>175</v>
      </c>
      <c r="C120" s="117"/>
      <c r="D120" s="117"/>
      <c r="E120" s="117"/>
      <c r="F120" s="117"/>
      <c r="G120" s="117"/>
      <c r="H120" s="117"/>
      <c r="I120" s="117"/>
      <c r="J120" s="117"/>
      <c r="K120" s="117"/>
      <c r="L120" s="117"/>
      <c r="M120" s="117"/>
      <c r="N120" s="114"/>
      <c r="O120" s="114"/>
      <c r="P120" s="114"/>
      <c r="Q120" s="114"/>
      <c r="R120" s="114"/>
      <c r="S120" s="114"/>
      <c r="T120" s="114"/>
    </row>
    <row r="121" spans="1:20" ht="12">
      <c r="A121" s="114"/>
      <c r="B121" s="118"/>
      <c r="C121" s="117"/>
      <c r="D121" s="117"/>
      <c r="E121" s="117"/>
      <c r="F121" s="117"/>
      <c r="G121" s="117"/>
      <c r="H121" s="117"/>
      <c r="I121" s="117"/>
      <c r="J121" s="117"/>
      <c r="K121" s="117"/>
      <c r="L121" s="117"/>
      <c r="M121" s="117"/>
      <c r="N121" s="114"/>
      <c r="O121" s="114"/>
      <c r="P121" s="114"/>
      <c r="Q121" s="114"/>
      <c r="R121" s="114"/>
      <c r="S121" s="114"/>
      <c r="T121" s="114"/>
    </row>
    <row r="122" spans="1:20" ht="12">
      <c r="A122" s="114"/>
      <c r="B122" s="21"/>
      <c r="C122" s="34">
        <v>1990</v>
      </c>
      <c r="D122" s="34">
        <v>1991</v>
      </c>
      <c r="E122" s="34">
        <v>1992</v>
      </c>
      <c r="F122" s="34">
        <v>1993</v>
      </c>
      <c r="G122" s="34">
        <v>1994</v>
      </c>
      <c r="H122" s="34">
        <v>1995</v>
      </c>
      <c r="I122" s="34">
        <v>1996</v>
      </c>
      <c r="J122" s="34">
        <v>1997</v>
      </c>
      <c r="K122" s="34">
        <v>1998</v>
      </c>
      <c r="L122" s="10">
        <v>1999</v>
      </c>
      <c r="M122" s="30">
        <v>2000</v>
      </c>
      <c r="N122" s="30">
        <v>2001</v>
      </c>
      <c r="O122" s="29">
        <v>2002</v>
      </c>
      <c r="P122" s="114"/>
      <c r="Q122" s="114"/>
      <c r="R122" s="114"/>
      <c r="S122" s="114"/>
      <c r="T122" s="114"/>
    </row>
    <row r="123" spans="1:20" ht="12">
      <c r="A123" s="114"/>
      <c r="B123" s="264" t="s">
        <v>13</v>
      </c>
      <c r="C123" s="11">
        <f aca="true" t="shared" si="13" ref="C123:O123">C85/$C85*100</f>
        <v>100</v>
      </c>
      <c r="D123" s="11">
        <f t="shared" si="13"/>
        <v>98.49908124794887</v>
      </c>
      <c r="E123" s="11">
        <f t="shared" si="13"/>
        <v>96.99816249589774</v>
      </c>
      <c r="F123" s="11">
        <f t="shared" si="13"/>
        <v>95.49724374384661</v>
      </c>
      <c r="G123" s="11">
        <f t="shared" si="13"/>
        <v>93.99632499179548</v>
      </c>
      <c r="H123" s="11">
        <f t="shared" si="13"/>
        <v>92.49540623974436</v>
      </c>
      <c r="I123" s="11">
        <f t="shared" si="13"/>
        <v>90.99448748769322</v>
      </c>
      <c r="J123" s="11">
        <f t="shared" si="13"/>
        <v>89.4935687356421</v>
      </c>
      <c r="K123" s="11">
        <f t="shared" si="13"/>
        <v>87.99264998359097</v>
      </c>
      <c r="L123" s="11">
        <f t="shared" si="13"/>
        <v>86.49173123153983</v>
      </c>
      <c r="M123" s="26">
        <f t="shared" si="13"/>
        <v>84.9908124794887</v>
      </c>
      <c r="N123" s="26">
        <f t="shared" si="13"/>
        <v>83.48989372743758</v>
      </c>
      <c r="O123" s="35">
        <f t="shared" si="13"/>
        <v>81.98897497538644</v>
      </c>
      <c r="P123" s="114"/>
      <c r="Q123" s="114"/>
      <c r="R123" s="114"/>
      <c r="S123" s="114"/>
      <c r="T123" s="114"/>
    </row>
    <row r="124" spans="1:20" ht="12">
      <c r="A124" s="114"/>
      <c r="B124" s="1" t="s">
        <v>7</v>
      </c>
      <c r="C124" s="11">
        <f aca="true" t="shared" si="14" ref="C124:O124">C86/$C86*100</f>
        <v>100</v>
      </c>
      <c r="D124" s="11">
        <f t="shared" si="14"/>
        <v>97.3108661475403</v>
      </c>
      <c r="E124" s="11">
        <f t="shared" si="14"/>
        <v>94.62173229508059</v>
      </c>
      <c r="F124" s="11">
        <f t="shared" si="14"/>
        <v>91.9325984426209</v>
      </c>
      <c r="G124" s="11">
        <f t="shared" si="14"/>
        <v>89.2434645901612</v>
      </c>
      <c r="H124" s="11">
        <f t="shared" si="14"/>
        <v>86.55433073770149</v>
      </c>
      <c r="I124" s="11">
        <f t="shared" si="14"/>
        <v>83.86519688524179</v>
      </c>
      <c r="J124" s="11">
        <f t="shared" si="14"/>
        <v>81.17606303278208</v>
      </c>
      <c r="K124" s="11">
        <f t="shared" si="14"/>
        <v>78.48692918032238</v>
      </c>
      <c r="L124" s="11">
        <f t="shared" si="14"/>
        <v>75.79779532786267</v>
      </c>
      <c r="M124" s="26">
        <f t="shared" si="14"/>
        <v>73.10866147540297</v>
      </c>
      <c r="N124" s="26">
        <f t="shared" si="14"/>
        <v>70.41952762294326</v>
      </c>
      <c r="O124" s="35">
        <f t="shared" si="14"/>
        <v>67.73039377048356</v>
      </c>
      <c r="P124" s="114"/>
      <c r="Q124" s="114"/>
      <c r="R124" s="114"/>
      <c r="S124" s="114"/>
      <c r="T124" s="114"/>
    </row>
    <row r="125" spans="1:20" ht="12">
      <c r="A125" s="114"/>
      <c r="B125" s="9" t="s">
        <v>39</v>
      </c>
      <c r="C125" s="11">
        <f aca="true" t="shared" si="15" ref="C125:O125">C87/$C87*100</f>
        <v>100</v>
      </c>
      <c r="D125" s="11">
        <f t="shared" si="15"/>
        <v>97.4589717929507</v>
      </c>
      <c r="E125" s="11">
        <f t="shared" si="15"/>
        <v>94.91794358590143</v>
      </c>
      <c r="F125" s="11">
        <f t="shared" si="15"/>
        <v>92.37691537885215</v>
      </c>
      <c r="G125" s="11">
        <f t="shared" si="15"/>
        <v>89.83588717180285</v>
      </c>
      <c r="H125" s="11">
        <f t="shared" si="15"/>
        <v>87.29485896475357</v>
      </c>
      <c r="I125" s="11">
        <f t="shared" si="15"/>
        <v>84.75383075770428</v>
      </c>
      <c r="J125" s="11">
        <f t="shared" si="15"/>
        <v>82.212802550655</v>
      </c>
      <c r="K125" s="11">
        <f t="shared" si="15"/>
        <v>79.6717743436057</v>
      </c>
      <c r="L125" s="11">
        <f t="shared" si="15"/>
        <v>77.13074613655643</v>
      </c>
      <c r="M125" s="26">
        <f t="shared" si="15"/>
        <v>74.58971792950713</v>
      </c>
      <c r="N125" s="26">
        <f t="shared" si="15"/>
        <v>72.04868972245785</v>
      </c>
      <c r="O125" s="35">
        <f t="shared" si="15"/>
        <v>69.50766151540857</v>
      </c>
      <c r="P125" s="114"/>
      <c r="Q125" s="114"/>
      <c r="R125" s="114"/>
      <c r="S125" s="114"/>
      <c r="T125" s="114"/>
    </row>
    <row r="126" spans="1:20" ht="12">
      <c r="A126" s="114"/>
      <c r="B126" s="9" t="s">
        <v>19</v>
      </c>
      <c r="C126" s="11">
        <f aca="true" t="shared" si="16" ref="C126:O126">C88/$C88*100</f>
        <v>100</v>
      </c>
      <c r="D126" s="11">
        <f t="shared" si="16"/>
        <v>99.8219612240335</v>
      </c>
      <c r="E126" s="11">
        <f t="shared" si="16"/>
        <v>99.643922448067</v>
      </c>
      <c r="F126" s="11">
        <f t="shared" si="16"/>
        <v>99.4658836721005</v>
      </c>
      <c r="G126" s="11">
        <f t="shared" si="16"/>
        <v>99.28784489613402</v>
      </c>
      <c r="H126" s="11">
        <f t="shared" si="16"/>
        <v>99.1098061201675</v>
      </c>
      <c r="I126" s="11">
        <f t="shared" si="16"/>
        <v>98.93176734420102</v>
      </c>
      <c r="J126" s="11">
        <f t="shared" si="16"/>
        <v>98.75372856823452</v>
      </c>
      <c r="K126" s="11">
        <f t="shared" si="16"/>
        <v>98.57568979226802</v>
      </c>
      <c r="L126" s="11">
        <f t="shared" si="16"/>
        <v>98.39765101630152</v>
      </c>
      <c r="M126" s="26">
        <f t="shared" si="16"/>
        <v>98.21961224033502</v>
      </c>
      <c r="N126" s="26">
        <f t="shared" si="16"/>
        <v>98.04157346436853</v>
      </c>
      <c r="O126" s="35">
        <f t="shared" si="16"/>
        <v>97.86353468840203</v>
      </c>
      <c r="P126" s="114"/>
      <c r="Q126" s="114"/>
      <c r="R126" s="114"/>
      <c r="S126" s="114"/>
      <c r="T126" s="114"/>
    </row>
    <row r="127" spans="1:20" ht="12">
      <c r="A127" s="114"/>
      <c r="B127" s="9" t="s">
        <v>20</v>
      </c>
      <c r="C127" s="11">
        <f aca="true" t="shared" si="17" ref="C127:O127">C89/$C89*100</f>
        <v>100</v>
      </c>
      <c r="D127" s="11">
        <f t="shared" si="17"/>
        <v>96.20353306412588</v>
      </c>
      <c r="E127" s="11">
        <f t="shared" si="17"/>
        <v>92.40706612825177</v>
      </c>
      <c r="F127" s="11">
        <f t="shared" si="17"/>
        <v>88.61059919237765</v>
      </c>
      <c r="G127" s="11">
        <f t="shared" si="17"/>
        <v>84.81413225650354</v>
      </c>
      <c r="H127" s="11">
        <f t="shared" si="17"/>
        <v>81.01766532062942</v>
      </c>
      <c r="I127" s="11">
        <f t="shared" si="17"/>
        <v>77.22119838475531</v>
      </c>
      <c r="J127" s="11">
        <f t="shared" si="17"/>
        <v>73.42473144888119</v>
      </c>
      <c r="K127" s="11">
        <f t="shared" si="17"/>
        <v>69.62826451300708</v>
      </c>
      <c r="L127" s="11">
        <f t="shared" si="17"/>
        <v>65.83179757713296</v>
      </c>
      <c r="M127" s="26">
        <f t="shared" si="17"/>
        <v>62.035330641258845</v>
      </c>
      <c r="N127" s="26">
        <f t="shared" si="17"/>
        <v>58.23886370538472</v>
      </c>
      <c r="O127" s="35">
        <f t="shared" si="17"/>
        <v>54.442396769510616</v>
      </c>
      <c r="P127" s="114"/>
      <c r="Q127" s="114"/>
      <c r="R127" s="114"/>
      <c r="S127" s="114"/>
      <c r="T127" s="114"/>
    </row>
    <row r="128" spans="1:20" ht="12">
      <c r="A128" s="114"/>
      <c r="B128" s="1" t="s">
        <v>12</v>
      </c>
      <c r="C128" s="11">
        <f aca="true" t="shared" si="18" ref="C128:O128">C90/$C90*100</f>
        <v>100</v>
      </c>
      <c r="D128" s="11">
        <f t="shared" si="18"/>
        <v>97.18661908422406</v>
      </c>
      <c r="E128" s="11">
        <f t="shared" si="18"/>
        <v>94.37323816844813</v>
      </c>
      <c r="F128" s="11">
        <f t="shared" si="18"/>
        <v>91.55985725267219</v>
      </c>
      <c r="G128" s="11">
        <f t="shared" si="18"/>
        <v>88.74647633689625</v>
      </c>
      <c r="H128" s="11">
        <f t="shared" si="18"/>
        <v>85.93309542112031</v>
      </c>
      <c r="I128" s="11">
        <f t="shared" si="18"/>
        <v>83.11971450534438</v>
      </c>
      <c r="J128" s="11">
        <f t="shared" si="18"/>
        <v>80.30633358956845</v>
      </c>
      <c r="K128" s="11">
        <f t="shared" si="18"/>
        <v>77.4929526737925</v>
      </c>
      <c r="L128" s="11">
        <f t="shared" si="18"/>
        <v>74.67957175801658</v>
      </c>
      <c r="M128" s="26">
        <f t="shared" si="18"/>
        <v>71.86619084224063</v>
      </c>
      <c r="N128" s="26">
        <f t="shared" si="18"/>
        <v>69.0528099264647</v>
      </c>
      <c r="O128" s="35">
        <f t="shared" si="18"/>
        <v>66.23942901068875</v>
      </c>
      <c r="P128" s="114"/>
      <c r="Q128" s="114"/>
      <c r="R128" s="114"/>
      <c r="S128" s="114"/>
      <c r="T128" s="114"/>
    </row>
    <row r="129" spans="1:20" ht="12">
      <c r="A129" s="114"/>
      <c r="B129" s="9" t="s">
        <v>21</v>
      </c>
      <c r="C129" s="11">
        <f aca="true" t="shared" si="19" ref="C129:O129">C91/$C91*100</f>
        <v>100</v>
      </c>
      <c r="D129" s="11">
        <f t="shared" si="19"/>
        <v>97.84659867320813</v>
      </c>
      <c r="E129" s="11">
        <f t="shared" si="19"/>
        <v>95.6931973464163</v>
      </c>
      <c r="F129" s="11">
        <f t="shared" si="19"/>
        <v>93.53979601962446</v>
      </c>
      <c r="G129" s="11">
        <f t="shared" si="19"/>
        <v>91.38639469283261</v>
      </c>
      <c r="H129" s="11">
        <f t="shared" si="19"/>
        <v>89.23299336604077</v>
      </c>
      <c r="I129" s="11">
        <f t="shared" si="19"/>
        <v>87.07959203924892</v>
      </c>
      <c r="J129" s="11">
        <f t="shared" si="19"/>
        <v>84.92619071245707</v>
      </c>
      <c r="K129" s="11">
        <f t="shared" si="19"/>
        <v>82.77278938566523</v>
      </c>
      <c r="L129" s="11">
        <f t="shared" si="19"/>
        <v>80.61938805887338</v>
      </c>
      <c r="M129" s="26">
        <f t="shared" si="19"/>
        <v>78.46598673208155</v>
      </c>
      <c r="N129" s="26">
        <f t="shared" si="19"/>
        <v>76.3125854052897</v>
      </c>
      <c r="O129" s="35">
        <f t="shared" si="19"/>
        <v>74.15918407849786</v>
      </c>
      <c r="P129" s="114"/>
      <c r="Q129" s="114"/>
      <c r="R129" s="114"/>
      <c r="S129" s="114"/>
      <c r="T129" s="114"/>
    </row>
    <row r="130" spans="1:20" ht="12">
      <c r="A130" s="114"/>
      <c r="B130" s="1" t="s">
        <v>10</v>
      </c>
      <c r="C130" s="11">
        <f aca="true" t="shared" si="20" ref="C130:O130">C92/$C92*100</f>
        <v>100</v>
      </c>
      <c r="D130" s="11">
        <f t="shared" si="20"/>
        <v>97.65273736459471</v>
      </c>
      <c r="E130" s="11">
        <f t="shared" si="20"/>
        <v>95.30547472918943</v>
      </c>
      <c r="F130" s="11">
        <f t="shared" si="20"/>
        <v>92.95821209378413</v>
      </c>
      <c r="G130" s="11">
        <f t="shared" si="20"/>
        <v>90.61094945837883</v>
      </c>
      <c r="H130" s="11">
        <f t="shared" si="20"/>
        <v>88.26368682297353</v>
      </c>
      <c r="I130" s="11">
        <f t="shared" si="20"/>
        <v>85.91642418756823</v>
      </c>
      <c r="J130" s="11">
        <f t="shared" si="20"/>
        <v>83.56916155216292</v>
      </c>
      <c r="K130" s="11">
        <f t="shared" si="20"/>
        <v>81.22189891675762</v>
      </c>
      <c r="L130" s="11">
        <f t="shared" si="20"/>
        <v>78.87463628135232</v>
      </c>
      <c r="M130" s="26">
        <f t="shared" si="20"/>
        <v>76.52737364594702</v>
      </c>
      <c r="N130" s="26">
        <f t="shared" si="20"/>
        <v>74.18011101054172</v>
      </c>
      <c r="O130" s="35">
        <f t="shared" si="20"/>
        <v>71.83284837513642</v>
      </c>
      <c r="P130" s="114"/>
      <c r="Q130" s="114"/>
      <c r="R130" s="114"/>
      <c r="S130" s="114"/>
      <c r="T130" s="114"/>
    </row>
    <row r="131" spans="1:20" ht="12">
      <c r="A131" s="114"/>
      <c r="B131" s="1" t="s">
        <v>3</v>
      </c>
      <c r="C131" s="11">
        <f aca="true" t="shared" si="21" ref="C131:O131">C93/$C93*100</f>
        <v>100</v>
      </c>
      <c r="D131" s="11">
        <f t="shared" si="21"/>
        <v>97.92602083985332</v>
      </c>
      <c r="E131" s="11">
        <f t="shared" si="21"/>
        <v>95.85204167970664</v>
      </c>
      <c r="F131" s="11">
        <f t="shared" si="21"/>
        <v>93.77806251955998</v>
      </c>
      <c r="G131" s="11">
        <f t="shared" si="21"/>
        <v>91.7040833594133</v>
      </c>
      <c r="H131" s="11">
        <f t="shared" si="21"/>
        <v>89.63010419926663</v>
      </c>
      <c r="I131" s="11">
        <f t="shared" si="21"/>
        <v>87.55612503911995</v>
      </c>
      <c r="J131" s="11">
        <f t="shared" si="21"/>
        <v>85.48214587897327</v>
      </c>
      <c r="K131" s="11">
        <f t="shared" si="21"/>
        <v>83.4081667188266</v>
      </c>
      <c r="L131" s="11">
        <f t="shared" si="21"/>
        <v>81.33418755867993</v>
      </c>
      <c r="M131" s="26">
        <f t="shared" si="21"/>
        <v>79.26020839853325</v>
      </c>
      <c r="N131" s="26">
        <f t="shared" si="21"/>
        <v>77.18622923838657</v>
      </c>
      <c r="O131" s="35">
        <f t="shared" si="21"/>
        <v>75.1122500782399</v>
      </c>
      <c r="P131" s="114"/>
      <c r="Q131" s="114"/>
      <c r="R131" s="114"/>
      <c r="S131" s="114"/>
      <c r="T131" s="114"/>
    </row>
    <row r="132" spans="1:20" ht="12">
      <c r="A132" s="114"/>
      <c r="B132" s="1" t="s">
        <v>8</v>
      </c>
      <c r="C132" s="11">
        <f aca="true" t="shared" si="22" ref="C132:O132">C94/$C94*100</f>
        <v>100</v>
      </c>
      <c r="D132" s="11">
        <f t="shared" si="22"/>
        <v>96.315671851654</v>
      </c>
      <c r="E132" s="11">
        <f t="shared" si="22"/>
        <v>92.631343703308</v>
      </c>
      <c r="F132" s="11">
        <f t="shared" si="22"/>
        <v>88.94701555496201</v>
      </c>
      <c r="G132" s="11">
        <f t="shared" si="22"/>
        <v>85.262687406616</v>
      </c>
      <c r="H132" s="11">
        <f t="shared" si="22"/>
        <v>81.57835925827</v>
      </c>
      <c r="I132" s="11">
        <f t="shared" si="22"/>
        <v>77.894031109924</v>
      </c>
      <c r="J132" s="11">
        <f t="shared" si="22"/>
        <v>74.20970296157799</v>
      </c>
      <c r="K132" s="11">
        <f t="shared" si="22"/>
        <v>70.52537481323199</v>
      </c>
      <c r="L132" s="11">
        <f t="shared" si="22"/>
        <v>66.841046664886</v>
      </c>
      <c r="M132" s="26">
        <f t="shared" si="22"/>
        <v>63.15671851653999</v>
      </c>
      <c r="N132" s="26">
        <f t="shared" si="22"/>
        <v>59.472390368193985</v>
      </c>
      <c r="O132" s="35">
        <f t="shared" si="22"/>
        <v>55.78806221984798</v>
      </c>
      <c r="P132" s="114"/>
      <c r="Q132" s="114"/>
      <c r="R132" s="114"/>
      <c r="S132" s="114"/>
      <c r="T132" s="114"/>
    </row>
    <row r="133" spans="1:20" ht="12">
      <c r="A133" s="114"/>
      <c r="B133" s="1" t="s">
        <v>0</v>
      </c>
      <c r="C133" s="11">
        <f aca="true" t="shared" si="23" ref="C133:O133">C95/$C95*100</f>
        <v>100</v>
      </c>
      <c r="D133" s="11">
        <f t="shared" si="23"/>
        <v>100.3335868478293</v>
      </c>
      <c r="E133" s="11">
        <f t="shared" si="23"/>
        <v>100.66717369565859</v>
      </c>
      <c r="F133" s="11">
        <f t="shared" si="23"/>
        <v>101.00076054348787</v>
      </c>
      <c r="G133" s="11">
        <f t="shared" si="23"/>
        <v>101.33434739131717</v>
      </c>
      <c r="H133" s="11">
        <f t="shared" si="23"/>
        <v>101.66793423914643</v>
      </c>
      <c r="I133" s="11">
        <f t="shared" si="23"/>
        <v>102.00152108697573</v>
      </c>
      <c r="J133" s="11">
        <f t="shared" si="23"/>
        <v>102.33510793480502</v>
      </c>
      <c r="K133" s="11">
        <f t="shared" si="23"/>
        <v>102.66869478263432</v>
      </c>
      <c r="L133" s="11">
        <f t="shared" si="23"/>
        <v>103.00228163046359</v>
      </c>
      <c r="M133" s="26">
        <f t="shared" si="23"/>
        <v>103.33586847829288</v>
      </c>
      <c r="N133" s="26">
        <f t="shared" si="23"/>
        <v>103.66945532612218</v>
      </c>
      <c r="O133" s="35">
        <f t="shared" si="23"/>
        <v>104.00304217395144</v>
      </c>
      <c r="P133" s="114"/>
      <c r="Q133" s="114"/>
      <c r="R133" s="114"/>
      <c r="S133" s="114"/>
      <c r="T133" s="114"/>
    </row>
    <row r="134" spans="1:20" ht="12">
      <c r="A134" s="114"/>
      <c r="B134" s="9" t="s">
        <v>22</v>
      </c>
      <c r="C134" s="11">
        <f aca="true" t="shared" si="24" ref="C134:O134">C96/$C96*100</f>
        <v>100</v>
      </c>
      <c r="D134" s="11">
        <f t="shared" si="24"/>
        <v>97.86429889589647</v>
      </c>
      <c r="E134" s="11">
        <f t="shared" si="24"/>
        <v>95.72859779179291</v>
      </c>
      <c r="F134" s="11">
        <f t="shared" si="24"/>
        <v>93.59289668768938</v>
      </c>
      <c r="G134" s="11">
        <f t="shared" si="24"/>
        <v>91.45719558358583</v>
      </c>
      <c r="H134" s="11">
        <f t="shared" si="24"/>
        <v>89.32149447948228</v>
      </c>
      <c r="I134" s="11">
        <f t="shared" si="24"/>
        <v>87.18579337537874</v>
      </c>
      <c r="J134" s="11">
        <f t="shared" si="24"/>
        <v>85.0500922712752</v>
      </c>
      <c r="K134" s="11">
        <f t="shared" si="24"/>
        <v>82.91439116717166</v>
      </c>
      <c r="L134" s="11">
        <f t="shared" si="24"/>
        <v>80.77869006306811</v>
      </c>
      <c r="M134" s="26">
        <f t="shared" si="24"/>
        <v>78.64298895896457</v>
      </c>
      <c r="N134" s="26">
        <f t="shared" si="24"/>
        <v>76.50728785486103</v>
      </c>
      <c r="O134" s="35">
        <f t="shared" si="24"/>
        <v>74.37158675075747</v>
      </c>
      <c r="P134" s="114"/>
      <c r="Q134" s="114"/>
      <c r="R134" s="114"/>
      <c r="S134" s="114"/>
      <c r="T134" s="114"/>
    </row>
    <row r="135" spans="1:20" ht="12">
      <c r="A135" s="114"/>
      <c r="B135" s="9" t="s">
        <v>35</v>
      </c>
      <c r="C135" s="609"/>
      <c r="D135" s="609"/>
      <c r="E135" s="609"/>
      <c r="F135" s="609"/>
      <c r="G135" s="609"/>
      <c r="H135" s="609"/>
      <c r="I135" s="609"/>
      <c r="J135" s="609"/>
      <c r="K135" s="609"/>
      <c r="L135" s="609"/>
      <c r="M135" s="609"/>
      <c r="N135" s="609"/>
      <c r="O135" s="610"/>
      <c r="P135" s="114"/>
      <c r="Q135" s="114"/>
      <c r="R135" s="114"/>
      <c r="S135" s="114"/>
      <c r="T135" s="114"/>
    </row>
    <row r="136" spans="1:20" ht="12">
      <c r="A136" s="114"/>
      <c r="B136" s="1" t="s">
        <v>1</v>
      </c>
      <c r="C136" s="11">
        <f aca="true" t="shared" si="25" ref="C136:O136">C98/$C98*100</f>
        <v>100</v>
      </c>
      <c r="D136" s="11">
        <f t="shared" si="25"/>
        <v>98.18667099345654</v>
      </c>
      <c r="E136" s="11">
        <f t="shared" si="25"/>
        <v>96.37334198691309</v>
      </c>
      <c r="F136" s="11">
        <f t="shared" si="25"/>
        <v>94.56001298036963</v>
      </c>
      <c r="G136" s="11">
        <f t="shared" si="25"/>
        <v>92.74668397382618</v>
      </c>
      <c r="H136" s="11">
        <f t="shared" si="25"/>
        <v>90.93335496728272</v>
      </c>
      <c r="I136" s="11">
        <f t="shared" si="25"/>
        <v>89.12002596073927</v>
      </c>
      <c r="J136" s="11">
        <f t="shared" si="25"/>
        <v>87.30669695419581</v>
      </c>
      <c r="K136" s="11">
        <f t="shared" si="25"/>
        <v>85.49336794765236</v>
      </c>
      <c r="L136" s="11">
        <f t="shared" si="25"/>
        <v>83.6800389411089</v>
      </c>
      <c r="M136" s="26">
        <f t="shared" si="25"/>
        <v>81.86670993456545</v>
      </c>
      <c r="N136" s="26">
        <f t="shared" si="25"/>
        <v>80.053380928022</v>
      </c>
      <c r="O136" s="35">
        <f t="shared" si="25"/>
        <v>78.24005192147854</v>
      </c>
      <c r="P136" s="114"/>
      <c r="Q136" s="114"/>
      <c r="R136" s="114"/>
      <c r="S136" s="114"/>
      <c r="T136" s="114"/>
    </row>
    <row r="137" spans="1:20" ht="12">
      <c r="A137" s="114"/>
      <c r="B137" s="1" t="s">
        <v>11</v>
      </c>
      <c r="C137" s="11">
        <f aca="true" t="shared" si="26" ref="C137:O137">C99/$C99*100</f>
        <v>100</v>
      </c>
      <c r="D137" s="11">
        <f t="shared" si="26"/>
        <v>97.51011469611154</v>
      </c>
      <c r="E137" s="11">
        <f t="shared" si="26"/>
        <v>95.02022939222311</v>
      </c>
      <c r="F137" s="11">
        <f t="shared" si="26"/>
        <v>92.53034408833466</v>
      </c>
      <c r="G137" s="11">
        <f t="shared" si="26"/>
        <v>90.04045878444622</v>
      </c>
      <c r="H137" s="11">
        <f t="shared" si="26"/>
        <v>87.55057348055777</v>
      </c>
      <c r="I137" s="11">
        <f t="shared" si="26"/>
        <v>85.06068817666932</v>
      </c>
      <c r="J137" s="11">
        <f t="shared" si="26"/>
        <v>82.57080287278087</v>
      </c>
      <c r="K137" s="11">
        <f t="shared" si="26"/>
        <v>80.08091756889243</v>
      </c>
      <c r="L137" s="11">
        <f t="shared" si="26"/>
        <v>77.59103226500399</v>
      </c>
      <c r="M137" s="26">
        <f t="shared" si="26"/>
        <v>75.10114696111555</v>
      </c>
      <c r="N137" s="26">
        <f t="shared" si="26"/>
        <v>72.61126165722709</v>
      </c>
      <c r="O137" s="35">
        <f t="shared" si="26"/>
        <v>70.12137635333865</v>
      </c>
      <c r="P137" s="114"/>
      <c r="Q137" s="114"/>
      <c r="R137" s="114"/>
      <c r="S137" s="114"/>
      <c r="T137" s="114"/>
    </row>
    <row r="138" spans="1:20" ht="12">
      <c r="A138" s="114"/>
      <c r="B138" s="9" t="s">
        <v>23</v>
      </c>
      <c r="C138" s="11">
        <f aca="true" t="shared" si="27" ref="C138:O138">C100/$C100*100</f>
        <v>100</v>
      </c>
      <c r="D138" s="11">
        <f t="shared" si="27"/>
        <v>100.50000000000001</v>
      </c>
      <c r="E138" s="11">
        <f t="shared" si="27"/>
        <v>101</v>
      </c>
      <c r="F138" s="11">
        <f t="shared" si="27"/>
        <v>101.49999999999999</v>
      </c>
      <c r="G138" s="11">
        <f t="shared" si="27"/>
        <v>101.99999999999999</v>
      </c>
      <c r="H138" s="11">
        <f t="shared" si="27"/>
        <v>102.49999999999999</v>
      </c>
      <c r="I138" s="11">
        <f t="shared" si="27"/>
        <v>102.99999999999999</v>
      </c>
      <c r="J138" s="11">
        <f t="shared" si="27"/>
        <v>103.49999999999997</v>
      </c>
      <c r="K138" s="11">
        <f t="shared" si="27"/>
        <v>103.99999999999996</v>
      </c>
      <c r="L138" s="11">
        <f t="shared" si="27"/>
        <v>104.49999999999994</v>
      </c>
      <c r="M138" s="26">
        <f t="shared" si="27"/>
        <v>104.99999999999996</v>
      </c>
      <c r="N138" s="26">
        <f t="shared" si="27"/>
        <v>105.49999999999994</v>
      </c>
      <c r="O138" s="35">
        <f t="shared" si="27"/>
        <v>105.99999999999994</v>
      </c>
      <c r="P138" s="114"/>
      <c r="Q138" s="114"/>
      <c r="R138" s="114"/>
      <c r="S138" s="114"/>
      <c r="T138" s="114"/>
    </row>
    <row r="139" spans="1:20" ht="12">
      <c r="A139" s="114"/>
      <c r="B139" s="9" t="s">
        <v>36</v>
      </c>
      <c r="C139" s="11">
        <f aca="true" t="shared" si="28" ref="C139:O139">C101/$C101*100</f>
        <v>100</v>
      </c>
      <c r="D139" s="11">
        <f t="shared" si="28"/>
        <v>98.76208016270492</v>
      </c>
      <c r="E139" s="11">
        <f t="shared" si="28"/>
        <v>97.52416032540982</v>
      </c>
      <c r="F139" s="11">
        <f t="shared" si="28"/>
        <v>96.28624048811474</v>
      </c>
      <c r="G139" s="11">
        <f t="shared" si="28"/>
        <v>95.04832065081965</v>
      </c>
      <c r="H139" s="11">
        <f t="shared" si="28"/>
        <v>93.81040081352457</v>
      </c>
      <c r="I139" s="11">
        <f t="shared" si="28"/>
        <v>92.57248097622949</v>
      </c>
      <c r="J139" s="11">
        <f t="shared" si="28"/>
        <v>91.3345611389344</v>
      </c>
      <c r="K139" s="11">
        <f t="shared" si="28"/>
        <v>90.09664130163931</v>
      </c>
      <c r="L139" s="11">
        <f t="shared" si="28"/>
        <v>88.85872146434423</v>
      </c>
      <c r="M139" s="26">
        <f t="shared" si="28"/>
        <v>87.62080162704913</v>
      </c>
      <c r="N139" s="26">
        <f t="shared" si="28"/>
        <v>86.38288178975405</v>
      </c>
      <c r="O139" s="35">
        <f t="shared" si="28"/>
        <v>85.14496195245897</v>
      </c>
      <c r="P139" s="114"/>
      <c r="Q139" s="114"/>
      <c r="R139" s="114"/>
      <c r="S139" s="114"/>
      <c r="T139" s="114"/>
    </row>
    <row r="140" spans="1:20" ht="12">
      <c r="A140" s="114"/>
      <c r="B140" s="9" t="s">
        <v>24</v>
      </c>
      <c r="C140" s="11">
        <f aca="true" t="shared" si="29" ref="C140:O140">C102/$C102*100</f>
        <v>100</v>
      </c>
      <c r="D140" s="11">
        <f t="shared" si="29"/>
        <v>98.87356312463208</v>
      </c>
      <c r="E140" s="11">
        <f t="shared" si="29"/>
        <v>97.7471262492642</v>
      </c>
      <c r="F140" s="11">
        <f t="shared" si="29"/>
        <v>96.62068937389628</v>
      </c>
      <c r="G140" s="11">
        <f t="shared" si="29"/>
        <v>95.49425249852838</v>
      </c>
      <c r="H140" s="11">
        <f t="shared" si="29"/>
        <v>94.36781562316048</v>
      </c>
      <c r="I140" s="11">
        <f t="shared" si="29"/>
        <v>93.24137874779257</v>
      </c>
      <c r="J140" s="11">
        <f t="shared" si="29"/>
        <v>92.11494187242467</v>
      </c>
      <c r="K140" s="11">
        <f t="shared" si="29"/>
        <v>90.98850499705676</v>
      </c>
      <c r="L140" s="11">
        <f t="shared" si="29"/>
        <v>89.86206812168886</v>
      </c>
      <c r="M140" s="26">
        <f t="shared" si="29"/>
        <v>88.73563124632096</v>
      </c>
      <c r="N140" s="26">
        <f t="shared" si="29"/>
        <v>87.60919437095305</v>
      </c>
      <c r="O140" s="35">
        <f t="shared" si="29"/>
        <v>86.48275749558515</v>
      </c>
      <c r="P140" s="114"/>
      <c r="Q140" s="114"/>
      <c r="R140" s="114"/>
      <c r="S140" s="114"/>
      <c r="T140" s="114"/>
    </row>
    <row r="141" spans="1:20" ht="12">
      <c r="A141" s="114"/>
      <c r="B141" s="1" t="s">
        <v>2</v>
      </c>
      <c r="C141" s="11">
        <f aca="true" t="shared" si="30" ref="C141:O141">C103/$C103*100</f>
        <v>100</v>
      </c>
      <c r="D141" s="11">
        <f t="shared" si="30"/>
        <v>97.81011134446506</v>
      </c>
      <c r="E141" s="11">
        <f t="shared" si="30"/>
        <v>95.62022268893011</v>
      </c>
      <c r="F141" s="11">
        <f t="shared" si="30"/>
        <v>93.43033403339517</v>
      </c>
      <c r="G141" s="11">
        <f t="shared" si="30"/>
        <v>91.24044537786023</v>
      </c>
      <c r="H141" s="11">
        <f t="shared" si="30"/>
        <v>89.05055672232528</v>
      </c>
      <c r="I141" s="11">
        <f t="shared" si="30"/>
        <v>86.86066806679034</v>
      </c>
      <c r="J141" s="11">
        <f t="shared" si="30"/>
        <v>84.6707794112554</v>
      </c>
      <c r="K141" s="11">
        <f t="shared" si="30"/>
        <v>82.48089075572045</v>
      </c>
      <c r="L141" s="11">
        <f t="shared" si="30"/>
        <v>80.29100210018551</v>
      </c>
      <c r="M141" s="26">
        <f t="shared" si="30"/>
        <v>78.10111344465057</v>
      </c>
      <c r="N141" s="26">
        <f t="shared" si="30"/>
        <v>75.91122478911562</v>
      </c>
      <c r="O141" s="35">
        <f t="shared" si="30"/>
        <v>73.72133613358068</v>
      </c>
      <c r="P141" s="114"/>
      <c r="Q141" s="114"/>
      <c r="R141" s="114"/>
      <c r="S141" s="114"/>
      <c r="T141" s="114"/>
    </row>
    <row r="142" spans="1:20" ht="12">
      <c r="A142" s="114"/>
      <c r="B142" s="9" t="s">
        <v>25</v>
      </c>
      <c r="C142" s="609"/>
      <c r="D142" s="609"/>
      <c r="E142" s="609"/>
      <c r="F142" s="609"/>
      <c r="G142" s="609"/>
      <c r="H142" s="609"/>
      <c r="I142" s="609"/>
      <c r="J142" s="609"/>
      <c r="K142" s="609"/>
      <c r="L142" s="609"/>
      <c r="M142" s="609"/>
      <c r="N142" s="609"/>
      <c r="O142" s="610"/>
      <c r="P142" s="114"/>
      <c r="Q142" s="114"/>
      <c r="R142" s="114"/>
      <c r="S142" s="114"/>
      <c r="T142" s="114"/>
    </row>
    <row r="143" spans="1:20" ht="12">
      <c r="A143" s="114"/>
      <c r="B143" s="1" t="s">
        <v>5</v>
      </c>
      <c r="C143" s="11">
        <f aca="true" t="shared" si="31" ref="C143:O143">C105/$C105*100</f>
        <v>100</v>
      </c>
      <c r="D143" s="11">
        <f t="shared" si="31"/>
        <v>97.28765076794109</v>
      </c>
      <c r="E143" s="11">
        <f t="shared" si="31"/>
        <v>94.57530153588219</v>
      </c>
      <c r="F143" s="11">
        <f t="shared" si="31"/>
        <v>91.86295230382328</v>
      </c>
      <c r="G143" s="11">
        <f t="shared" si="31"/>
        <v>89.15060307176437</v>
      </c>
      <c r="H143" s="11">
        <f t="shared" si="31"/>
        <v>86.43825383970545</v>
      </c>
      <c r="I143" s="11">
        <f t="shared" si="31"/>
        <v>83.72590460764654</v>
      </c>
      <c r="J143" s="11">
        <f t="shared" si="31"/>
        <v>81.01355537558763</v>
      </c>
      <c r="K143" s="11">
        <f t="shared" si="31"/>
        <v>78.30120614352872</v>
      </c>
      <c r="L143" s="11">
        <f t="shared" si="31"/>
        <v>75.58885691146982</v>
      </c>
      <c r="M143" s="26">
        <f t="shared" si="31"/>
        <v>72.8765076794109</v>
      </c>
      <c r="N143" s="26">
        <f t="shared" si="31"/>
        <v>70.164158447352</v>
      </c>
      <c r="O143" s="35">
        <f t="shared" si="31"/>
        <v>67.4518092152931</v>
      </c>
      <c r="P143" s="114"/>
      <c r="Q143" s="114"/>
      <c r="R143" s="114"/>
      <c r="S143" s="114"/>
      <c r="T143" s="114"/>
    </row>
    <row r="144" spans="1:20" ht="12">
      <c r="A144" s="114"/>
      <c r="B144" s="9" t="s">
        <v>37</v>
      </c>
      <c r="C144" s="11">
        <f aca="true" t="shared" si="32" ref="C144:O144">C106/$C106*100</f>
        <v>100</v>
      </c>
      <c r="D144" s="11">
        <f t="shared" si="32"/>
        <v>98.52881611391005</v>
      </c>
      <c r="E144" s="11">
        <f t="shared" si="32"/>
        <v>97.05763222782011</v>
      </c>
      <c r="F144" s="11">
        <f t="shared" si="32"/>
        <v>95.58644834173016</v>
      </c>
      <c r="G144" s="11">
        <f t="shared" si="32"/>
        <v>94.11526445564023</v>
      </c>
      <c r="H144" s="11">
        <f t="shared" si="32"/>
        <v>92.64408056955028</v>
      </c>
      <c r="I144" s="11">
        <f t="shared" si="32"/>
        <v>91.17289668346034</v>
      </c>
      <c r="J144" s="11">
        <f t="shared" si="32"/>
        <v>89.70171279737039</v>
      </c>
      <c r="K144" s="11">
        <f t="shared" si="32"/>
        <v>88.23052891128044</v>
      </c>
      <c r="L144" s="11">
        <f t="shared" si="32"/>
        <v>86.7593450251905</v>
      </c>
      <c r="M144" s="26">
        <f t="shared" si="32"/>
        <v>85.28816113910055</v>
      </c>
      <c r="N144" s="26">
        <f t="shared" si="32"/>
        <v>83.8169772530106</v>
      </c>
      <c r="O144" s="35">
        <f t="shared" si="32"/>
        <v>82.34579336692066</v>
      </c>
      <c r="P144" s="114"/>
      <c r="Q144" s="114"/>
      <c r="R144" s="114"/>
      <c r="S144" s="114"/>
      <c r="T144" s="114"/>
    </row>
    <row r="145" spans="1:20" ht="12">
      <c r="A145" s="114"/>
      <c r="B145" s="9" t="s">
        <v>26</v>
      </c>
      <c r="C145" s="11">
        <f aca="true" t="shared" si="33" ref="C145:O145">C107/$C107*100</f>
        <v>100</v>
      </c>
      <c r="D145" s="11">
        <f t="shared" si="33"/>
        <v>97.8570096626427</v>
      </c>
      <c r="E145" s="11">
        <f t="shared" si="33"/>
        <v>95.71401932528542</v>
      </c>
      <c r="F145" s="11">
        <f t="shared" si="33"/>
        <v>93.57102898792812</v>
      </c>
      <c r="G145" s="11">
        <f t="shared" si="33"/>
        <v>91.42803865057083</v>
      </c>
      <c r="H145" s="11">
        <f t="shared" si="33"/>
        <v>89.28504831321354</v>
      </c>
      <c r="I145" s="11">
        <f t="shared" si="33"/>
        <v>87.14205797585623</v>
      </c>
      <c r="J145" s="11">
        <f t="shared" si="33"/>
        <v>84.99906763849894</v>
      </c>
      <c r="K145" s="11">
        <f t="shared" si="33"/>
        <v>82.85607730114165</v>
      </c>
      <c r="L145" s="11">
        <f t="shared" si="33"/>
        <v>80.71308696378436</v>
      </c>
      <c r="M145" s="26">
        <f t="shared" si="33"/>
        <v>78.57009662642709</v>
      </c>
      <c r="N145" s="26">
        <f t="shared" si="33"/>
        <v>76.4271062890698</v>
      </c>
      <c r="O145" s="35">
        <f t="shared" si="33"/>
        <v>74.28411595171252</v>
      </c>
      <c r="P145" s="114"/>
      <c r="Q145" s="114"/>
      <c r="R145" s="114"/>
      <c r="S145" s="114"/>
      <c r="T145" s="114"/>
    </row>
    <row r="146" spans="1:20" ht="12">
      <c r="A146" s="114"/>
      <c r="B146" s="1" t="s">
        <v>4</v>
      </c>
      <c r="C146" s="11">
        <f aca="true" t="shared" si="34" ref="C146:O146">C108/$C108*100</f>
        <v>100</v>
      </c>
      <c r="D146" s="11">
        <f t="shared" si="34"/>
        <v>99.24441766545968</v>
      </c>
      <c r="E146" s="11">
        <f t="shared" si="34"/>
        <v>98.48883533091936</v>
      </c>
      <c r="F146" s="11">
        <f t="shared" si="34"/>
        <v>97.73325299637902</v>
      </c>
      <c r="G146" s="11">
        <f t="shared" si="34"/>
        <v>96.97767066183872</v>
      </c>
      <c r="H146" s="11">
        <f t="shared" si="34"/>
        <v>96.22208832729838</v>
      </c>
      <c r="I146" s="11">
        <f t="shared" si="34"/>
        <v>95.46650599275807</v>
      </c>
      <c r="J146" s="11">
        <f t="shared" si="34"/>
        <v>94.71092365821774</v>
      </c>
      <c r="K146" s="11">
        <f t="shared" si="34"/>
        <v>93.95534132367742</v>
      </c>
      <c r="L146" s="11">
        <f t="shared" si="34"/>
        <v>93.1997589891371</v>
      </c>
      <c r="M146" s="26">
        <f t="shared" si="34"/>
        <v>92.44417665459676</v>
      </c>
      <c r="N146" s="26">
        <f t="shared" si="34"/>
        <v>91.68859432005645</v>
      </c>
      <c r="O146" s="35">
        <f t="shared" si="34"/>
        <v>90.93301198551612</v>
      </c>
      <c r="P146" s="114"/>
      <c r="Q146" s="114"/>
      <c r="R146" s="114"/>
      <c r="S146" s="114"/>
      <c r="T146" s="114"/>
    </row>
    <row r="147" spans="1:20" ht="12">
      <c r="A147" s="114"/>
      <c r="B147" s="9" t="s">
        <v>40</v>
      </c>
      <c r="C147" s="11">
        <f aca="true" t="shared" si="35" ref="C147:O147">C109/$C109*100</f>
        <v>100</v>
      </c>
      <c r="D147" s="11">
        <f t="shared" si="35"/>
        <v>98.58514663123226</v>
      </c>
      <c r="E147" s="11">
        <f t="shared" si="35"/>
        <v>97.17029326246454</v>
      </c>
      <c r="F147" s="11">
        <f t="shared" si="35"/>
        <v>95.75543989369682</v>
      </c>
      <c r="G147" s="11">
        <f t="shared" si="35"/>
        <v>94.3405865249291</v>
      </c>
      <c r="H147" s="11">
        <f t="shared" si="35"/>
        <v>92.92573315616136</v>
      </c>
      <c r="I147" s="11">
        <f t="shared" si="35"/>
        <v>91.51087978739363</v>
      </c>
      <c r="J147" s="11">
        <f t="shared" si="35"/>
        <v>90.09602641862591</v>
      </c>
      <c r="K147" s="11">
        <f t="shared" si="35"/>
        <v>88.68117304985819</v>
      </c>
      <c r="L147" s="11">
        <f t="shared" si="35"/>
        <v>87.26631968109045</v>
      </c>
      <c r="M147" s="26">
        <f t="shared" si="35"/>
        <v>85.85146631232273</v>
      </c>
      <c r="N147" s="26">
        <f t="shared" si="35"/>
        <v>84.436612943555</v>
      </c>
      <c r="O147" s="35">
        <f t="shared" si="35"/>
        <v>83.02175957478728</v>
      </c>
      <c r="P147" s="114"/>
      <c r="Q147" s="114"/>
      <c r="R147" s="114"/>
      <c r="S147" s="114"/>
      <c r="T147" s="114"/>
    </row>
    <row r="148" spans="1:20" ht="12">
      <c r="A148" s="114"/>
      <c r="B148" s="9" t="s">
        <v>72</v>
      </c>
      <c r="C148" s="11">
        <f aca="true" t="shared" si="36" ref="C148:O148">C110/$C110*100</f>
        <v>100</v>
      </c>
      <c r="D148" s="11">
        <f t="shared" si="36"/>
        <v>96.6886357748573</v>
      </c>
      <c r="E148" s="11">
        <f t="shared" si="36"/>
        <v>93.37727154971459</v>
      </c>
      <c r="F148" s="11">
        <f t="shared" si="36"/>
        <v>90.0659073245719</v>
      </c>
      <c r="G148" s="11">
        <f t="shared" si="36"/>
        <v>86.7545430994292</v>
      </c>
      <c r="H148" s="11">
        <f t="shared" si="36"/>
        <v>83.44317887428649</v>
      </c>
      <c r="I148" s="11">
        <f t="shared" si="36"/>
        <v>80.13181464914379</v>
      </c>
      <c r="J148" s="11">
        <f t="shared" si="36"/>
        <v>76.82045042400108</v>
      </c>
      <c r="K148" s="11">
        <f t="shared" si="36"/>
        <v>73.50908619885837</v>
      </c>
      <c r="L148" s="11">
        <f t="shared" si="36"/>
        <v>70.19772197371567</v>
      </c>
      <c r="M148" s="26">
        <f t="shared" si="36"/>
        <v>66.88635774857298</v>
      </c>
      <c r="N148" s="26">
        <f t="shared" si="36"/>
        <v>63.574993523430265</v>
      </c>
      <c r="O148" s="35">
        <f t="shared" si="36"/>
        <v>60.263629298287555</v>
      </c>
      <c r="P148" s="114"/>
      <c r="Q148" s="114"/>
      <c r="R148" s="114"/>
      <c r="S148" s="114"/>
      <c r="T148" s="114"/>
    </row>
    <row r="149" spans="1:20" ht="12">
      <c r="A149" s="114"/>
      <c r="B149" s="9" t="s">
        <v>27</v>
      </c>
      <c r="C149" s="11">
        <f aca="true" t="shared" si="37" ref="C149:O149">C111/$C111*100</f>
        <v>100</v>
      </c>
      <c r="D149" s="11">
        <f t="shared" si="37"/>
        <v>96.68332525202852</v>
      </c>
      <c r="E149" s="11">
        <f t="shared" si="37"/>
        <v>93.36665050405703</v>
      </c>
      <c r="F149" s="11">
        <f t="shared" si="37"/>
        <v>90.04997575608554</v>
      </c>
      <c r="G149" s="11">
        <f t="shared" si="37"/>
        <v>86.73330100811405</v>
      </c>
      <c r="H149" s="11">
        <f t="shared" si="37"/>
        <v>83.41662626014255</v>
      </c>
      <c r="I149" s="11">
        <f t="shared" si="37"/>
        <v>80.09995151217106</v>
      </c>
      <c r="J149" s="11">
        <f t="shared" si="37"/>
        <v>76.78327676419957</v>
      </c>
      <c r="K149" s="11">
        <f t="shared" si="37"/>
        <v>73.46660201622808</v>
      </c>
      <c r="L149" s="11">
        <f t="shared" si="37"/>
        <v>70.14992726825659</v>
      </c>
      <c r="M149" s="26">
        <f t="shared" si="37"/>
        <v>66.83325252028509</v>
      </c>
      <c r="N149" s="26">
        <f t="shared" si="37"/>
        <v>63.516577772313596</v>
      </c>
      <c r="O149" s="35">
        <f t="shared" si="37"/>
        <v>60.199903024342106</v>
      </c>
      <c r="P149" s="114"/>
      <c r="Q149" s="114"/>
      <c r="R149" s="114"/>
      <c r="S149" s="114"/>
      <c r="T149" s="114"/>
    </row>
    <row r="150" spans="1:20" ht="12">
      <c r="A150" s="114"/>
      <c r="B150" s="1" t="s">
        <v>6</v>
      </c>
      <c r="C150" s="11">
        <f aca="true" t="shared" si="38" ref="C150:O150">C112/$C112*100</f>
        <v>100</v>
      </c>
      <c r="D150" s="11">
        <f t="shared" si="38"/>
        <v>97.71584257337848</v>
      </c>
      <c r="E150" s="11">
        <f t="shared" si="38"/>
        <v>95.43168514675696</v>
      </c>
      <c r="F150" s="11">
        <f t="shared" si="38"/>
        <v>93.14752772013544</v>
      </c>
      <c r="G150" s="11">
        <f t="shared" si="38"/>
        <v>90.86337029351392</v>
      </c>
      <c r="H150" s="11">
        <f t="shared" si="38"/>
        <v>88.5792128668924</v>
      </c>
      <c r="I150" s="11">
        <f t="shared" si="38"/>
        <v>86.29505544027089</v>
      </c>
      <c r="J150" s="11">
        <f t="shared" si="38"/>
        <v>84.01089801364937</v>
      </c>
      <c r="K150" s="11">
        <f t="shared" si="38"/>
        <v>81.72674058702786</v>
      </c>
      <c r="L150" s="11">
        <f t="shared" si="38"/>
        <v>79.44258316040633</v>
      </c>
      <c r="M150" s="26">
        <f t="shared" si="38"/>
        <v>77.15842573378482</v>
      </c>
      <c r="N150" s="26">
        <f t="shared" si="38"/>
        <v>74.87426830716329</v>
      </c>
      <c r="O150" s="35">
        <f t="shared" si="38"/>
        <v>72.59011088054179</v>
      </c>
      <c r="P150" s="114"/>
      <c r="Q150" s="114"/>
      <c r="R150" s="114"/>
      <c r="S150" s="114"/>
      <c r="T150" s="114"/>
    </row>
    <row r="151" spans="1:20" ht="12">
      <c r="A151" s="114"/>
      <c r="B151" s="1" t="s">
        <v>14</v>
      </c>
      <c r="C151" s="11">
        <f aca="true" t="shared" si="39" ref="C151:O151">C113/$C113*100</f>
        <v>100</v>
      </c>
      <c r="D151" s="11">
        <f t="shared" si="39"/>
        <v>98.19401353383273</v>
      </c>
      <c r="E151" s="11">
        <f t="shared" si="39"/>
        <v>96.38802706766548</v>
      </c>
      <c r="F151" s="11">
        <f t="shared" si="39"/>
        <v>94.5820406014982</v>
      </c>
      <c r="G151" s="11">
        <f t="shared" si="39"/>
        <v>92.77605413533094</v>
      </c>
      <c r="H151" s="11">
        <f t="shared" si="39"/>
        <v>90.97006766916368</v>
      </c>
      <c r="I151" s="11">
        <f t="shared" si="39"/>
        <v>89.16408120299643</v>
      </c>
      <c r="J151" s="11">
        <f t="shared" si="39"/>
        <v>87.35809473682916</v>
      </c>
      <c r="K151" s="11">
        <f t="shared" si="39"/>
        <v>85.5521082706619</v>
      </c>
      <c r="L151" s="11">
        <f t="shared" si="39"/>
        <v>83.74612180449463</v>
      </c>
      <c r="M151" s="26">
        <f t="shared" si="39"/>
        <v>81.94013533832737</v>
      </c>
      <c r="N151" s="26">
        <f t="shared" si="39"/>
        <v>80.13414887216011</v>
      </c>
      <c r="O151" s="35">
        <f t="shared" si="39"/>
        <v>78.32816240599284</v>
      </c>
      <c r="P151" s="114"/>
      <c r="Q151" s="114"/>
      <c r="R151" s="114"/>
      <c r="S151" s="114"/>
      <c r="T151" s="114"/>
    </row>
    <row r="152" spans="1:20" ht="12">
      <c r="A152" s="114"/>
      <c r="B152" s="1" t="s">
        <v>38</v>
      </c>
      <c r="C152" s="609"/>
      <c r="D152" s="609"/>
      <c r="E152" s="609"/>
      <c r="F152" s="609"/>
      <c r="G152" s="609"/>
      <c r="H152" s="609"/>
      <c r="I152" s="609"/>
      <c r="J152" s="609"/>
      <c r="K152" s="609"/>
      <c r="L152" s="609"/>
      <c r="M152" s="609"/>
      <c r="N152" s="609"/>
      <c r="O152" s="610"/>
      <c r="P152" s="114"/>
      <c r="Q152" s="114"/>
      <c r="R152" s="114"/>
      <c r="S152" s="114"/>
      <c r="T152" s="114"/>
    </row>
    <row r="153" spans="1:20" ht="12">
      <c r="A153" s="114"/>
      <c r="B153" s="9" t="s">
        <v>41</v>
      </c>
      <c r="C153" s="609"/>
      <c r="D153" s="609"/>
      <c r="E153" s="609"/>
      <c r="F153" s="609"/>
      <c r="G153" s="609"/>
      <c r="H153" s="609"/>
      <c r="I153" s="609"/>
      <c r="J153" s="609"/>
      <c r="K153" s="609"/>
      <c r="L153" s="609"/>
      <c r="M153" s="609"/>
      <c r="N153" s="609"/>
      <c r="O153" s="610"/>
      <c r="P153" s="114"/>
      <c r="Q153" s="114"/>
      <c r="R153" s="114"/>
      <c r="S153" s="114"/>
      <c r="T153" s="114"/>
    </row>
    <row r="154" spans="1:20" ht="12">
      <c r="A154" s="114"/>
      <c r="B154" s="310" t="s">
        <v>9</v>
      </c>
      <c r="C154" s="283">
        <f aca="true" t="shared" si="40" ref="C154:O154">C116/$C116*100</f>
        <v>100</v>
      </c>
      <c r="D154" s="283">
        <f t="shared" si="40"/>
        <v>96.54503618476195</v>
      </c>
      <c r="E154" s="283">
        <f t="shared" si="40"/>
        <v>93.0900723695239</v>
      </c>
      <c r="F154" s="283">
        <f t="shared" si="40"/>
        <v>89.63510855428586</v>
      </c>
      <c r="G154" s="283">
        <f t="shared" si="40"/>
        <v>86.18014473904782</v>
      </c>
      <c r="H154" s="283">
        <f t="shared" si="40"/>
        <v>82.72518092380977</v>
      </c>
      <c r="I154" s="283">
        <f t="shared" si="40"/>
        <v>79.27021710857171</v>
      </c>
      <c r="J154" s="283">
        <f t="shared" si="40"/>
        <v>75.81525329333367</v>
      </c>
      <c r="K154" s="283">
        <f t="shared" si="40"/>
        <v>72.36028947809562</v>
      </c>
      <c r="L154" s="283">
        <f t="shared" si="40"/>
        <v>68.90532566285758</v>
      </c>
      <c r="M154" s="311">
        <f t="shared" si="40"/>
        <v>65.45036184761953</v>
      </c>
      <c r="N154" s="311">
        <f t="shared" si="40"/>
        <v>61.99539803238147</v>
      </c>
      <c r="O154" s="312">
        <f t="shared" si="40"/>
        <v>58.54043421714342</v>
      </c>
      <c r="P154" s="114"/>
      <c r="Q154" s="114"/>
      <c r="R154" s="114"/>
      <c r="S154" s="114"/>
      <c r="T154" s="114"/>
    </row>
    <row r="155" spans="1:20" ht="12">
      <c r="A155" s="114"/>
      <c r="B155" s="126"/>
      <c r="C155" s="125"/>
      <c r="D155" s="125"/>
      <c r="E155" s="125"/>
      <c r="F155" s="125"/>
      <c r="G155" s="125"/>
      <c r="H155" s="125"/>
      <c r="I155" s="125"/>
      <c r="J155" s="125"/>
      <c r="K155" s="125"/>
      <c r="L155" s="125"/>
      <c r="M155" s="125"/>
      <c r="N155" s="125"/>
      <c r="O155" s="125"/>
      <c r="P155" s="114"/>
      <c r="Q155" s="114"/>
      <c r="R155" s="114"/>
      <c r="S155" s="114"/>
      <c r="T155" s="114"/>
    </row>
    <row r="156" spans="1:20" ht="12">
      <c r="A156" s="114"/>
      <c r="B156" s="126"/>
      <c r="C156" s="125"/>
      <c r="D156" s="125"/>
      <c r="E156" s="125"/>
      <c r="F156" s="125"/>
      <c r="G156" s="125"/>
      <c r="H156" s="125"/>
      <c r="I156" s="125"/>
      <c r="J156" s="125"/>
      <c r="K156" s="125"/>
      <c r="L156" s="125"/>
      <c r="M156" s="125"/>
      <c r="N156" s="125"/>
      <c r="O156" s="125"/>
      <c r="P156" s="114"/>
      <c r="Q156" s="114"/>
      <c r="R156" s="114"/>
      <c r="S156" s="114"/>
      <c r="T156" s="114"/>
    </row>
    <row r="157" spans="1:20" ht="12">
      <c r="A157" s="114"/>
      <c r="B157" s="126"/>
      <c r="C157" s="117"/>
      <c r="D157" s="117"/>
      <c r="E157" s="117"/>
      <c r="F157" s="117"/>
      <c r="G157" s="117"/>
      <c r="H157" s="117"/>
      <c r="I157" s="117"/>
      <c r="J157" s="117"/>
      <c r="K157" s="117"/>
      <c r="L157" s="117"/>
      <c r="M157" s="117"/>
      <c r="N157" s="114"/>
      <c r="O157" s="114"/>
      <c r="P157" s="114"/>
      <c r="Q157" s="114"/>
      <c r="R157" s="114"/>
      <c r="S157" s="114"/>
      <c r="T157" s="114"/>
    </row>
    <row r="158" spans="1:20" ht="15.75">
      <c r="A158" s="114"/>
      <c r="B158" s="393" t="s">
        <v>174</v>
      </c>
      <c r="C158" s="296"/>
      <c r="D158" s="296"/>
      <c r="E158" s="296"/>
      <c r="F158" s="296"/>
      <c r="G158" s="296"/>
      <c r="H158" s="296"/>
      <c r="I158" s="117"/>
      <c r="J158" s="117"/>
      <c r="K158" s="117"/>
      <c r="L158" s="117"/>
      <c r="M158" s="117"/>
      <c r="N158" s="114"/>
      <c r="O158" s="114"/>
      <c r="P158" s="114"/>
      <c r="Q158" s="114"/>
      <c r="R158" s="114"/>
      <c r="S158" s="114"/>
      <c r="T158" s="114"/>
    </row>
    <row r="159" spans="1:20" ht="25.5">
      <c r="A159" s="114"/>
      <c r="B159" s="313"/>
      <c r="C159" s="117"/>
      <c r="D159" s="117"/>
      <c r="E159" s="423" t="s">
        <v>48</v>
      </c>
      <c r="F159" s="117"/>
      <c r="G159" s="273"/>
      <c r="H159" s="318" t="s">
        <v>96</v>
      </c>
      <c r="I159" s="128"/>
      <c r="J159" s="114"/>
      <c r="K159" s="117"/>
      <c r="L159" s="117"/>
      <c r="M159" s="117"/>
      <c r="N159" s="114"/>
      <c r="O159" s="114"/>
      <c r="P159" s="114"/>
      <c r="Q159" s="114"/>
      <c r="R159" s="114"/>
      <c r="S159" s="114"/>
      <c r="T159" s="114"/>
    </row>
    <row r="160" spans="1:20" ht="108.75" thickBot="1">
      <c r="A160" s="114"/>
      <c r="B160" s="280"/>
      <c r="C160" s="422" t="s">
        <v>163</v>
      </c>
      <c r="D160" s="422" t="s">
        <v>164</v>
      </c>
      <c r="E160" s="422" t="s">
        <v>162</v>
      </c>
      <c r="F160" s="117"/>
      <c r="G160" s="276" t="s">
        <v>154</v>
      </c>
      <c r="H160" s="57" t="s">
        <v>76</v>
      </c>
      <c r="I160" s="128"/>
      <c r="J160" s="117"/>
      <c r="K160" s="117"/>
      <c r="L160" s="117"/>
      <c r="M160" s="117"/>
      <c r="N160" s="114"/>
      <c r="O160" s="114"/>
      <c r="P160" s="114"/>
      <c r="Q160" s="114"/>
      <c r="R160" s="114"/>
      <c r="S160" s="114"/>
      <c r="T160" s="114"/>
    </row>
    <row r="161" spans="1:20" ht="12">
      <c r="A161" s="114"/>
      <c r="B161" s="55" t="s">
        <v>13</v>
      </c>
      <c r="C161" s="259">
        <f>O123</f>
        <v>81.98897497538644</v>
      </c>
      <c r="D161" s="259">
        <f>D7</f>
        <v>82.8174118024863</v>
      </c>
      <c r="E161" s="259">
        <f>C161-D161</f>
        <v>-0.8284368270998641</v>
      </c>
      <c r="F161" s="117"/>
      <c r="G161" s="265">
        <f>' Pop'!O6</f>
        <v>8048</v>
      </c>
      <c r="H161" s="265">
        <f>F7/G161</f>
        <v>0.0010793220478379723</v>
      </c>
      <c r="I161" s="117"/>
      <c r="J161" s="117"/>
      <c r="K161" s="117"/>
      <c r="L161" s="117"/>
      <c r="M161" s="117"/>
      <c r="N161" s="114"/>
      <c r="O161" s="114"/>
      <c r="P161" s="114"/>
      <c r="Q161" s="114"/>
      <c r="R161" s="114"/>
      <c r="S161" s="114"/>
      <c r="T161" s="114"/>
    </row>
    <row r="162" spans="1:20" ht="12">
      <c r="A162" s="114"/>
      <c r="B162" s="55" t="s">
        <v>7</v>
      </c>
      <c r="C162" s="259">
        <f aca="true" t="shared" si="41" ref="C162:C192">O124</f>
        <v>67.73039377048356</v>
      </c>
      <c r="D162" s="259">
        <f aca="true" t="shared" si="42" ref="D162:D192">D8</f>
        <v>64.82816304026652</v>
      </c>
      <c r="E162" s="259">
        <f aca="true" t="shared" si="43" ref="E162:E192">C162-D162</f>
        <v>2.902230730217042</v>
      </c>
      <c r="F162" s="117"/>
      <c r="G162" s="265">
        <f>' Pop'!O7</f>
        <v>10333</v>
      </c>
      <c r="H162" s="265">
        <f aca="true" t="shared" si="44" ref="H162:H192">F8/G162</f>
        <v>0.0015302390960998742</v>
      </c>
      <c r="I162" s="117"/>
      <c r="J162" s="117"/>
      <c r="K162" s="117"/>
      <c r="L162" s="117"/>
      <c r="M162" s="117"/>
      <c r="N162" s="114"/>
      <c r="O162" s="117"/>
      <c r="P162" s="117"/>
      <c r="Q162" s="114"/>
      <c r="R162" s="114"/>
      <c r="S162" s="114"/>
      <c r="T162" s="114"/>
    </row>
    <row r="163" spans="1:20" ht="12">
      <c r="A163" s="114"/>
      <c r="B163" s="41" t="s">
        <v>39</v>
      </c>
      <c r="C163" s="259">
        <f t="shared" si="41"/>
        <v>69.50766151540857</v>
      </c>
      <c r="D163" s="259">
        <f t="shared" si="42"/>
        <v>46.511109011036666</v>
      </c>
      <c r="E163" s="259">
        <f t="shared" si="43"/>
        <v>22.996552504371905</v>
      </c>
      <c r="F163" s="117"/>
      <c r="G163" s="265">
        <f>' Pop'!O8</f>
        <v>7868</v>
      </c>
      <c r="H163" s="265">
        <f t="shared" si="44"/>
        <v>0.004674071718352821</v>
      </c>
      <c r="I163" s="117"/>
      <c r="J163" s="117"/>
      <c r="K163" s="117"/>
      <c r="L163" s="117"/>
      <c r="M163" s="117"/>
      <c r="N163" s="114"/>
      <c r="O163" s="114"/>
      <c r="P163" s="114"/>
      <c r="Q163" s="114"/>
      <c r="R163" s="114"/>
      <c r="S163" s="114"/>
      <c r="T163" s="114"/>
    </row>
    <row r="164" spans="1:20" ht="12">
      <c r="A164" s="114"/>
      <c r="B164" s="41" t="s">
        <v>19</v>
      </c>
      <c r="C164" s="259">
        <f t="shared" si="41"/>
        <v>97.86353468840203</v>
      </c>
      <c r="D164" s="259">
        <f t="shared" si="42"/>
        <v>105.35329804546973</v>
      </c>
      <c r="E164" s="259">
        <f t="shared" si="43"/>
        <v>-7.489763357067702</v>
      </c>
      <c r="F164" s="117"/>
      <c r="G164" s="265">
        <f>' Pop'!O9</f>
        <v>765</v>
      </c>
      <c r="H164" s="265">
        <f t="shared" si="44"/>
        <v>0.003210393562091503</v>
      </c>
      <c r="I164" s="117"/>
      <c r="J164" s="117"/>
      <c r="K164" s="117"/>
      <c r="L164" s="117"/>
      <c r="M164" s="117"/>
      <c r="N164" s="114"/>
      <c r="O164" s="114"/>
      <c r="P164" s="114"/>
      <c r="Q164" s="114"/>
      <c r="R164" s="114"/>
      <c r="S164" s="114"/>
      <c r="T164" s="114"/>
    </row>
    <row r="165" spans="1:20" ht="12">
      <c r="A165" s="114"/>
      <c r="B165" s="41" t="s">
        <v>20</v>
      </c>
      <c r="C165" s="259">
        <f t="shared" si="41"/>
        <v>54.442396769510616</v>
      </c>
      <c r="D165" s="259">
        <f t="shared" si="42"/>
        <v>23.288738921805304</v>
      </c>
      <c r="E165" s="259">
        <f t="shared" si="43"/>
        <v>31.15365784770531</v>
      </c>
      <c r="F165" s="117"/>
      <c r="G165" s="265">
        <f>' Pop'!O10</f>
        <v>10201</v>
      </c>
      <c r="H165" s="265">
        <f t="shared" si="44"/>
        <v>0.0018214530506813055</v>
      </c>
      <c r="I165" s="117"/>
      <c r="J165" s="117"/>
      <c r="K165" s="117"/>
      <c r="L165" s="117"/>
      <c r="M165" s="117"/>
      <c r="N165" s="114"/>
      <c r="O165" s="114"/>
      <c r="P165" s="114"/>
      <c r="Q165" s="114"/>
      <c r="R165" s="114"/>
      <c r="S165" s="114"/>
      <c r="T165" s="114"/>
    </row>
    <row r="166" spans="1:20" ht="12">
      <c r="A166" s="114"/>
      <c r="B166" s="55" t="s">
        <v>12</v>
      </c>
      <c r="C166" s="259">
        <f t="shared" si="41"/>
        <v>66.23942901068875</v>
      </c>
      <c r="D166" s="259">
        <f t="shared" si="42"/>
        <v>56.75655690985536</v>
      </c>
      <c r="E166" s="259">
        <f t="shared" si="43"/>
        <v>9.48287210083339</v>
      </c>
      <c r="F166" s="117"/>
      <c r="G166" s="265">
        <f>' Pop'!O11</f>
        <v>5374</v>
      </c>
      <c r="H166" s="265">
        <f t="shared" si="44"/>
        <v>0.002061992912169706</v>
      </c>
      <c r="I166" s="117"/>
      <c r="J166" s="117"/>
      <c r="K166" s="117"/>
      <c r="L166" s="117"/>
      <c r="M166" s="117"/>
      <c r="N166" s="114"/>
      <c r="O166" s="114"/>
      <c r="P166" s="114"/>
      <c r="Q166" s="114"/>
      <c r="R166" s="114"/>
      <c r="S166" s="114"/>
      <c r="T166" s="114"/>
    </row>
    <row r="167" spans="1:20" ht="12">
      <c r="A167" s="114"/>
      <c r="B167" s="41" t="s">
        <v>21</v>
      </c>
      <c r="C167" s="259">
        <f t="shared" si="41"/>
        <v>74.15918407849786</v>
      </c>
      <c r="D167" s="259">
        <f t="shared" si="42"/>
        <v>38.541749577510345</v>
      </c>
      <c r="E167" s="259">
        <f t="shared" si="43"/>
        <v>35.617434500987514</v>
      </c>
      <c r="F167" s="117"/>
      <c r="G167" s="265">
        <f>' Pop'!O12</f>
        <v>1358</v>
      </c>
      <c r="H167" s="265">
        <f t="shared" si="44"/>
        <v>0.0030584594447717237</v>
      </c>
      <c r="I167" s="117"/>
      <c r="J167" s="117"/>
      <c r="K167" s="117"/>
      <c r="L167" s="117"/>
      <c r="M167" s="117"/>
      <c r="N167" s="114"/>
      <c r="O167" s="114"/>
      <c r="P167" s="114"/>
      <c r="Q167" s="114"/>
      <c r="R167" s="114"/>
      <c r="S167" s="114"/>
      <c r="T167" s="114"/>
    </row>
    <row r="168" spans="1:20" ht="12">
      <c r="A168" s="114"/>
      <c r="B168" s="55" t="s">
        <v>10</v>
      </c>
      <c r="C168" s="259">
        <f t="shared" si="41"/>
        <v>71.83284837513642</v>
      </c>
      <c r="D168" s="259">
        <f t="shared" si="42"/>
        <v>53.64915266633376</v>
      </c>
      <c r="E168" s="259">
        <f t="shared" si="43"/>
        <v>18.18369570880266</v>
      </c>
      <c r="F168" s="117"/>
      <c r="G168" s="265">
        <f>' Pop'!O13</f>
        <v>5199</v>
      </c>
      <c r="H168" s="265">
        <f t="shared" si="44"/>
        <v>0.0017420788057318716</v>
      </c>
      <c r="I168" s="117"/>
      <c r="J168" s="117"/>
      <c r="K168" s="117"/>
      <c r="L168" s="117"/>
      <c r="M168" s="117"/>
      <c r="N168" s="114"/>
      <c r="O168" s="114"/>
      <c r="P168" s="114"/>
      <c r="Q168" s="114"/>
      <c r="R168" s="114"/>
      <c r="S168" s="114"/>
      <c r="T168" s="114"/>
    </row>
    <row r="169" spans="1:20" ht="12">
      <c r="A169" s="114"/>
      <c r="B169" s="55" t="s">
        <v>3</v>
      </c>
      <c r="C169" s="259">
        <f t="shared" si="41"/>
        <v>75.1122500782399</v>
      </c>
      <c r="D169" s="259">
        <f t="shared" si="42"/>
        <v>71.52002586516402</v>
      </c>
      <c r="E169" s="259">
        <f t="shared" si="43"/>
        <v>3.5922242130758804</v>
      </c>
      <c r="F169" s="117"/>
      <c r="G169" s="265">
        <f>' Pop'!O14</f>
        <v>59485</v>
      </c>
      <c r="H169" s="265">
        <f t="shared" si="44"/>
        <v>0.0015451668506346137</v>
      </c>
      <c r="I169" s="117"/>
      <c r="J169" s="117"/>
      <c r="K169" s="117"/>
      <c r="L169" s="117"/>
      <c r="M169" s="117"/>
      <c r="N169" s="114"/>
      <c r="O169" s="114"/>
      <c r="P169" s="114"/>
      <c r="Q169" s="114"/>
      <c r="R169" s="114"/>
      <c r="S169" s="114"/>
      <c r="T169" s="114"/>
    </row>
    <row r="170" spans="1:20" ht="12">
      <c r="A170" s="114"/>
      <c r="B170" s="55" t="s">
        <v>8</v>
      </c>
      <c r="C170" s="259">
        <f t="shared" si="41"/>
        <v>55.78806221984798</v>
      </c>
      <c r="D170" s="259">
        <f t="shared" si="42"/>
        <v>32.33936796281186</v>
      </c>
      <c r="E170" s="259">
        <f t="shared" si="43"/>
        <v>23.448694257036117</v>
      </c>
      <c r="F170" s="117"/>
      <c r="G170" s="265">
        <f>' Pop'!O15</f>
        <v>82495</v>
      </c>
      <c r="H170" s="265">
        <f t="shared" si="44"/>
        <v>0.0010644541876477364</v>
      </c>
      <c r="I170" s="117"/>
      <c r="J170" s="117"/>
      <c r="K170" s="117"/>
      <c r="L170" s="117"/>
      <c r="M170" s="117"/>
      <c r="N170" s="114"/>
      <c r="O170" s="114"/>
      <c r="P170" s="114"/>
      <c r="Q170" s="114"/>
      <c r="R170" s="114"/>
      <c r="S170" s="114"/>
      <c r="T170" s="114"/>
    </row>
    <row r="171" spans="1:20" ht="12">
      <c r="A171" s="114"/>
      <c r="B171" s="55" t="s">
        <v>0</v>
      </c>
      <c r="C171" s="259">
        <f t="shared" si="41"/>
        <v>104.00304217395144</v>
      </c>
      <c r="D171" s="259">
        <f t="shared" si="42"/>
        <v>101.09403944963546</v>
      </c>
      <c r="E171" s="259">
        <f t="shared" si="43"/>
        <v>2.9090027243159824</v>
      </c>
      <c r="F171" s="117"/>
      <c r="G171" s="265">
        <f>' Pop'!O16</f>
        <v>10631</v>
      </c>
      <c r="H171" s="265">
        <f t="shared" si="44"/>
        <v>0.0025064452685542283</v>
      </c>
      <c r="I171" s="117"/>
      <c r="J171" s="117"/>
      <c r="K171" s="117"/>
      <c r="L171" s="117"/>
      <c r="M171" s="117"/>
      <c r="N171" s="114"/>
      <c r="O171" s="114"/>
      <c r="P171" s="114"/>
      <c r="Q171" s="114"/>
      <c r="R171" s="114"/>
      <c r="S171" s="114"/>
      <c r="T171" s="114"/>
    </row>
    <row r="172" spans="1:20" ht="12">
      <c r="A172" s="114"/>
      <c r="B172" s="41" t="s">
        <v>22</v>
      </c>
      <c r="C172" s="259">
        <f t="shared" si="41"/>
        <v>74.37158675075747</v>
      </c>
      <c r="D172" s="259">
        <f t="shared" si="42"/>
        <v>43.07567469070065</v>
      </c>
      <c r="E172" s="259">
        <f t="shared" si="43"/>
        <v>31.29591206005682</v>
      </c>
      <c r="F172" s="117"/>
      <c r="G172" s="265">
        <f>' Pop'!O17</f>
        <v>10159</v>
      </c>
      <c r="H172" s="265">
        <f t="shared" si="44"/>
        <v>0.0018669601437149327</v>
      </c>
      <c r="I172" s="117"/>
      <c r="J172" s="117"/>
      <c r="K172" s="117"/>
      <c r="L172" s="117"/>
      <c r="M172" s="117"/>
      <c r="N172" s="114"/>
      <c r="O172" s="114"/>
      <c r="P172" s="114"/>
      <c r="Q172" s="114"/>
      <c r="R172" s="114"/>
      <c r="S172" s="114"/>
      <c r="T172" s="114"/>
    </row>
    <row r="173" spans="1:20" ht="12">
      <c r="A173" s="114"/>
      <c r="B173" s="41" t="s">
        <v>35</v>
      </c>
      <c r="C173" s="611">
        <f t="shared" si="41"/>
        <v>0</v>
      </c>
      <c r="D173" s="611">
        <f t="shared" si="42"/>
        <v>108.92269739956149</v>
      </c>
      <c r="E173" s="611">
        <f t="shared" si="43"/>
        <v>-108.92269739956149</v>
      </c>
      <c r="F173" s="117"/>
      <c r="G173" s="265">
        <f>' Pop'!O18</f>
        <v>284</v>
      </c>
      <c r="H173" s="265">
        <f t="shared" si="44"/>
        <v>0.005069274299295774</v>
      </c>
      <c r="I173" s="117"/>
      <c r="J173" s="117"/>
      <c r="K173" s="117"/>
      <c r="L173" s="117"/>
      <c r="M173" s="117"/>
      <c r="N173" s="114"/>
      <c r="O173" s="114"/>
      <c r="P173" s="114"/>
      <c r="Q173" s="114"/>
      <c r="R173" s="114"/>
      <c r="S173" s="114"/>
      <c r="T173" s="114"/>
    </row>
    <row r="174" spans="1:20" ht="12">
      <c r="A174" s="114"/>
      <c r="B174" s="55" t="s">
        <v>1</v>
      </c>
      <c r="C174" s="259">
        <f t="shared" si="41"/>
        <v>78.24005192147854</v>
      </c>
      <c r="D174" s="259">
        <f t="shared" si="42"/>
        <v>84.9606695166417</v>
      </c>
      <c r="E174" s="259">
        <f t="shared" si="43"/>
        <v>-6.720617595163162</v>
      </c>
      <c r="F174" s="117"/>
      <c r="G174" s="265">
        <f>' Pop'!O19</f>
        <v>3920</v>
      </c>
      <c r="H174" s="265">
        <f t="shared" si="44"/>
        <v>0.003247205655612245</v>
      </c>
      <c r="I174" s="117"/>
      <c r="J174" s="117"/>
      <c r="K174" s="117"/>
      <c r="L174" s="117"/>
      <c r="M174" s="117"/>
      <c r="N174" s="114"/>
      <c r="O174" s="114"/>
      <c r="P174" s="114"/>
      <c r="Q174" s="114"/>
      <c r="R174" s="114"/>
      <c r="S174" s="114"/>
      <c r="T174" s="114"/>
    </row>
    <row r="175" spans="1:20" ht="12">
      <c r="A175" s="114"/>
      <c r="B175" s="55" t="s">
        <v>11</v>
      </c>
      <c r="C175" s="259">
        <f t="shared" si="41"/>
        <v>70.12137635333865</v>
      </c>
      <c r="D175" s="259">
        <f t="shared" si="42"/>
        <v>63.173995925425686</v>
      </c>
      <c r="E175" s="259">
        <f t="shared" si="43"/>
        <v>6.947380427912961</v>
      </c>
      <c r="F175" s="117"/>
      <c r="G175" s="265">
        <f>' Pop'!O20</f>
        <v>57690</v>
      </c>
      <c r="H175" s="265">
        <f t="shared" si="44"/>
        <v>0.0013308496982145953</v>
      </c>
      <c r="I175" s="117"/>
      <c r="J175" s="117"/>
      <c r="K175" s="117"/>
      <c r="L175" s="117"/>
      <c r="M175" s="117"/>
      <c r="N175" s="114"/>
      <c r="O175" s="114"/>
      <c r="P175" s="114"/>
      <c r="Q175" s="114"/>
      <c r="R175" s="114"/>
      <c r="S175" s="114"/>
      <c r="T175" s="114"/>
    </row>
    <row r="176" spans="1:20" ht="12">
      <c r="A176" s="114"/>
      <c r="B176" s="41" t="s">
        <v>23</v>
      </c>
      <c r="C176" s="259">
        <f t="shared" si="41"/>
        <v>105.99999999999994</v>
      </c>
      <c r="D176" s="259">
        <f t="shared" si="42"/>
        <v>27.47219871786095</v>
      </c>
      <c r="E176" s="259">
        <f t="shared" si="43"/>
        <v>78.527801282139</v>
      </c>
      <c r="F176" s="117"/>
      <c r="G176" s="265">
        <f>' Pop'!O21</f>
        <v>2338</v>
      </c>
      <c r="H176" s="265">
        <f t="shared" si="44"/>
        <v>0.0008302296796407185</v>
      </c>
      <c r="I176" s="117"/>
      <c r="J176" s="117"/>
      <c r="K176" s="117"/>
      <c r="L176" s="117"/>
      <c r="M176" s="117"/>
      <c r="N176" s="114"/>
      <c r="O176" s="114"/>
      <c r="P176" s="114"/>
      <c r="Q176" s="114"/>
      <c r="R176" s="114"/>
      <c r="S176" s="114"/>
      <c r="T176" s="114"/>
    </row>
    <row r="177" spans="1:20" ht="12">
      <c r="A177" s="114"/>
      <c r="B177" s="41" t="s">
        <v>36</v>
      </c>
      <c r="C177" s="259">
        <f t="shared" si="41"/>
        <v>85.14496195245897</v>
      </c>
      <c r="D177" s="259">
        <f t="shared" si="42"/>
        <v>68.564059869369</v>
      </c>
      <c r="E177" s="259">
        <f t="shared" si="43"/>
        <v>16.580902083089967</v>
      </c>
      <c r="F177" s="117"/>
      <c r="G177" s="265">
        <f>' Pop'!O22</f>
        <v>32.7999999999999</v>
      </c>
      <c r="H177" s="265">
        <f t="shared" si="44"/>
        <v>0.0005640955353658554</v>
      </c>
      <c r="I177" s="117"/>
      <c r="J177" s="117"/>
      <c r="K177" s="117"/>
      <c r="L177" s="117"/>
      <c r="M177" s="117"/>
      <c r="N177" s="114"/>
      <c r="O177" s="114"/>
      <c r="P177" s="114"/>
      <c r="Q177" s="114"/>
      <c r="R177" s="114"/>
      <c r="S177" s="114"/>
      <c r="T177" s="114"/>
    </row>
    <row r="178" spans="1:20" ht="12">
      <c r="A178" s="114"/>
      <c r="B178" s="41" t="s">
        <v>24</v>
      </c>
      <c r="C178" s="259">
        <f t="shared" si="41"/>
        <v>86.48275749558515</v>
      </c>
      <c r="D178" s="259">
        <f t="shared" si="42"/>
        <v>35.65962406750771</v>
      </c>
      <c r="E178" s="259">
        <f t="shared" si="43"/>
        <v>50.82313342807744</v>
      </c>
      <c r="F178" s="117"/>
      <c r="G178" s="265">
        <f>' Pop'!O23</f>
        <v>3469</v>
      </c>
      <c r="H178" s="265">
        <f t="shared" si="44"/>
        <v>0.0015741487183626405</v>
      </c>
      <c r="I178" s="117"/>
      <c r="J178" s="117"/>
      <c r="K178" s="117"/>
      <c r="L178" s="117"/>
      <c r="M178" s="117"/>
      <c r="N178" s="114"/>
      <c r="O178" s="114"/>
      <c r="P178" s="114"/>
      <c r="Q178" s="114"/>
      <c r="R178" s="114"/>
      <c r="S178" s="114"/>
      <c r="T178" s="114"/>
    </row>
    <row r="179" spans="1:20" ht="12">
      <c r="A179" s="114"/>
      <c r="B179" s="55" t="s">
        <v>2</v>
      </c>
      <c r="C179" s="259">
        <f t="shared" si="41"/>
        <v>73.72133613358068</v>
      </c>
      <c r="D179" s="259">
        <f t="shared" si="42"/>
        <v>64.63468983158442</v>
      </c>
      <c r="E179" s="259">
        <f t="shared" si="43"/>
        <v>9.086646301996254</v>
      </c>
      <c r="F179" s="117"/>
      <c r="G179" s="265">
        <f>' Pop'!O24</f>
        <v>444</v>
      </c>
      <c r="H179" s="265">
        <f t="shared" si="44"/>
        <v>0.0020096652925675677</v>
      </c>
      <c r="I179" s="117"/>
      <c r="J179" s="117"/>
      <c r="K179" s="117"/>
      <c r="L179" s="117"/>
      <c r="M179" s="117"/>
      <c r="N179" s="114"/>
      <c r="O179" s="114"/>
      <c r="P179" s="114"/>
      <c r="Q179" s="114"/>
      <c r="R179" s="114"/>
      <c r="S179" s="114"/>
      <c r="T179" s="114"/>
    </row>
    <row r="180" spans="1:20" ht="12">
      <c r="A180" s="114"/>
      <c r="B180" s="41" t="s">
        <v>25</v>
      </c>
      <c r="C180" s="611">
        <f t="shared" si="41"/>
        <v>0</v>
      </c>
      <c r="D180" s="611">
        <f t="shared" si="42"/>
        <v>0</v>
      </c>
      <c r="E180" s="611">
        <f t="shared" si="43"/>
        <v>0</v>
      </c>
      <c r="F180" s="117"/>
      <c r="G180" s="265">
        <f>' Pop'!O25</f>
        <v>397</v>
      </c>
      <c r="H180" s="265">
        <f t="shared" si="44"/>
        <v>0</v>
      </c>
      <c r="I180" s="117"/>
      <c r="J180" s="117"/>
      <c r="K180" s="117"/>
      <c r="L180" s="117"/>
      <c r="M180" s="117"/>
      <c r="N180" s="114"/>
      <c r="O180" s="114"/>
      <c r="P180" s="114"/>
      <c r="Q180" s="114"/>
      <c r="R180" s="114"/>
      <c r="S180" s="114"/>
      <c r="T180" s="114"/>
    </row>
    <row r="181" spans="1:20" ht="12">
      <c r="A181" s="114"/>
      <c r="B181" s="55" t="s">
        <v>5</v>
      </c>
      <c r="C181" s="259">
        <f t="shared" si="41"/>
        <v>67.4518092152931</v>
      </c>
      <c r="D181" s="259">
        <f t="shared" si="42"/>
        <v>59.20164608077588</v>
      </c>
      <c r="E181" s="259">
        <f t="shared" si="43"/>
        <v>8.250163134517216</v>
      </c>
      <c r="F181" s="117"/>
      <c r="G181" s="265">
        <f>' Pop'!O26</f>
        <v>16144</v>
      </c>
      <c r="H181" s="265">
        <f t="shared" si="44"/>
        <v>0.0011817187060208126</v>
      </c>
      <c r="I181" s="117"/>
      <c r="J181" s="117"/>
      <c r="K181" s="117"/>
      <c r="L181" s="117"/>
      <c r="M181" s="117"/>
      <c r="N181" s="114"/>
      <c r="O181" s="114"/>
      <c r="P181" s="114"/>
      <c r="Q181" s="114"/>
      <c r="R181" s="114"/>
      <c r="S181" s="114"/>
      <c r="T181" s="114"/>
    </row>
    <row r="182" spans="1:20" ht="12">
      <c r="A182" s="114"/>
      <c r="B182" s="41" t="s">
        <v>37</v>
      </c>
      <c r="C182" s="259">
        <f t="shared" si="41"/>
        <v>82.34579336692066</v>
      </c>
      <c r="D182" s="259">
        <f t="shared" si="42"/>
        <v>86.12182760199568</v>
      </c>
      <c r="E182" s="259">
        <f t="shared" si="43"/>
        <v>-3.7760342350750165</v>
      </c>
      <c r="F182" s="117"/>
      <c r="G182" s="265">
        <f>' Pop'!O27</f>
        <v>4538</v>
      </c>
      <c r="H182" s="265">
        <f t="shared" si="44"/>
        <v>0.0014606073880564124</v>
      </c>
      <c r="I182" s="117"/>
      <c r="J182" s="117"/>
      <c r="K182" s="117"/>
      <c r="L182" s="117"/>
      <c r="M182" s="117"/>
      <c r="N182" s="114"/>
      <c r="O182" s="114"/>
      <c r="P182" s="114"/>
      <c r="Q182" s="114"/>
      <c r="R182" s="114"/>
      <c r="S182" s="114"/>
      <c r="T182" s="114"/>
    </row>
    <row r="183" spans="1:20" ht="12">
      <c r="A183" s="114"/>
      <c r="B183" s="41" t="s">
        <v>26</v>
      </c>
      <c r="C183" s="259">
        <f t="shared" si="41"/>
        <v>74.28411595171252</v>
      </c>
      <c r="D183" s="259">
        <f t="shared" si="42"/>
        <v>54.23504715774722</v>
      </c>
      <c r="E183" s="259">
        <f t="shared" si="43"/>
        <v>20.049068793965304</v>
      </c>
      <c r="F183" s="117"/>
      <c r="G183" s="265">
        <f>' Pop'!O28</f>
        <v>38232.3</v>
      </c>
      <c r="H183" s="265">
        <f t="shared" si="44"/>
        <v>0.0022416315743494374</v>
      </c>
      <c r="I183" s="117"/>
      <c r="J183" s="117"/>
      <c r="K183" s="117"/>
      <c r="L183" s="117"/>
      <c r="M183" s="117"/>
      <c r="N183" s="114"/>
      <c r="O183" s="114"/>
      <c r="P183" s="114"/>
      <c r="Q183" s="114"/>
      <c r="R183" s="114"/>
      <c r="S183" s="114"/>
      <c r="T183" s="114"/>
    </row>
    <row r="184" spans="1:20" ht="12">
      <c r="A184" s="114"/>
      <c r="B184" s="55" t="s">
        <v>4</v>
      </c>
      <c r="C184" s="259">
        <f t="shared" si="41"/>
        <v>90.93301198551612</v>
      </c>
      <c r="D184" s="259">
        <f t="shared" si="42"/>
        <v>100.10495175944398</v>
      </c>
      <c r="E184" s="259">
        <f t="shared" si="43"/>
        <v>-9.17193977392786</v>
      </c>
      <c r="F184" s="117"/>
      <c r="G184" s="265">
        <f>' Pop'!O29</f>
        <v>10177</v>
      </c>
      <c r="H184" s="265">
        <f t="shared" si="44"/>
        <v>0.0018225660125773804</v>
      </c>
      <c r="I184" s="117"/>
      <c r="J184" s="117"/>
      <c r="K184" s="117"/>
      <c r="L184" s="117"/>
      <c r="M184" s="117"/>
      <c r="N184" s="114"/>
      <c r="O184" s="114"/>
      <c r="P184" s="114"/>
      <c r="Q184" s="114"/>
      <c r="R184" s="114"/>
      <c r="S184" s="114"/>
      <c r="T184" s="114"/>
    </row>
    <row r="185" spans="1:20" ht="12">
      <c r="A185" s="114"/>
      <c r="B185" s="41" t="s">
        <v>40</v>
      </c>
      <c r="C185" s="259">
        <f t="shared" si="41"/>
        <v>83.02175957478728</v>
      </c>
      <c r="D185" s="259">
        <f t="shared" si="42"/>
        <v>68.716075195815</v>
      </c>
      <c r="E185" s="259">
        <f t="shared" si="43"/>
        <v>14.305684378972288</v>
      </c>
      <c r="F185" s="117"/>
      <c r="G185" s="265">
        <f>' Pop'!O30</f>
        <v>22300</v>
      </c>
      <c r="H185" s="265">
        <f t="shared" si="44"/>
        <v>0.002171963335426009</v>
      </c>
      <c r="I185" s="117"/>
      <c r="J185" s="117"/>
      <c r="K185" s="117"/>
      <c r="L185" s="117"/>
      <c r="M185" s="117"/>
      <c r="N185" s="114"/>
      <c r="O185" s="114"/>
      <c r="P185" s="114"/>
      <c r="Q185" s="114"/>
      <c r="R185" s="114"/>
      <c r="S185" s="114"/>
      <c r="T185" s="114"/>
    </row>
    <row r="186" spans="1:20" ht="12">
      <c r="A186" s="114"/>
      <c r="B186" s="41" t="s">
        <v>72</v>
      </c>
      <c r="C186" s="259">
        <f t="shared" si="41"/>
        <v>60.263629298287555</v>
      </c>
      <c r="D186" s="259">
        <f t="shared" si="42"/>
        <v>28.01609871999854</v>
      </c>
      <c r="E186" s="259">
        <f t="shared" si="43"/>
        <v>32.247530578289016</v>
      </c>
      <c r="F186" s="117"/>
      <c r="G186" s="265">
        <f>' Pop'!O31</f>
        <v>5379</v>
      </c>
      <c r="H186" s="265">
        <f t="shared" si="44"/>
        <v>0.0013197636912065439</v>
      </c>
      <c r="I186" s="117"/>
      <c r="J186" s="117"/>
      <c r="K186" s="117"/>
      <c r="L186" s="117"/>
      <c r="M186" s="117"/>
      <c r="N186" s="114"/>
      <c r="O186" s="114"/>
      <c r="P186" s="114"/>
      <c r="Q186" s="114"/>
      <c r="R186" s="114"/>
      <c r="S186" s="114"/>
      <c r="T186" s="114"/>
    </row>
    <row r="187" spans="1:20" ht="12">
      <c r="A187" s="114"/>
      <c r="B187" s="41" t="s">
        <v>27</v>
      </c>
      <c r="C187" s="259">
        <f t="shared" si="41"/>
        <v>60.199903024342106</v>
      </c>
      <c r="D187" s="259">
        <f t="shared" si="42"/>
        <v>52.25523961689016</v>
      </c>
      <c r="E187" s="259">
        <f t="shared" si="43"/>
        <v>7.944663407451948</v>
      </c>
      <c r="F187" s="117"/>
      <c r="G187" s="265">
        <f>' Pop'!O32</f>
        <v>1964</v>
      </c>
      <c r="H187" s="265">
        <f t="shared" si="44"/>
        <v>0.002369665999490835</v>
      </c>
      <c r="I187" s="117"/>
      <c r="J187" s="117"/>
      <c r="K187" s="117"/>
      <c r="L187" s="117"/>
      <c r="M187" s="117"/>
      <c r="N187" s="114"/>
      <c r="O187" s="114"/>
      <c r="P187" s="114"/>
      <c r="Q187" s="114"/>
      <c r="R187" s="114"/>
      <c r="S187" s="114"/>
      <c r="T187" s="114"/>
    </row>
    <row r="188" spans="1:20" ht="12">
      <c r="A188" s="114"/>
      <c r="B188" s="55" t="s">
        <v>6</v>
      </c>
      <c r="C188" s="259">
        <f t="shared" si="41"/>
        <v>72.59011088054179</v>
      </c>
      <c r="D188" s="259">
        <f t="shared" si="42"/>
        <v>88.69296053327147</v>
      </c>
      <c r="E188" s="259">
        <f t="shared" si="43"/>
        <v>-16.102849652729688</v>
      </c>
      <c r="F188" s="117"/>
      <c r="G188" s="265">
        <f>' Pop'!O33</f>
        <v>40917</v>
      </c>
      <c r="H188" s="265">
        <f t="shared" si="44"/>
        <v>0.002493787809467947</v>
      </c>
      <c r="I188" s="117"/>
      <c r="J188" s="117"/>
      <c r="K188" s="117"/>
      <c r="L188" s="117"/>
      <c r="M188" s="117"/>
      <c r="N188" s="114"/>
      <c r="O188" s="114"/>
      <c r="P188" s="114"/>
      <c r="Q188" s="114"/>
      <c r="R188" s="114"/>
      <c r="S188" s="114"/>
      <c r="T188" s="114"/>
    </row>
    <row r="189" spans="1:20" ht="12">
      <c r="A189" s="114"/>
      <c r="B189" s="55" t="s">
        <v>14</v>
      </c>
      <c r="C189" s="259">
        <f t="shared" si="41"/>
        <v>78.32816240599284</v>
      </c>
      <c r="D189" s="259">
        <f t="shared" si="42"/>
        <v>75.82698474230935</v>
      </c>
      <c r="E189" s="259">
        <f t="shared" si="43"/>
        <v>2.5011776636834924</v>
      </c>
      <c r="F189" s="117"/>
      <c r="G189" s="265">
        <f>' Pop'!O34</f>
        <v>8924</v>
      </c>
      <c r="H189" s="265">
        <f t="shared" si="44"/>
        <v>0.001152434954056477</v>
      </c>
      <c r="I189" s="117"/>
      <c r="J189" s="117"/>
      <c r="K189" s="117"/>
      <c r="L189" s="117"/>
      <c r="M189" s="117"/>
      <c r="N189" s="114"/>
      <c r="O189" s="114"/>
      <c r="P189" s="114"/>
      <c r="Q189" s="114"/>
      <c r="R189" s="114"/>
      <c r="S189" s="114"/>
      <c r="T189" s="114"/>
    </row>
    <row r="190" spans="1:20" ht="12">
      <c r="A190" s="114"/>
      <c r="B190" s="55" t="s">
        <v>38</v>
      </c>
      <c r="C190" s="611"/>
      <c r="D190" s="611"/>
      <c r="E190" s="611"/>
      <c r="F190" s="117"/>
      <c r="G190" s="265">
        <f>' Pop'!O35</f>
        <v>7290</v>
      </c>
      <c r="H190" s="265">
        <f t="shared" si="44"/>
        <v>0</v>
      </c>
      <c r="I190" s="117"/>
      <c r="J190" s="117"/>
      <c r="K190" s="117"/>
      <c r="L190" s="117"/>
      <c r="M190" s="117"/>
      <c r="N190" s="114"/>
      <c r="O190" s="114"/>
      <c r="P190" s="114"/>
      <c r="Q190" s="114"/>
      <c r="R190" s="114"/>
      <c r="S190" s="114"/>
      <c r="T190" s="114"/>
    </row>
    <row r="191" spans="1:20" ht="12">
      <c r="A191" s="114"/>
      <c r="B191" s="41" t="s">
        <v>41</v>
      </c>
      <c r="C191" s="611"/>
      <c r="D191" s="611">
        <f t="shared" si="42"/>
        <v>165.67940134339506</v>
      </c>
      <c r="E191" s="611"/>
      <c r="F191" s="117"/>
      <c r="G191" s="265">
        <f>' Pop'!O36</f>
        <v>69626</v>
      </c>
      <c r="H191" s="265">
        <f t="shared" si="44"/>
        <v>0.0009015197727860282</v>
      </c>
      <c r="I191" s="117"/>
      <c r="J191" s="117"/>
      <c r="K191" s="117"/>
      <c r="L191" s="117"/>
      <c r="M191" s="117"/>
      <c r="N191" s="114"/>
      <c r="O191" s="114"/>
      <c r="P191" s="114"/>
      <c r="Q191" s="114"/>
      <c r="R191" s="114"/>
      <c r="S191" s="114"/>
      <c r="T191" s="114"/>
    </row>
    <row r="192" spans="1:20" ht="12">
      <c r="A192" s="114"/>
      <c r="B192" s="55" t="s">
        <v>9</v>
      </c>
      <c r="C192" s="259">
        <f t="shared" si="41"/>
        <v>58.54043421714342</v>
      </c>
      <c r="D192" s="259">
        <f t="shared" si="42"/>
        <v>42.00990994836096</v>
      </c>
      <c r="E192" s="259">
        <f t="shared" si="43"/>
        <v>16.530524268782457</v>
      </c>
      <c r="F192" s="117"/>
      <c r="G192" s="314">
        <f>' Pop'!O37</f>
        <v>59229</v>
      </c>
      <c r="H192" s="314">
        <f t="shared" si="44"/>
        <v>0.0014029486634925458</v>
      </c>
      <c r="I192" s="117"/>
      <c r="J192" s="117"/>
      <c r="K192" s="117"/>
      <c r="L192" s="117"/>
      <c r="M192" s="117"/>
      <c r="N192" s="114"/>
      <c r="O192" s="114"/>
      <c r="P192" s="114"/>
      <c r="Q192" s="114"/>
      <c r="R192" s="114"/>
      <c r="S192" s="114"/>
      <c r="T192" s="114"/>
    </row>
    <row r="193" spans="1:20" ht="12">
      <c r="A193" s="114"/>
      <c r="B193" s="126"/>
      <c r="C193" s="298"/>
      <c r="D193" s="298"/>
      <c r="E193" s="298"/>
      <c r="F193" s="297"/>
      <c r="G193" s="297"/>
      <c r="H193" s="297"/>
      <c r="I193" s="117"/>
      <c r="J193" s="117"/>
      <c r="K193" s="117"/>
      <c r="L193" s="117"/>
      <c r="M193" s="117"/>
      <c r="N193" s="114"/>
      <c r="O193" s="114"/>
      <c r="P193" s="114"/>
      <c r="Q193" s="114"/>
      <c r="R193" s="114"/>
      <c r="S193" s="114"/>
      <c r="T193" s="114"/>
    </row>
    <row r="194" spans="1:20" ht="12">
      <c r="A194" s="114"/>
      <c r="B194" s="126"/>
      <c r="C194" s="298"/>
      <c r="D194" s="298"/>
      <c r="E194" s="298"/>
      <c r="F194" s="297"/>
      <c r="G194" s="297"/>
      <c r="H194" s="297"/>
      <c r="I194" s="117"/>
      <c r="J194" s="117"/>
      <c r="K194" s="117"/>
      <c r="L194" s="117"/>
      <c r="M194" s="117"/>
      <c r="N194" s="114"/>
      <c r="O194" s="114"/>
      <c r="P194" s="114"/>
      <c r="Q194" s="114"/>
      <c r="R194" s="114"/>
      <c r="S194" s="114"/>
      <c r="T194" s="114"/>
    </row>
    <row r="195" spans="1:20" ht="12">
      <c r="A195" s="114"/>
      <c r="B195" s="116"/>
      <c r="C195" s="117"/>
      <c r="D195" s="117"/>
      <c r="E195" s="117"/>
      <c r="F195" s="117"/>
      <c r="G195" s="117"/>
      <c r="H195" s="117"/>
      <c r="I195" s="117"/>
      <c r="J195" s="117"/>
      <c r="K195" s="117"/>
      <c r="L195" s="117"/>
      <c r="M195" s="117"/>
      <c r="N195" s="114"/>
      <c r="O195" s="114"/>
      <c r="P195" s="114"/>
      <c r="Q195" s="114"/>
      <c r="R195" s="114"/>
      <c r="S195" s="114"/>
      <c r="T195" s="114"/>
    </row>
    <row r="196" spans="1:20" ht="60">
      <c r="A196" s="114"/>
      <c r="B196" s="278"/>
      <c r="C196" s="344" t="s">
        <v>280</v>
      </c>
      <c r="D196" s="344" t="s">
        <v>193</v>
      </c>
      <c r="E196" s="117"/>
      <c r="F196" s="117"/>
      <c r="G196" s="114"/>
      <c r="H196" s="114"/>
      <c r="I196" s="114"/>
      <c r="J196" s="114"/>
      <c r="K196" s="114"/>
      <c r="L196" s="114"/>
      <c r="M196" s="114"/>
      <c r="N196" s="114"/>
      <c r="O196" s="114"/>
      <c r="P196" s="114"/>
      <c r="Q196" s="114"/>
      <c r="R196" s="114"/>
      <c r="S196" s="114"/>
      <c r="T196" s="114"/>
    </row>
    <row r="197" spans="1:20" ht="12">
      <c r="A197" s="114"/>
      <c r="B197" s="41"/>
      <c r="C197" s="55" t="s">
        <v>96</v>
      </c>
      <c r="D197" s="241" t="s">
        <v>48</v>
      </c>
      <c r="E197" s="114"/>
      <c r="F197" s="114"/>
      <c r="G197" s="114"/>
      <c r="H197" s="117"/>
      <c r="I197" s="114"/>
      <c r="J197" s="114"/>
      <c r="K197" s="114"/>
      <c r="L197" s="114"/>
      <c r="M197" s="114"/>
      <c r="N197" s="114"/>
      <c r="O197" s="114"/>
      <c r="P197" s="114"/>
      <c r="Q197" s="114"/>
      <c r="R197" s="114"/>
      <c r="S197" s="114"/>
      <c r="T197" s="114"/>
    </row>
    <row r="198" spans="1:20" ht="12">
      <c r="A198" s="114"/>
      <c r="B198" s="47" t="s">
        <v>13</v>
      </c>
      <c r="C198" s="1101">
        <v>1.0793220478379724</v>
      </c>
      <c r="D198" s="1102">
        <v>-0.8284368270998641</v>
      </c>
      <c r="E198" s="114"/>
      <c r="F198" s="114"/>
      <c r="G198" s="471" t="s">
        <v>220</v>
      </c>
      <c r="H198" s="61"/>
      <c r="I198" s="114"/>
      <c r="J198" s="114"/>
      <c r="K198" s="114"/>
      <c r="L198" s="114"/>
      <c r="M198" s="114"/>
      <c r="N198" s="114"/>
      <c r="O198" s="115"/>
      <c r="P198" s="114"/>
      <c r="Q198" s="114"/>
      <c r="R198" s="114"/>
      <c r="S198" s="114"/>
      <c r="T198" s="114"/>
    </row>
    <row r="199" spans="1:20" ht="12">
      <c r="A199" s="114"/>
      <c r="B199" s="47" t="s">
        <v>7</v>
      </c>
      <c r="C199" s="482">
        <v>1.5302390960998742</v>
      </c>
      <c r="D199" s="120">
        <v>2.902230730217042</v>
      </c>
      <c r="E199" s="453"/>
      <c r="F199" s="114"/>
      <c r="G199" s="480">
        <f>MIN(C$199:C$229)</f>
        <v>0.5640955353658554</v>
      </c>
      <c r="H199" s="61" t="s">
        <v>195</v>
      </c>
      <c r="I199" s="114"/>
      <c r="J199" s="114"/>
      <c r="K199" s="114"/>
      <c r="L199" s="114"/>
      <c r="M199" s="114"/>
      <c r="N199" s="114"/>
      <c r="O199" s="297"/>
      <c r="P199" s="114"/>
      <c r="Q199" s="114"/>
      <c r="R199" s="114"/>
      <c r="S199" s="114"/>
      <c r="T199" s="114"/>
    </row>
    <row r="200" spans="1:20" ht="12">
      <c r="A200" s="114"/>
      <c r="B200" s="47" t="s">
        <v>39</v>
      </c>
      <c r="C200" s="481">
        <v>4.674071718352821</v>
      </c>
      <c r="D200" s="483">
        <v>22.996552504371905</v>
      </c>
      <c r="E200" s="453"/>
      <c r="F200" s="114"/>
      <c r="G200" s="480">
        <f>MAX(C$199:C$229)</f>
        <v>5.069274299295774</v>
      </c>
      <c r="H200" s="61" t="s">
        <v>196</v>
      </c>
      <c r="I200" s="114"/>
      <c r="J200" s="114"/>
      <c r="K200" s="114"/>
      <c r="L200" s="114"/>
      <c r="M200" s="114"/>
      <c r="N200" s="114"/>
      <c r="O200" s="297"/>
      <c r="P200" s="114"/>
      <c r="Q200" s="114"/>
      <c r="R200" s="114"/>
      <c r="S200" s="114"/>
      <c r="T200" s="114"/>
    </row>
    <row r="201" spans="1:20" ht="12">
      <c r="A201" s="114"/>
      <c r="B201" s="47" t="s">
        <v>19</v>
      </c>
      <c r="C201" s="497">
        <v>3.210393562091503</v>
      </c>
      <c r="D201" s="484">
        <v>-7.489763357067702</v>
      </c>
      <c r="E201" s="453"/>
      <c r="F201" s="114"/>
      <c r="G201" s="480">
        <f>G200-G199</f>
        <v>4.505178763929918</v>
      </c>
      <c r="H201" s="61" t="s">
        <v>213</v>
      </c>
      <c r="I201" s="114"/>
      <c r="J201" s="114"/>
      <c r="K201" s="114"/>
      <c r="L201" s="114"/>
      <c r="M201" s="114"/>
      <c r="N201" s="114"/>
      <c r="O201" s="297"/>
      <c r="P201" s="114"/>
      <c r="Q201" s="114"/>
      <c r="R201" s="114"/>
      <c r="S201" s="114"/>
      <c r="T201" s="114"/>
    </row>
    <row r="202" spans="1:20" ht="12">
      <c r="A202" s="114"/>
      <c r="B202" s="47" t="s">
        <v>20</v>
      </c>
      <c r="C202" s="497">
        <v>1.8214530506813056</v>
      </c>
      <c r="D202" s="483">
        <v>31.15365784770531</v>
      </c>
      <c r="E202" s="453"/>
      <c r="F202" s="114"/>
      <c r="G202" s="480">
        <f>G201/4</f>
        <v>1.1262946909824796</v>
      </c>
      <c r="H202" s="61" t="s">
        <v>214</v>
      </c>
      <c r="I202" s="114"/>
      <c r="J202" s="114"/>
      <c r="K202" s="114"/>
      <c r="L202" s="114"/>
      <c r="M202" s="114"/>
      <c r="N202" s="114"/>
      <c r="O202" s="297"/>
      <c r="P202" s="114"/>
      <c r="Q202" s="114"/>
      <c r="R202" s="114"/>
      <c r="S202" s="114"/>
      <c r="T202" s="114"/>
    </row>
    <row r="203" spans="1:20" ht="12">
      <c r="A203" s="114"/>
      <c r="B203" s="47" t="s">
        <v>12</v>
      </c>
      <c r="C203" s="497">
        <v>2.061992912169706</v>
      </c>
      <c r="D203" s="483">
        <v>9.48287210083339</v>
      </c>
      <c r="E203" s="453"/>
      <c r="F203" s="114"/>
      <c r="G203" s="475"/>
      <c r="H203" s="61"/>
      <c r="I203" s="114"/>
      <c r="J203" s="114"/>
      <c r="K203" s="114"/>
      <c r="L203" s="114"/>
      <c r="M203" s="114"/>
      <c r="N203" s="114"/>
      <c r="O203" s="297"/>
      <c r="P203" s="114"/>
      <c r="Q203" s="114"/>
      <c r="R203" s="114"/>
      <c r="S203" s="114"/>
      <c r="T203" s="114"/>
    </row>
    <row r="204" spans="1:20" ht="12">
      <c r="A204" s="114"/>
      <c r="B204" s="47" t="s">
        <v>21</v>
      </c>
      <c r="C204" s="497">
        <v>3.0584594447717235</v>
      </c>
      <c r="D204" s="483">
        <v>35.617434500987514</v>
      </c>
      <c r="E204" s="453"/>
      <c r="F204" s="114"/>
      <c r="G204" s="475"/>
      <c r="H204" s="404"/>
      <c r="I204" s="114"/>
      <c r="J204" s="114"/>
      <c r="K204" s="114"/>
      <c r="L204" s="114"/>
      <c r="M204" s="114"/>
      <c r="N204" s="114"/>
      <c r="O204" s="297"/>
      <c r="P204" s="114"/>
      <c r="Q204" s="114"/>
      <c r="R204" s="114"/>
      <c r="S204" s="114"/>
      <c r="T204" s="114"/>
    </row>
    <row r="205" spans="1:20" ht="12">
      <c r="A205" s="114"/>
      <c r="B205" s="47" t="s">
        <v>10</v>
      </c>
      <c r="C205" s="497">
        <v>1.7420788057318717</v>
      </c>
      <c r="D205" s="483">
        <v>18.18369570880266</v>
      </c>
      <c r="E205" s="453"/>
      <c r="F205" s="114"/>
      <c r="G205" s="480">
        <f>G199+G202</f>
        <v>1.690390226348335</v>
      </c>
      <c r="H205" s="61" t="s">
        <v>215</v>
      </c>
      <c r="I205" s="114"/>
      <c r="J205" s="114"/>
      <c r="K205" s="114"/>
      <c r="L205" s="114"/>
      <c r="M205" s="114"/>
      <c r="N205" s="114"/>
      <c r="O205" s="297"/>
      <c r="P205" s="114"/>
      <c r="Q205" s="114"/>
      <c r="R205" s="114"/>
      <c r="S205" s="114"/>
      <c r="T205" s="114"/>
    </row>
    <row r="206" spans="1:20" ht="12">
      <c r="A206" s="114"/>
      <c r="B206" s="47" t="s">
        <v>3</v>
      </c>
      <c r="C206" s="482">
        <v>1.5451668506346137</v>
      </c>
      <c r="D206" s="120">
        <v>3.5922242130758804</v>
      </c>
      <c r="E206" s="453"/>
      <c r="F206" s="114"/>
      <c r="G206" s="480">
        <f>G199+G202+G202+G202</f>
        <v>3.942979608313294</v>
      </c>
      <c r="H206" s="61" t="s">
        <v>216</v>
      </c>
      <c r="I206" s="114"/>
      <c r="J206" s="114"/>
      <c r="K206" s="114"/>
      <c r="L206" s="114"/>
      <c r="M206" s="114"/>
      <c r="N206" s="114"/>
      <c r="O206" s="297"/>
      <c r="P206" s="114"/>
      <c r="Q206" s="114"/>
      <c r="R206" s="114"/>
      <c r="S206" s="114"/>
      <c r="T206" s="114"/>
    </row>
    <row r="207" spans="1:20" ht="12">
      <c r="A207" s="114"/>
      <c r="B207" s="47" t="s">
        <v>8</v>
      </c>
      <c r="C207" s="482">
        <v>1.0644541876477365</v>
      </c>
      <c r="D207" s="483">
        <v>23.448694257036117</v>
      </c>
      <c r="E207" s="453"/>
      <c r="F207" s="114"/>
      <c r="G207" s="114"/>
      <c r="H207" s="114"/>
      <c r="I207" s="114"/>
      <c r="J207" s="114"/>
      <c r="K207" s="114"/>
      <c r="L207" s="114"/>
      <c r="M207" s="114"/>
      <c r="N207" s="114"/>
      <c r="O207" s="297"/>
      <c r="P207" s="114"/>
      <c r="Q207" s="114"/>
      <c r="R207" s="114"/>
      <c r="S207" s="114"/>
      <c r="T207" s="114"/>
    </row>
    <row r="208" spans="1:20" ht="12">
      <c r="A208" s="114"/>
      <c r="B208" s="47" t="s">
        <v>0</v>
      </c>
      <c r="C208" s="497">
        <v>2.5064452685542284</v>
      </c>
      <c r="D208" s="120">
        <v>2.9090027243159824</v>
      </c>
      <c r="E208" s="453"/>
      <c r="F208" s="114"/>
      <c r="G208" s="114"/>
      <c r="H208" s="114"/>
      <c r="I208" s="114"/>
      <c r="J208" s="114"/>
      <c r="K208" s="114"/>
      <c r="L208" s="114"/>
      <c r="M208" s="114"/>
      <c r="N208" s="114"/>
      <c r="O208" s="297"/>
      <c r="P208" s="114"/>
      <c r="Q208" s="114"/>
      <c r="R208" s="114"/>
      <c r="S208" s="114"/>
      <c r="T208" s="114"/>
    </row>
    <row r="209" spans="1:20" ht="12">
      <c r="A209" s="114"/>
      <c r="B209" s="47" t="s">
        <v>22</v>
      </c>
      <c r="C209" s="497">
        <v>1.8669601437149328</v>
      </c>
      <c r="D209" s="483">
        <v>31.29591206005682</v>
      </c>
      <c r="E209" s="453"/>
      <c r="F209" s="114"/>
      <c r="G209" s="170" t="s">
        <v>94</v>
      </c>
      <c r="H209" s="54"/>
      <c r="I209" s="54"/>
      <c r="J209" s="957" t="s">
        <v>221</v>
      </c>
      <c r="K209" s="957"/>
      <c r="L209" s="957"/>
      <c r="M209" s="114"/>
      <c r="N209" s="114"/>
      <c r="O209" s="297"/>
      <c r="P209" s="114"/>
      <c r="Q209" s="114"/>
      <c r="R209" s="114"/>
      <c r="S209" s="114"/>
      <c r="T209" s="114"/>
    </row>
    <row r="210" spans="1:20" ht="12.75">
      <c r="A210" s="114"/>
      <c r="B210" s="47" t="s">
        <v>35</v>
      </c>
      <c r="C210" s="481">
        <v>5.069274299295774</v>
      </c>
      <c r="D210" s="614"/>
      <c r="E210" s="453"/>
      <c r="F210" s="114"/>
      <c r="G210" s="54"/>
      <c r="H210" s="71"/>
      <c r="I210" s="46"/>
      <c r="J210" s="958"/>
      <c r="K210" s="958"/>
      <c r="L210" s="958"/>
      <c r="M210" s="114"/>
      <c r="N210" s="114"/>
      <c r="O210" s="297"/>
      <c r="P210" s="114"/>
      <c r="Q210" s="114"/>
      <c r="R210" s="114"/>
      <c r="S210" s="114"/>
      <c r="T210" s="114"/>
    </row>
    <row r="211" spans="1:20" ht="12.75">
      <c r="A211" s="114"/>
      <c r="B211" s="47" t="s">
        <v>1</v>
      </c>
      <c r="C211" s="497">
        <v>3.247205655612245</v>
      </c>
      <c r="D211" s="484">
        <v>-6.720617595163162</v>
      </c>
      <c r="E211" s="453"/>
      <c r="F211" s="114"/>
      <c r="G211" s="1107"/>
      <c r="H211" s="70" t="s">
        <v>52</v>
      </c>
      <c r="I211" s="46"/>
      <c r="J211" s="54"/>
      <c r="K211" s="46" t="s">
        <v>269</v>
      </c>
      <c r="L211" s="54"/>
      <c r="M211" s="114"/>
      <c r="N211" s="114"/>
      <c r="O211" s="297"/>
      <c r="P211" s="114"/>
      <c r="Q211" s="114"/>
      <c r="R211" s="114"/>
      <c r="S211" s="114"/>
      <c r="T211" s="114"/>
    </row>
    <row r="212" spans="1:20" ht="12.75">
      <c r="A212" s="114"/>
      <c r="B212" s="47" t="s">
        <v>11</v>
      </c>
      <c r="C212" s="482">
        <v>1.3308496982145954</v>
      </c>
      <c r="D212" s="483">
        <v>6.947380427912961</v>
      </c>
      <c r="E212" s="453"/>
      <c r="F212" s="114"/>
      <c r="G212" s="1108"/>
      <c r="H212" s="70" t="s">
        <v>211</v>
      </c>
      <c r="I212" s="46"/>
      <c r="J212" s="54"/>
      <c r="K212" s="46" t="s">
        <v>270</v>
      </c>
      <c r="L212" s="54"/>
      <c r="M212" s="114"/>
      <c r="N212" s="114"/>
      <c r="O212" s="297"/>
      <c r="P212" s="114"/>
      <c r="Q212" s="114"/>
      <c r="R212" s="114"/>
      <c r="S212" s="114"/>
      <c r="T212" s="114"/>
    </row>
    <row r="213" spans="1:20" ht="12.75">
      <c r="A213" s="114"/>
      <c r="B213" s="47" t="s">
        <v>23</v>
      </c>
      <c r="C213" s="482">
        <v>0.8302296796407185</v>
      </c>
      <c r="D213" s="483">
        <v>78.527801282139</v>
      </c>
      <c r="E213" s="453"/>
      <c r="F213" s="114"/>
      <c r="G213" s="1109"/>
      <c r="H213" s="70" t="s">
        <v>53</v>
      </c>
      <c r="I213" s="46"/>
      <c r="J213" s="54"/>
      <c r="K213" s="46" t="s">
        <v>271</v>
      </c>
      <c r="L213" s="54"/>
      <c r="M213" s="114"/>
      <c r="N213" s="114"/>
      <c r="O213" s="297"/>
      <c r="P213" s="114"/>
      <c r="Q213" s="114"/>
      <c r="R213" s="114"/>
      <c r="S213" s="114"/>
      <c r="T213" s="114"/>
    </row>
    <row r="214" spans="1:20" ht="12">
      <c r="A214" s="114"/>
      <c r="B214" s="47" t="s">
        <v>36</v>
      </c>
      <c r="C214" s="482">
        <v>0.5640955353658554</v>
      </c>
      <c r="D214" s="483">
        <v>16.580902083089967</v>
      </c>
      <c r="E214" s="453"/>
      <c r="F214" s="114"/>
      <c r="G214" s="114"/>
      <c r="H214" s="114"/>
      <c r="I214" s="114"/>
      <c r="J214" s="114"/>
      <c r="K214" s="114"/>
      <c r="L214" s="114"/>
      <c r="M214" s="114"/>
      <c r="N214" s="114"/>
      <c r="O214" s="297"/>
      <c r="P214" s="114"/>
      <c r="Q214" s="114"/>
      <c r="R214" s="114"/>
      <c r="S214" s="114"/>
      <c r="T214" s="114"/>
    </row>
    <row r="215" spans="1:20" ht="12">
      <c r="A215" s="114"/>
      <c r="B215" s="47" t="s">
        <v>24</v>
      </c>
      <c r="C215" s="482">
        <v>1.5741487183626404</v>
      </c>
      <c r="D215" s="483">
        <v>50.82313342807744</v>
      </c>
      <c r="E215" s="453"/>
      <c r="F215" s="114"/>
      <c r="G215" s="114"/>
      <c r="H215" s="114"/>
      <c r="I215" s="114"/>
      <c r="J215" s="114"/>
      <c r="K215" s="114"/>
      <c r="L215" s="114"/>
      <c r="M215" s="114"/>
      <c r="N215" s="114"/>
      <c r="O215" s="297"/>
      <c r="P215" s="114"/>
      <c r="Q215" s="114"/>
      <c r="R215" s="114"/>
      <c r="S215" s="114"/>
      <c r="T215" s="114"/>
    </row>
    <row r="216" spans="1:20" ht="12">
      <c r="A216" s="114"/>
      <c r="B216" s="47" t="s">
        <v>2</v>
      </c>
      <c r="C216" s="497">
        <v>2.0096652925675675</v>
      </c>
      <c r="D216" s="483">
        <v>9.086646301996254</v>
      </c>
      <c r="E216" s="453"/>
      <c r="F216" s="114"/>
      <c r="G216" s="114"/>
      <c r="H216" s="114"/>
      <c r="I216" s="114"/>
      <c r="J216" s="114"/>
      <c r="K216" s="114"/>
      <c r="L216" s="114"/>
      <c r="M216" s="114"/>
      <c r="N216" s="114"/>
      <c r="O216" s="297"/>
      <c r="P216" s="114"/>
      <c r="Q216" s="114"/>
      <c r="R216" s="114"/>
      <c r="S216" s="114"/>
      <c r="T216" s="114"/>
    </row>
    <row r="217" spans="1:20" ht="12">
      <c r="A217" s="114"/>
      <c r="B217" s="47" t="s">
        <v>25</v>
      </c>
      <c r="C217" s="612"/>
      <c r="D217" s="613"/>
      <c r="E217" s="453"/>
      <c r="F217" s="114"/>
      <c r="G217" s="8" t="s">
        <v>87</v>
      </c>
      <c r="H217" s="54"/>
      <c r="I217" s="54"/>
      <c r="J217" s="320" t="s">
        <v>222</v>
      </c>
      <c r="K217" s="54"/>
      <c r="L217" s="54"/>
      <c r="M217" s="114"/>
      <c r="N217" s="114"/>
      <c r="O217" s="297"/>
      <c r="P217" s="114"/>
      <c r="Q217" s="114"/>
      <c r="R217" s="114"/>
      <c r="S217" s="114"/>
      <c r="T217" s="114"/>
    </row>
    <row r="218" spans="1:20" ht="12.75">
      <c r="A218" s="114"/>
      <c r="B218" s="47" t="s">
        <v>5</v>
      </c>
      <c r="C218" s="482">
        <v>1.1817187060208125</v>
      </c>
      <c r="D218" s="483">
        <v>8.250163134517216</v>
      </c>
      <c r="E218" s="453"/>
      <c r="F218" s="114"/>
      <c r="G218" s="1104"/>
      <c r="H218" s="70" t="s">
        <v>223</v>
      </c>
      <c r="I218" s="46"/>
      <c r="J218" s="54"/>
      <c r="K218" s="46"/>
      <c r="L218" s="54"/>
      <c r="M218" s="114"/>
      <c r="N218" s="114"/>
      <c r="O218" s="297"/>
      <c r="P218" s="114"/>
      <c r="Q218" s="114"/>
      <c r="R218" s="114"/>
      <c r="S218" s="114"/>
      <c r="T218" s="114"/>
    </row>
    <row r="219" spans="1:20" ht="12.75">
      <c r="A219" s="114"/>
      <c r="B219" s="47" t="s">
        <v>37</v>
      </c>
      <c r="C219" s="482">
        <v>1.4606073880564123</v>
      </c>
      <c r="D219" s="120">
        <v>-3.7760342350750165</v>
      </c>
      <c r="E219" s="453"/>
      <c r="F219" s="114"/>
      <c r="G219" s="1105"/>
      <c r="H219" s="70" t="s">
        <v>225</v>
      </c>
      <c r="I219" s="46"/>
      <c r="J219" s="54"/>
      <c r="K219" s="46" t="s">
        <v>226</v>
      </c>
      <c r="L219" s="54"/>
      <c r="M219" s="114"/>
      <c r="N219" s="114"/>
      <c r="O219" s="297"/>
      <c r="P219" s="114"/>
      <c r="Q219" s="114"/>
      <c r="R219" s="114"/>
      <c r="S219" s="114"/>
      <c r="T219" s="114"/>
    </row>
    <row r="220" spans="1:20" ht="12.75">
      <c r="A220" s="114"/>
      <c r="B220" s="47" t="s">
        <v>26</v>
      </c>
      <c r="C220" s="497">
        <v>2.2416315743494373</v>
      </c>
      <c r="D220" s="483">
        <v>20.049068793965304</v>
      </c>
      <c r="E220" s="453"/>
      <c r="F220" s="114"/>
      <c r="G220" s="1106"/>
      <c r="H220" s="70" t="s">
        <v>224</v>
      </c>
      <c r="I220" s="46"/>
      <c r="J220" s="54"/>
      <c r="K220" s="46"/>
      <c r="L220" s="54"/>
      <c r="M220" s="114"/>
      <c r="N220" s="114"/>
      <c r="O220" s="297"/>
      <c r="P220" s="114"/>
      <c r="Q220" s="114"/>
      <c r="R220" s="114"/>
      <c r="S220" s="114"/>
      <c r="T220" s="114"/>
    </row>
    <row r="221" spans="1:20" ht="12">
      <c r="A221" s="114"/>
      <c r="B221" s="47" t="s">
        <v>4</v>
      </c>
      <c r="C221" s="497">
        <v>1.8225660125773804</v>
      </c>
      <c r="D221" s="484">
        <v>-9.17193977392786</v>
      </c>
      <c r="E221" s="453"/>
      <c r="F221" s="114"/>
      <c r="G221" s="114"/>
      <c r="H221" s="114"/>
      <c r="I221" s="114"/>
      <c r="J221" s="114"/>
      <c r="K221" s="114"/>
      <c r="L221" s="114"/>
      <c r="M221" s="114"/>
      <c r="N221" s="114"/>
      <c r="O221" s="297"/>
      <c r="P221" s="114"/>
      <c r="Q221" s="114"/>
      <c r="R221" s="114"/>
      <c r="S221" s="114"/>
      <c r="T221" s="114"/>
    </row>
    <row r="222" spans="1:20" ht="12">
      <c r="A222" s="114"/>
      <c r="B222" s="47" t="s">
        <v>40</v>
      </c>
      <c r="C222" s="497">
        <v>2.171963335426009</v>
      </c>
      <c r="D222" s="483">
        <v>14.305684378972288</v>
      </c>
      <c r="E222" s="453"/>
      <c r="F222" s="114"/>
      <c r="G222" s="114"/>
      <c r="H222" s="114"/>
      <c r="I222" s="114"/>
      <c r="J222" s="114"/>
      <c r="K222" s="114"/>
      <c r="L222" s="114"/>
      <c r="M222" s="114"/>
      <c r="N222" s="114"/>
      <c r="O222" s="297"/>
      <c r="P222" s="114"/>
      <c r="Q222" s="114"/>
      <c r="R222" s="114"/>
      <c r="S222" s="114"/>
      <c r="T222" s="114"/>
    </row>
    <row r="223" spans="1:20" ht="12">
      <c r="A223" s="114"/>
      <c r="B223" s="47" t="s">
        <v>72</v>
      </c>
      <c r="C223" s="482">
        <v>1.3197636912065438</v>
      </c>
      <c r="D223" s="483">
        <v>32.247530578289016</v>
      </c>
      <c r="E223" s="453"/>
      <c r="F223" s="114"/>
      <c r="G223" s="114"/>
      <c r="H223" s="114"/>
      <c r="I223" s="114"/>
      <c r="J223" s="114"/>
      <c r="K223" s="114"/>
      <c r="L223" s="114"/>
      <c r="M223" s="114"/>
      <c r="N223" s="114"/>
      <c r="O223" s="297"/>
      <c r="P223" s="114"/>
      <c r="Q223" s="114"/>
      <c r="R223" s="114"/>
      <c r="S223" s="114"/>
      <c r="T223" s="114"/>
    </row>
    <row r="224" spans="1:20" ht="12">
      <c r="A224" s="114"/>
      <c r="B224" s="47" t="s">
        <v>27</v>
      </c>
      <c r="C224" s="497">
        <v>2.369665999490835</v>
      </c>
      <c r="D224" s="483">
        <v>7.944663407451948</v>
      </c>
      <c r="E224" s="453"/>
      <c r="F224" s="114"/>
      <c r="G224" s="114"/>
      <c r="H224" s="114"/>
      <c r="I224" s="114"/>
      <c r="J224" s="114"/>
      <c r="K224" s="114"/>
      <c r="L224" s="114"/>
      <c r="M224" s="114"/>
      <c r="N224" s="114"/>
      <c r="O224" s="297"/>
      <c r="P224" s="114"/>
      <c r="Q224" s="114"/>
      <c r="R224" s="114"/>
      <c r="S224" s="114"/>
      <c r="T224" s="114"/>
    </row>
    <row r="225" spans="1:20" ht="12">
      <c r="A225" s="114"/>
      <c r="B225" s="47" t="s">
        <v>6</v>
      </c>
      <c r="C225" s="497">
        <v>2.493787809467947</v>
      </c>
      <c r="D225" s="484">
        <v>-16.102849652729688</v>
      </c>
      <c r="E225" s="453"/>
      <c r="F225" s="114"/>
      <c r="G225" s="117"/>
      <c r="H225" s="114"/>
      <c r="I225" s="114"/>
      <c r="J225" s="114"/>
      <c r="K225" s="114"/>
      <c r="L225" s="114"/>
      <c r="M225" s="114"/>
      <c r="N225" s="114"/>
      <c r="O225" s="297"/>
      <c r="P225" s="114"/>
      <c r="Q225" s="114"/>
      <c r="R225" s="114"/>
      <c r="S225" s="114"/>
      <c r="T225" s="114"/>
    </row>
    <row r="226" spans="1:20" ht="12">
      <c r="A226" s="114"/>
      <c r="B226" s="47" t="s">
        <v>14</v>
      </c>
      <c r="C226" s="482">
        <v>1.152434954056477</v>
      </c>
      <c r="D226" s="120">
        <v>2.5011776636834924</v>
      </c>
      <c r="E226" s="453"/>
      <c r="F226" s="114"/>
      <c r="G226" s="114"/>
      <c r="H226" s="114"/>
      <c r="I226" s="114"/>
      <c r="J226" s="114"/>
      <c r="K226" s="114"/>
      <c r="L226" s="114"/>
      <c r="M226" s="114"/>
      <c r="N226" s="114"/>
      <c r="O226" s="297"/>
      <c r="P226" s="114"/>
      <c r="Q226" s="114"/>
      <c r="R226" s="114"/>
      <c r="S226" s="114"/>
      <c r="T226" s="114"/>
    </row>
    <row r="227" spans="1:20" ht="12">
      <c r="A227" s="114"/>
      <c r="B227" s="1103" t="s">
        <v>38</v>
      </c>
      <c r="C227" s="612"/>
      <c r="D227" s="613"/>
      <c r="E227" s="453"/>
      <c r="F227" s="114"/>
      <c r="G227" s="114"/>
      <c r="H227" s="114"/>
      <c r="I227" s="114"/>
      <c r="J227" s="114"/>
      <c r="K227" s="114"/>
      <c r="L227" s="114"/>
      <c r="M227" s="114"/>
      <c r="N227" s="114"/>
      <c r="O227" s="297"/>
      <c r="P227" s="114"/>
      <c r="Q227" s="114"/>
      <c r="R227" s="114"/>
      <c r="S227" s="114"/>
      <c r="T227" s="114"/>
    </row>
    <row r="228" spans="1:20" ht="12">
      <c r="A228" s="114"/>
      <c r="B228" s="47" t="s">
        <v>41</v>
      </c>
      <c r="C228" s="482">
        <v>0.9015197727860282</v>
      </c>
      <c r="D228" s="613"/>
      <c r="E228" s="453"/>
      <c r="F228" s="114"/>
      <c r="G228" s="114"/>
      <c r="H228" s="114"/>
      <c r="I228" s="114"/>
      <c r="J228" s="114"/>
      <c r="K228" s="114"/>
      <c r="L228" s="114"/>
      <c r="M228" s="114"/>
      <c r="N228" s="114"/>
      <c r="O228" s="297"/>
      <c r="P228" s="114"/>
      <c r="Q228" s="114"/>
      <c r="R228" s="114"/>
      <c r="S228" s="114"/>
      <c r="T228" s="114"/>
    </row>
    <row r="229" spans="1:20" ht="12">
      <c r="A229" s="114"/>
      <c r="B229" s="47" t="s">
        <v>9</v>
      </c>
      <c r="C229" s="482">
        <v>1.4029486634925459</v>
      </c>
      <c r="D229" s="483">
        <v>16.530524268782457</v>
      </c>
      <c r="E229" s="453"/>
      <c r="F229" s="114"/>
      <c r="G229" s="114"/>
      <c r="H229" s="114"/>
      <c r="I229" s="114"/>
      <c r="J229" s="114"/>
      <c r="K229" s="114"/>
      <c r="L229" s="114"/>
      <c r="M229" s="114"/>
      <c r="N229" s="114"/>
      <c r="O229" s="297"/>
      <c r="P229" s="114"/>
      <c r="Q229" s="114"/>
      <c r="R229" s="114"/>
      <c r="S229" s="114"/>
      <c r="T229" s="114"/>
    </row>
    <row r="230" spans="1:20" ht="12">
      <c r="A230" s="114"/>
      <c r="B230" s="123"/>
      <c r="C230" s="297"/>
      <c r="D230" s="297"/>
      <c r="E230" s="298"/>
      <c r="F230" s="114"/>
      <c r="G230" s="114"/>
      <c r="H230" s="114"/>
      <c r="I230" s="114"/>
      <c r="J230" s="114"/>
      <c r="K230" s="114"/>
      <c r="L230" s="114"/>
      <c r="M230" s="117"/>
      <c r="N230" s="114"/>
      <c r="O230" s="114"/>
      <c r="P230" s="114"/>
      <c r="Q230" s="114"/>
      <c r="R230" s="114"/>
      <c r="S230" s="114"/>
      <c r="T230" s="114"/>
    </row>
    <row r="231" spans="1:20" ht="12">
      <c r="A231" s="114"/>
      <c r="B231" s="126"/>
      <c r="C231" s="297"/>
      <c r="D231" s="297"/>
      <c r="E231" s="298"/>
      <c r="F231" s="117"/>
      <c r="G231" s="117"/>
      <c r="H231" s="117"/>
      <c r="I231" s="114"/>
      <c r="J231" s="114"/>
      <c r="K231" s="114"/>
      <c r="L231" s="114"/>
      <c r="M231" s="117"/>
      <c r="N231" s="114"/>
      <c r="O231" s="114"/>
      <c r="P231" s="114"/>
      <c r="Q231" s="114"/>
      <c r="R231" s="114"/>
      <c r="S231" s="114"/>
      <c r="T231" s="114"/>
    </row>
    <row r="232" spans="1:20" ht="12">
      <c r="A232" s="114"/>
      <c r="B232" s="117"/>
      <c r="C232" s="114"/>
      <c r="D232" s="114"/>
      <c r="E232" s="117"/>
      <c r="F232" s="117"/>
      <c r="G232" s="117"/>
      <c r="H232" s="117"/>
      <c r="I232" s="114"/>
      <c r="J232" s="114"/>
      <c r="K232" s="114"/>
      <c r="L232" s="114"/>
      <c r="M232" s="117"/>
      <c r="N232" s="114"/>
      <c r="O232" s="114"/>
      <c r="P232" s="114"/>
      <c r="Q232" s="114"/>
      <c r="R232" s="114"/>
      <c r="S232" s="114"/>
      <c r="T232" s="114"/>
    </row>
    <row r="233" spans="1:20" ht="12">
      <c r="A233" s="114"/>
      <c r="B233" s="117"/>
      <c r="C233" s="114"/>
      <c r="D233" s="114"/>
      <c r="E233" s="117"/>
      <c r="F233" s="117"/>
      <c r="G233" s="117"/>
      <c r="H233" s="117"/>
      <c r="I233" s="117"/>
      <c r="J233" s="117"/>
      <c r="K233" s="117"/>
      <c r="L233" s="117"/>
      <c r="M233" s="117"/>
      <c r="N233" s="114"/>
      <c r="O233" s="114"/>
      <c r="P233" s="114"/>
      <c r="Q233" s="114"/>
      <c r="R233" s="114"/>
      <c r="S233" s="114"/>
      <c r="T233" s="114"/>
    </row>
    <row r="234" spans="1:20" ht="12">
      <c r="A234" s="114"/>
      <c r="B234" s="117"/>
      <c r="C234" s="114"/>
      <c r="D234" s="114"/>
      <c r="E234" s="117"/>
      <c r="F234" s="117"/>
      <c r="G234" s="117"/>
      <c r="H234" s="117"/>
      <c r="I234" s="117"/>
      <c r="J234" s="117"/>
      <c r="K234" s="117"/>
      <c r="L234" s="117"/>
      <c r="M234" s="117"/>
      <c r="N234" s="114"/>
      <c r="O234" s="114"/>
      <c r="P234" s="114"/>
      <c r="Q234" s="114"/>
      <c r="R234" s="114"/>
      <c r="S234" s="114"/>
      <c r="T234" s="114"/>
    </row>
    <row r="235" spans="1:20" ht="12">
      <c r="A235" s="114"/>
      <c r="B235" s="117"/>
      <c r="C235" s="114"/>
      <c r="D235" s="114"/>
      <c r="E235" s="117"/>
      <c r="F235" s="117"/>
      <c r="G235" s="117"/>
      <c r="H235" s="117"/>
      <c r="I235" s="117"/>
      <c r="J235" s="117"/>
      <c r="K235" s="117"/>
      <c r="L235" s="117"/>
      <c r="M235" s="117"/>
      <c r="N235" s="114"/>
      <c r="O235" s="114"/>
      <c r="P235" s="114"/>
      <c r="Q235" s="114"/>
      <c r="R235" s="114"/>
      <c r="S235" s="114"/>
      <c r="T235" s="114"/>
    </row>
    <row r="236" spans="1:20" ht="12">
      <c r="A236" s="114"/>
      <c r="B236" s="117"/>
      <c r="C236" s="114"/>
      <c r="D236" s="114"/>
      <c r="E236" s="117"/>
      <c r="F236" s="117"/>
      <c r="G236" s="117"/>
      <c r="H236" s="117"/>
      <c r="I236" s="117"/>
      <c r="J236" s="117"/>
      <c r="K236" s="117"/>
      <c r="L236" s="117"/>
      <c r="M236" s="117"/>
      <c r="N236" s="114"/>
      <c r="O236" s="114"/>
      <c r="P236" s="114"/>
      <c r="Q236" s="114"/>
      <c r="R236" s="114"/>
      <c r="S236" s="114"/>
      <c r="T236" s="114"/>
    </row>
    <row r="237" spans="1:20" ht="12">
      <c r="A237" s="114"/>
      <c r="B237" s="117"/>
      <c r="C237" s="117"/>
      <c r="D237" s="117"/>
      <c r="E237" s="117"/>
      <c r="F237" s="117"/>
      <c r="G237" s="117"/>
      <c r="H237" s="117"/>
      <c r="I237" s="117"/>
      <c r="J237" s="117"/>
      <c r="K237" s="117"/>
      <c r="L237" s="117"/>
      <c r="M237" s="117"/>
      <c r="N237" s="114"/>
      <c r="O237" s="114"/>
      <c r="P237" s="114"/>
      <c r="Q237" s="114"/>
      <c r="R237" s="114"/>
      <c r="S237" s="114"/>
      <c r="T237" s="114"/>
    </row>
    <row r="238" spans="1:20" ht="12">
      <c r="A238" s="114"/>
      <c r="B238" s="117"/>
      <c r="C238" s="117"/>
      <c r="D238" s="117"/>
      <c r="E238" s="117"/>
      <c r="F238" s="117"/>
      <c r="G238" s="117"/>
      <c r="H238" s="117"/>
      <c r="I238" s="117"/>
      <c r="J238" s="117"/>
      <c r="K238" s="117"/>
      <c r="L238" s="117"/>
      <c r="M238" s="117"/>
      <c r="N238" s="114"/>
      <c r="O238" s="114"/>
      <c r="P238" s="114"/>
      <c r="Q238" s="114"/>
      <c r="R238" s="114"/>
      <c r="S238" s="114"/>
      <c r="T238" s="114"/>
    </row>
    <row r="239" spans="1:20" ht="12">
      <c r="A239" s="114"/>
      <c r="B239" s="117"/>
      <c r="C239" s="117"/>
      <c r="D239" s="117"/>
      <c r="E239" s="117"/>
      <c r="F239" s="117"/>
      <c r="G239" s="117"/>
      <c r="H239" s="117"/>
      <c r="I239" s="117"/>
      <c r="J239" s="117"/>
      <c r="K239" s="117"/>
      <c r="L239" s="117"/>
      <c r="M239" s="117"/>
      <c r="N239" s="114"/>
      <c r="O239" s="114"/>
      <c r="P239" s="114"/>
      <c r="Q239" s="114"/>
      <c r="R239" s="114"/>
      <c r="S239" s="114"/>
      <c r="T239" s="114"/>
    </row>
    <row r="240" spans="1:20" ht="12">
      <c r="A240" s="114"/>
      <c r="B240" s="117"/>
      <c r="C240" s="117"/>
      <c r="D240" s="117"/>
      <c r="E240" s="117"/>
      <c r="F240" s="117"/>
      <c r="G240" s="117"/>
      <c r="H240" s="117"/>
      <c r="I240" s="117"/>
      <c r="J240" s="117"/>
      <c r="K240" s="117"/>
      <c r="L240" s="117"/>
      <c r="M240" s="117"/>
      <c r="N240" s="114"/>
      <c r="O240" s="114"/>
      <c r="P240" s="114"/>
      <c r="Q240" s="114"/>
      <c r="R240" s="114"/>
      <c r="S240" s="114"/>
      <c r="T240" s="114"/>
    </row>
    <row r="241" spans="1:20" ht="12">
      <c r="A241" s="114"/>
      <c r="B241" s="117"/>
      <c r="C241" s="117"/>
      <c r="D241" s="117"/>
      <c r="E241" s="117"/>
      <c r="F241" s="117"/>
      <c r="G241" s="117"/>
      <c r="H241" s="117"/>
      <c r="I241" s="117"/>
      <c r="J241" s="117"/>
      <c r="K241" s="117"/>
      <c r="L241" s="117"/>
      <c r="M241" s="117"/>
      <c r="N241" s="114"/>
      <c r="O241" s="114"/>
      <c r="P241" s="114"/>
      <c r="Q241" s="114"/>
      <c r="R241" s="114"/>
      <c r="S241" s="114"/>
      <c r="T241" s="114"/>
    </row>
    <row r="242" spans="1:20" ht="12">
      <c r="A242" s="114"/>
      <c r="B242" s="117"/>
      <c r="C242" s="117"/>
      <c r="D242" s="117"/>
      <c r="E242" s="117"/>
      <c r="F242" s="117"/>
      <c r="G242" s="117"/>
      <c r="H242" s="117"/>
      <c r="I242" s="117"/>
      <c r="J242" s="117"/>
      <c r="K242" s="117"/>
      <c r="L242" s="117"/>
      <c r="M242" s="117"/>
      <c r="N242" s="114"/>
      <c r="O242" s="114"/>
      <c r="P242" s="114"/>
      <c r="Q242" s="114"/>
      <c r="R242" s="114"/>
      <c r="S242" s="114"/>
      <c r="T242" s="114"/>
    </row>
    <row r="243" spans="1:20" ht="12">
      <c r="A243" s="114"/>
      <c r="B243" s="117"/>
      <c r="C243" s="117"/>
      <c r="D243" s="117"/>
      <c r="E243" s="117"/>
      <c r="F243" s="117"/>
      <c r="G243" s="117"/>
      <c r="H243" s="117"/>
      <c r="I243" s="117"/>
      <c r="J243" s="117"/>
      <c r="K243" s="117"/>
      <c r="L243" s="117"/>
      <c r="M243" s="117"/>
      <c r="N243" s="114"/>
      <c r="O243" s="114"/>
      <c r="P243" s="114"/>
      <c r="Q243" s="114"/>
      <c r="R243" s="114"/>
      <c r="S243" s="114"/>
      <c r="T243" s="114"/>
    </row>
    <row r="244" spans="1:20" ht="12">
      <c r="A244" s="114"/>
      <c r="B244" s="117"/>
      <c r="C244" s="117"/>
      <c r="D244" s="117"/>
      <c r="E244" s="117"/>
      <c r="F244" s="117"/>
      <c r="G244" s="117"/>
      <c r="H244" s="117"/>
      <c r="I244" s="117"/>
      <c r="J244" s="117"/>
      <c r="K244" s="117"/>
      <c r="L244" s="117"/>
      <c r="M244" s="114"/>
      <c r="N244" s="114"/>
      <c r="O244" s="114"/>
      <c r="P244" s="114"/>
      <c r="Q244" s="114"/>
      <c r="R244" s="114"/>
      <c r="S244" s="114"/>
      <c r="T244" s="114"/>
    </row>
    <row r="245" spans="1:20" ht="12">
      <c r="A245" s="114"/>
      <c r="B245" s="117"/>
      <c r="C245" s="117"/>
      <c r="D245" s="117"/>
      <c r="E245" s="117"/>
      <c r="F245" s="117"/>
      <c r="G245" s="117"/>
      <c r="H245" s="117"/>
      <c r="I245" s="117"/>
      <c r="J245" s="117"/>
      <c r="K245" s="117"/>
      <c r="L245" s="117"/>
      <c r="M245" s="114"/>
      <c r="N245" s="114"/>
      <c r="O245" s="114"/>
      <c r="P245" s="114"/>
      <c r="Q245" s="114"/>
      <c r="R245" s="114"/>
      <c r="S245" s="114"/>
      <c r="T245" s="114"/>
    </row>
    <row r="246" spans="1:20" ht="12">
      <c r="A246" s="114"/>
      <c r="B246" s="117"/>
      <c r="C246" s="117"/>
      <c r="D246" s="117"/>
      <c r="E246" s="117"/>
      <c r="F246" s="117"/>
      <c r="G246" s="117"/>
      <c r="H246" s="117"/>
      <c r="I246" s="117"/>
      <c r="J246" s="117"/>
      <c r="K246" s="117"/>
      <c r="L246" s="117"/>
      <c r="M246" s="114"/>
      <c r="N246" s="114"/>
      <c r="O246" s="114"/>
      <c r="P246" s="114"/>
      <c r="Q246" s="114"/>
      <c r="R246" s="114"/>
      <c r="S246" s="114"/>
      <c r="T246" s="114"/>
    </row>
    <row r="247" spans="1:20" ht="12">
      <c r="A247" s="114"/>
      <c r="B247" s="117"/>
      <c r="C247" s="117"/>
      <c r="D247" s="117"/>
      <c r="E247" s="117"/>
      <c r="F247" s="117"/>
      <c r="G247" s="117"/>
      <c r="H247" s="117"/>
      <c r="I247" s="117"/>
      <c r="J247" s="117"/>
      <c r="K247" s="117"/>
      <c r="L247" s="117"/>
      <c r="M247" s="114"/>
      <c r="N247" s="114"/>
      <c r="O247" s="114"/>
      <c r="P247" s="114"/>
      <c r="Q247" s="114"/>
      <c r="R247" s="114"/>
      <c r="S247" s="114"/>
      <c r="T247" s="114"/>
    </row>
    <row r="248" spans="1:20" ht="12">
      <c r="A248" s="114"/>
      <c r="B248" s="117"/>
      <c r="C248" s="117"/>
      <c r="D248" s="117"/>
      <c r="E248" s="117"/>
      <c r="F248" s="114"/>
      <c r="G248" s="114"/>
      <c r="H248" s="114"/>
      <c r="I248" s="114"/>
      <c r="J248" s="114"/>
      <c r="K248" s="114"/>
      <c r="L248" s="117"/>
      <c r="M248" s="114"/>
      <c r="N248" s="114"/>
      <c r="O248" s="114"/>
      <c r="P248" s="114"/>
      <c r="Q248" s="114"/>
      <c r="R248" s="114"/>
      <c r="S248" s="114"/>
      <c r="T248" s="114"/>
    </row>
    <row r="249" spans="1:20" ht="12">
      <c r="A249" s="114"/>
      <c r="B249" s="114"/>
      <c r="C249" s="114"/>
      <c r="D249" s="114"/>
      <c r="E249" s="114"/>
      <c r="F249" s="114"/>
      <c r="G249" s="114"/>
      <c r="H249" s="114"/>
      <c r="I249" s="114"/>
      <c r="J249" s="114"/>
      <c r="K249" s="114"/>
      <c r="L249" s="114"/>
      <c r="M249" s="114"/>
      <c r="N249" s="114"/>
      <c r="O249" s="114"/>
      <c r="P249" s="114"/>
      <c r="Q249" s="114"/>
      <c r="R249" s="114"/>
      <c r="S249" s="114"/>
      <c r="T249" s="114"/>
    </row>
  </sheetData>
  <mergeCells count="1">
    <mergeCell ref="J209:L210"/>
  </mergeCells>
  <printOptions/>
  <pageMargins left="0.7480314960629921" right="0.7480314960629921" top="0.8661417322834646" bottom="0.8661417322834646" header="0.5118110236220472" footer="0.5118110236220472"/>
  <pageSetup cellComments="asDisplayed" horizontalDpi="300" verticalDpi="300" orientation="landscape" paperSize="9" scale="85" r:id="rId4"/>
  <headerFooter alignWithMargins="0">
    <oddHeader>&amp;L&amp;"Arial,Bold"&amp;12&amp;A&amp;R&amp;"Arial,Bold"&amp;12Linear  Distance to Target in 2000</oddHeader>
  </headerFooter>
  <rowBreaks count="2" manualBreakCount="2">
    <brk id="81" min="1" max="21" man="1"/>
    <brk id="157" min="1" max="21" man="1"/>
  </rowBreaks>
  <drawing r:id="rId3"/>
  <legacyDrawing r:id="rId2"/>
</worksheet>
</file>

<file path=xl/worksheets/sheet16.xml><?xml version="1.0" encoding="utf-8"?>
<worksheet xmlns="http://schemas.openxmlformats.org/spreadsheetml/2006/main" xmlns:r="http://schemas.openxmlformats.org/officeDocument/2006/relationships">
  <sheetPr codeName="Sheet5">
    <tabColor indexed="57"/>
  </sheetPr>
  <dimension ref="A34:B67"/>
  <sheetViews>
    <sheetView workbookViewId="0" topLeftCell="A1">
      <selection activeCell="A1" sqref="A1"/>
    </sheetView>
  </sheetViews>
  <sheetFormatPr defaultColWidth="9.140625" defaultRowHeight="12.75"/>
  <cols>
    <col min="1" max="1" width="16.8515625" style="0" customWidth="1"/>
    <col min="2" max="2" width="14.7109375" style="0" customWidth="1"/>
  </cols>
  <sheetData>
    <row r="33" ht="13.5" thickBot="1"/>
    <row r="34" spans="1:2" ht="12.75">
      <c r="A34" s="773"/>
      <c r="B34" s="780" t="str">
        <f>'Indicator 4 Acidifying subst. '!C197</f>
        <v>Status 2002</v>
      </c>
    </row>
    <row r="35" spans="1:2" ht="13.5" thickBot="1">
      <c r="A35" s="820"/>
      <c r="B35" s="787" t="s">
        <v>357</v>
      </c>
    </row>
    <row r="36" spans="1:2" ht="12.75">
      <c r="A36" s="770" t="str">
        <f>'Indicator 4 Acidifying subst. '!B217</f>
        <v>Malta</v>
      </c>
      <c r="B36" s="832">
        <f>'Indicator 4 Acidifying subst. '!C217</f>
        <v>0</v>
      </c>
    </row>
    <row r="37" spans="1:2" ht="12.75">
      <c r="A37" s="770" t="str">
        <f>'Indicator 4 Acidifying subst. '!B227</f>
        <v>Switzerland</v>
      </c>
      <c r="B37" s="832">
        <f>'Indicator 4 Acidifying subst. '!C227</f>
        <v>0</v>
      </c>
    </row>
    <row r="38" spans="1:2" ht="12.75">
      <c r="A38" s="770" t="str">
        <f>'Indicator 4 Acidifying subst. '!B214</f>
        <v>Liechtenstein</v>
      </c>
      <c r="B38" s="833">
        <f>'Indicator 4 Acidifying subst. '!C214</f>
        <v>0.5640955353658554</v>
      </c>
    </row>
    <row r="39" spans="1:2" ht="12.75">
      <c r="A39" s="770" t="str">
        <f>'Indicator 4 Acidifying subst. '!B213</f>
        <v>Latvia</v>
      </c>
      <c r="B39" s="833">
        <f>'Indicator 4 Acidifying subst. '!C213</f>
        <v>0.8302296796407185</v>
      </c>
    </row>
    <row r="40" spans="1:2" ht="12.75">
      <c r="A40" s="770" t="str">
        <f>'Indicator 4 Acidifying subst. '!B228</f>
        <v>Turkey</v>
      </c>
      <c r="B40" s="833">
        <f>'Indicator 4 Acidifying subst. '!C228</f>
        <v>0.9015197727860282</v>
      </c>
    </row>
    <row r="41" spans="1:2" ht="12.75">
      <c r="A41" s="770" t="str">
        <f>'Indicator 4 Acidifying subst. '!B207</f>
        <v>Germany</v>
      </c>
      <c r="B41" s="833">
        <f>'Indicator 4 Acidifying subst. '!C207</f>
        <v>1.0644541876477365</v>
      </c>
    </row>
    <row r="42" spans="1:2" ht="12.75">
      <c r="A42" s="770" t="str">
        <f>'Indicator 4 Acidifying subst. '!B198</f>
        <v>Austria</v>
      </c>
      <c r="B42" s="833">
        <f>'Indicator 4 Acidifying subst. '!C198</f>
        <v>1.0793220478379724</v>
      </c>
    </row>
    <row r="43" spans="1:2" ht="12.75">
      <c r="A43" s="770" t="str">
        <f>'Indicator 4 Acidifying subst. '!B226</f>
        <v>Sweden</v>
      </c>
      <c r="B43" s="833">
        <f>'Indicator 4 Acidifying subst. '!C226</f>
        <v>1.152434954056477</v>
      </c>
    </row>
    <row r="44" spans="1:2" ht="12.75">
      <c r="A44" s="770" t="str">
        <f>'Indicator 4 Acidifying subst. '!B218</f>
        <v>Netherlands</v>
      </c>
      <c r="B44" s="833">
        <f>'Indicator 4 Acidifying subst. '!C218</f>
        <v>1.1817187060208125</v>
      </c>
    </row>
    <row r="45" spans="1:2" ht="12.75">
      <c r="A45" s="770" t="str">
        <f>'Indicator 4 Acidifying subst. '!B223</f>
        <v>Slovakia</v>
      </c>
      <c r="B45" s="833">
        <f>'Indicator 4 Acidifying subst. '!C223</f>
        <v>1.3197636912065438</v>
      </c>
    </row>
    <row r="46" spans="1:2" ht="12.75">
      <c r="A46" s="770" t="str">
        <f>'Indicator 4 Acidifying subst. '!B212</f>
        <v>Italy</v>
      </c>
      <c r="B46" s="833">
        <f>'Indicator 4 Acidifying subst. '!C212</f>
        <v>1.3308496982145954</v>
      </c>
    </row>
    <row r="47" spans="1:2" ht="12.75">
      <c r="A47" s="770" t="str">
        <f>'Indicator 4 Acidifying subst. '!B229</f>
        <v>United Kingdom</v>
      </c>
      <c r="B47" s="833">
        <f>'Indicator 4 Acidifying subst. '!C229</f>
        <v>1.4029486634925459</v>
      </c>
    </row>
    <row r="48" spans="1:2" ht="12.75">
      <c r="A48" s="770" t="str">
        <f>'Indicator 4 Acidifying subst. '!B219</f>
        <v>Norway</v>
      </c>
      <c r="B48" s="833">
        <f>'Indicator 4 Acidifying subst. '!C219</f>
        <v>1.4606073880564123</v>
      </c>
    </row>
    <row r="49" spans="1:2" ht="12.75">
      <c r="A49" s="770" t="str">
        <f>'Indicator 4 Acidifying subst. '!B199</f>
        <v>Belgium</v>
      </c>
      <c r="B49" s="833">
        <f>'Indicator 4 Acidifying subst. '!C199</f>
        <v>1.5302390960998742</v>
      </c>
    </row>
    <row r="50" spans="1:2" ht="12.75">
      <c r="A50" s="770" t="str">
        <f>'Indicator 4 Acidifying subst. '!B206</f>
        <v>France</v>
      </c>
      <c r="B50" s="833">
        <f>'Indicator 4 Acidifying subst. '!C206</f>
        <v>1.5451668506346137</v>
      </c>
    </row>
    <row r="51" spans="1:2" ht="12.75">
      <c r="A51" s="770" t="str">
        <f>'Indicator 4 Acidifying subst. '!B215</f>
        <v>Lithuania</v>
      </c>
      <c r="B51" s="833">
        <f>'Indicator 4 Acidifying subst. '!C215</f>
        <v>1.5741487183626404</v>
      </c>
    </row>
    <row r="52" spans="1:2" ht="12.75">
      <c r="A52" s="770" t="str">
        <f>'Indicator 4 Acidifying subst. '!B205</f>
        <v>Finland</v>
      </c>
      <c r="B52" s="834">
        <f>'Indicator 4 Acidifying subst. '!C205</f>
        <v>1.7420788057318717</v>
      </c>
    </row>
    <row r="53" spans="1:2" ht="12.75">
      <c r="A53" s="770" t="str">
        <f>'Indicator 4 Acidifying subst. '!B202</f>
        <v>Czech Republic</v>
      </c>
      <c r="B53" s="834">
        <f>'Indicator 4 Acidifying subst. '!C202</f>
        <v>1.8214530506813056</v>
      </c>
    </row>
    <row r="54" spans="1:2" ht="12.75">
      <c r="A54" s="770" t="str">
        <f>'Indicator 4 Acidifying subst. '!B221</f>
        <v>Portugal</v>
      </c>
      <c r="B54" s="834">
        <f>'Indicator 4 Acidifying subst. '!C221</f>
        <v>1.8225660125773804</v>
      </c>
    </row>
    <row r="55" spans="1:2" ht="12.75">
      <c r="A55" s="770" t="str">
        <f>'Indicator 4 Acidifying subst. '!B209</f>
        <v>Hungary</v>
      </c>
      <c r="B55" s="834">
        <f>'Indicator 4 Acidifying subst. '!C209</f>
        <v>1.8669601437149328</v>
      </c>
    </row>
    <row r="56" spans="1:2" ht="12.75">
      <c r="A56" s="770" t="str">
        <f>'Indicator 4 Acidifying subst. '!B216</f>
        <v>Luxembourg</v>
      </c>
      <c r="B56" s="834">
        <f>'Indicator 4 Acidifying subst. '!C216</f>
        <v>2.0096652925675675</v>
      </c>
    </row>
    <row r="57" spans="1:2" ht="12.75">
      <c r="A57" s="770" t="str">
        <f>'Indicator 4 Acidifying subst. '!B203</f>
        <v>Denmark</v>
      </c>
      <c r="B57" s="834">
        <f>'Indicator 4 Acidifying subst. '!C203</f>
        <v>2.061992912169706</v>
      </c>
    </row>
    <row r="58" spans="1:2" ht="12.75">
      <c r="A58" s="770" t="str">
        <f>'Indicator 4 Acidifying subst. '!B222</f>
        <v>Romania</v>
      </c>
      <c r="B58" s="834">
        <f>'Indicator 4 Acidifying subst. '!C222</f>
        <v>2.171963335426009</v>
      </c>
    </row>
    <row r="59" spans="1:2" ht="12.75">
      <c r="A59" s="770" t="str">
        <f>'Indicator 4 Acidifying subst. '!B220</f>
        <v>Poland</v>
      </c>
      <c r="B59" s="834">
        <f>'Indicator 4 Acidifying subst. '!C220</f>
        <v>2.2416315743494373</v>
      </c>
    </row>
    <row r="60" spans="1:2" ht="12.75">
      <c r="A60" s="770" t="str">
        <f>'Indicator 4 Acidifying subst. '!B224</f>
        <v>Slovenia</v>
      </c>
      <c r="B60" s="834">
        <f>'Indicator 4 Acidifying subst. '!C224</f>
        <v>2.369665999490835</v>
      </c>
    </row>
    <row r="61" spans="1:2" ht="12.75">
      <c r="A61" s="770" t="str">
        <f>'Indicator 4 Acidifying subst. '!B225</f>
        <v>Spain</v>
      </c>
      <c r="B61" s="834">
        <f>'Indicator 4 Acidifying subst. '!C225</f>
        <v>2.493787809467947</v>
      </c>
    </row>
    <row r="62" spans="1:2" ht="12.75">
      <c r="A62" s="770" t="str">
        <f>'Indicator 4 Acidifying subst. '!B208</f>
        <v>Greece</v>
      </c>
      <c r="B62" s="834">
        <f>'Indicator 4 Acidifying subst. '!C208</f>
        <v>2.5064452685542284</v>
      </c>
    </row>
    <row r="63" spans="1:2" ht="12.75">
      <c r="A63" s="770" t="str">
        <f>'Indicator 4 Acidifying subst. '!B204</f>
        <v>Estonia</v>
      </c>
      <c r="B63" s="834">
        <f>'Indicator 4 Acidifying subst. '!C204</f>
        <v>3.0584594447717235</v>
      </c>
    </row>
    <row r="64" spans="1:2" ht="12.75">
      <c r="A64" s="770" t="str">
        <f>'Indicator 4 Acidifying subst. '!B201</f>
        <v>Cyprus</v>
      </c>
      <c r="B64" s="834">
        <f>'Indicator 4 Acidifying subst. '!C201</f>
        <v>3.210393562091503</v>
      </c>
    </row>
    <row r="65" spans="1:2" ht="12.75">
      <c r="A65" s="770" t="str">
        <f>'Indicator 4 Acidifying subst. '!B211</f>
        <v>Ireland</v>
      </c>
      <c r="B65" s="834">
        <f>'Indicator 4 Acidifying subst. '!C211</f>
        <v>3.247205655612245</v>
      </c>
    </row>
    <row r="66" spans="1:2" ht="12.75">
      <c r="A66" s="770" t="str">
        <f>'Indicator 4 Acidifying subst. '!B200</f>
        <v>Bulgaria</v>
      </c>
      <c r="B66" s="835">
        <f>'Indicator 4 Acidifying subst. '!C200</f>
        <v>4.674071718352821</v>
      </c>
    </row>
    <row r="67" spans="1:2" ht="13.5" thickBot="1">
      <c r="A67" s="820" t="str">
        <f>'Indicator 4 Acidifying subst. '!B210</f>
        <v>Iceland</v>
      </c>
      <c r="B67" s="836">
        <f>'Indicator 4 Acidifying subst. '!C210</f>
        <v>5.069274299295774</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6">
    <tabColor indexed="57"/>
  </sheetPr>
  <dimension ref="A4:C67"/>
  <sheetViews>
    <sheetView workbookViewId="0" topLeftCell="A1">
      <selection activeCell="A1" sqref="A1"/>
    </sheetView>
  </sheetViews>
  <sheetFormatPr defaultColWidth="9.140625" defaultRowHeight="12.75"/>
  <cols>
    <col min="1" max="1" width="16.7109375" style="0" customWidth="1"/>
    <col min="2" max="2" width="25.00390625" style="0" bestFit="1" customWidth="1"/>
  </cols>
  <sheetData>
    <row r="4" ht="12.75">
      <c r="C4" s="41"/>
    </row>
    <row r="33" ht="13.5" thickBot="1"/>
    <row r="34" spans="1:2" ht="12.75">
      <c r="A34" s="773"/>
      <c r="B34" s="780" t="s">
        <v>358</v>
      </c>
    </row>
    <row r="35" spans="1:3" ht="13.5" thickBot="1">
      <c r="A35" s="820"/>
      <c r="B35" s="787" t="s">
        <v>334</v>
      </c>
      <c r="C35" s="28"/>
    </row>
    <row r="36" spans="1:3" ht="12.75">
      <c r="A36" s="772" t="s">
        <v>6</v>
      </c>
      <c r="B36" s="837">
        <f>'Indicator 4 Acidifying subst. '!D225</f>
        <v>-16.102849652729688</v>
      </c>
      <c r="C36" s="28"/>
    </row>
    <row r="37" spans="1:3" ht="12.75">
      <c r="A37" s="772" t="s">
        <v>4</v>
      </c>
      <c r="B37" s="837">
        <f>'Indicator 4 Acidifying subst. '!D221</f>
        <v>-9.17193977392786</v>
      </c>
      <c r="C37" s="755"/>
    </row>
    <row r="38" spans="1:3" ht="12.75">
      <c r="A38" s="772" t="s">
        <v>19</v>
      </c>
      <c r="B38" s="837">
        <f>'Indicator 4 Acidifying subst. '!D201</f>
        <v>-7.489763357067702</v>
      </c>
      <c r="C38" s="755"/>
    </row>
    <row r="39" spans="1:3" ht="12.75">
      <c r="A39" s="772" t="s">
        <v>1</v>
      </c>
      <c r="B39" s="837">
        <f>'Indicator 4 Acidifying subst. '!D211</f>
        <v>-6.720617595163162</v>
      </c>
      <c r="C39" s="28"/>
    </row>
    <row r="40" spans="1:3" ht="12.75">
      <c r="A40" s="772" t="s">
        <v>37</v>
      </c>
      <c r="B40" s="1110">
        <f>'Indicator 4 Acidifying subst. '!D219</f>
        <v>-3.7760342350750165</v>
      </c>
      <c r="C40" s="28"/>
    </row>
    <row r="41" spans="1:2" ht="12.75">
      <c r="A41" s="772" t="s">
        <v>13</v>
      </c>
      <c r="B41" s="1110">
        <f>'Indicator 4 Acidifying subst. '!D198</f>
        <v>-0.8284368270998641</v>
      </c>
    </row>
    <row r="42" spans="1:2" ht="12.75">
      <c r="A42" s="772" t="s">
        <v>35</v>
      </c>
      <c r="B42" s="839">
        <f>'Indicator 4 Acidifying subst. '!D210</f>
        <v>0</v>
      </c>
    </row>
    <row r="43" spans="1:2" ht="12.75">
      <c r="A43" s="772" t="s">
        <v>25</v>
      </c>
      <c r="B43" s="764">
        <f>'Indicator 4 Acidifying subst. '!D217</f>
        <v>0</v>
      </c>
    </row>
    <row r="44" spans="1:2" ht="12.75">
      <c r="A44" s="772" t="s">
        <v>38</v>
      </c>
      <c r="B44" s="764">
        <f>'Indicator 4 Acidifying subst. '!D227</f>
        <v>0</v>
      </c>
    </row>
    <row r="45" spans="1:2" ht="12.75">
      <c r="A45" s="772" t="s">
        <v>41</v>
      </c>
      <c r="B45" s="764">
        <f>'Indicator 4 Acidifying subst. '!D228</f>
        <v>0</v>
      </c>
    </row>
    <row r="46" spans="1:2" ht="12.75">
      <c r="A46" s="772" t="s">
        <v>14</v>
      </c>
      <c r="B46" s="1110">
        <f>'Indicator 4 Acidifying subst. '!D226</f>
        <v>2.5011776636834924</v>
      </c>
    </row>
    <row r="47" spans="1:2" ht="12.75">
      <c r="A47" s="772" t="s">
        <v>7</v>
      </c>
      <c r="B47" s="1110">
        <f>'Indicator 4 Acidifying subst. '!D199</f>
        <v>2.902230730217042</v>
      </c>
    </row>
    <row r="48" spans="1:2" ht="12.75">
      <c r="A48" s="772" t="s">
        <v>0</v>
      </c>
      <c r="B48" s="1110">
        <f>'Indicator 4 Acidifying subst. '!D208</f>
        <v>2.9090027243159824</v>
      </c>
    </row>
    <row r="49" spans="1:2" ht="12.75">
      <c r="A49" s="772" t="s">
        <v>3</v>
      </c>
      <c r="B49" s="1110">
        <f>'Indicator 4 Acidifying subst. '!D206</f>
        <v>3.5922242130758804</v>
      </c>
    </row>
    <row r="50" spans="1:2" ht="12.75">
      <c r="A50" s="772" t="s">
        <v>11</v>
      </c>
      <c r="B50" s="838">
        <f>'Indicator 4 Acidifying subst. '!D212</f>
        <v>6.947380427912961</v>
      </c>
    </row>
    <row r="51" spans="1:2" ht="12.75">
      <c r="A51" s="772" t="s">
        <v>27</v>
      </c>
      <c r="B51" s="838">
        <f>'Indicator 4 Acidifying subst. '!D224</f>
        <v>7.944663407451948</v>
      </c>
    </row>
    <row r="52" spans="1:2" ht="12.75">
      <c r="A52" s="772" t="s">
        <v>5</v>
      </c>
      <c r="B52" s="838">
        <f>'Indicator 4 Acidifying subst. '!D218</f>
        <v>8.250163134517216</v>
      </c>
    </row>
    <row r="53" spans="1:2" ht="12.75">
      <c r="A53" s="772" t="s">
        <v>2</v>
      </c>
      <c r="B53" s="838">
        <f>'Indicator 4 Acidifying subst. '!D216</f>
        <v>9.086646301996254</v>
      </c>
    </row>
    <row r="54" spans="1:2" ht="12.75">
      <c r="A54" s="772" t="s">
        <v>12</v>
      </c>
      <c r="B54" s="838">
        <f>'Indicator 4 Acidifying subst. '!D203</f>
        <v>9.48287210083339</v>
      </c>
    </row>
    <row r="55" spans="1:2" ht="12.75">
      <c r="A55" s="772" t="s">
        <v>40</v>
      </c>
      <c r="B55" s="838">
        <f>'Indicator 4 Acidifying subst. '!D222</f>
        <v>14.305684378972288</v>
      </c>
    </row>
    <row r="56" spans="1:2" ht="12.75">
      <c r="A56" s="772" t="s">
        <v>9</v>
      </c>
      <c r="B56" s="838">
        <f>'Indicator 4 Acidifying subst. '!D229</f>
        <v>16.530524268782457</v>
      </c>
    </row>
    <row r="57" spans="1:2" ht="12.75">
      <c r="A57" s="772" t="s">
        <v>36</v>
      </c>
      <c r="B57" s="838">
        <f>'Indicator 4 Acidifying subst. '!D214</f>
        <v>16.580902083089967</v>
      </c>
    </row>
    <row r="58" spans="1:2" ht="12.75">
      <c r="A58" s="772" t="s">
        <v>10</v>
      </c>
      <c r="B58" s="838">
        <f>'Indicator 4 Acidifying subst. '!D205</f>
        <v>18.18369570880266</v>
      </c>
    </row>
    <row r="59" spans="1:2" ht="12.75">
      <c r="A59" s="772" t="s">
        <v>26</v>
      </c>
      <c r="B59" s="838">
        <f>'Indicator 4 Acidifying subst. '!D220</f>
        <v>20.049068793965304</v>
      </c>
    </row>
    <row r="60" spans="1:2" ht="12.75">
      <c r="A60" s="772" t="s">
        <v>39</v>
      </c>
      <c r="B60" s="838">
        <f>'Indicator 4 Acidifying subst. '!D200</f>
        <v>22.996552504371905</v>
      </c>
    </row>
    <row r="61" spans="1:2" ht="12.75">
      <c r="A61" s="772" t="s">
        <v>8</v>
      </c>
      <c r="B61" s="838">
        <f>'Indicator 4 Acidifying subst. '!D207</f>
        <v>23.448694257036117</v>
      </c>
    </row>
    <row r="62" spans="1:2" ht="12.75">
      <c r="A62" s="772" t="s">
        <v>128</v>
      </c>
      <c r="B62" s="838">
        <f>'Indicator 4 Acidifying subst. '!D202</f>
        <v>31.15365784770531</v>
      </c>
    </row>
    <row r="63" spans="1:2" ht="12.75">
      <c r="A63" s="772" t="s">
        <v>22</v>
      </c>
      <c r="B63" s="838">
        <f>'Indicator 4 Acidifying subst. '!D209</f>
        <v>31.29591206005682</v>
      </c>
    </row>
    <row r="64" spans="1:2" ht="12.75">
      <c r="A64" s="772" t="s">
        <v>72</v>
      </c>
      <c r="B64" s="838">
        <f>'Indicator 4 Acidifying subst. '!D223</f>
        <v>32.247530578289016</v>
      </c>
    </row>
    <row r="65" spans="1:2" ht="12.75">
      <c r="A65" s="772" t="s">
        <v>21</v>
      </c>
      <c r="B65" s="838">
        <f>'Indicator 4 Acidifying subst. '!D204</f>
        <v>35.617434500987514</v>
      </c>
    </row>
    <row r="66" spans="1:2" ht="12.75">
      <c r="A66" s="772" t="s">
        <v>24</v>
      </c>
      <c r="B66" s="838">
        <f>'Indicator 4 Acidifying subst. '!D215</f>
        <v>50.82313342807744</v>
      </c>
    </row>
    <row r="67" spans="1:2" ht="13.5" thickBot="1">
      <c r="A67" s="774" t="s">
        <v>23</v>
      </c>
      <c r="B67" s="1111">
        <f>'Indicator 4 Acidifying subst. '!D213</f>
        <v>78.527801282139</v>
      </c>
    </row>
  </sheetData>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sheetPr codeName="Sheet28">
    <tabColor indexed="43"/>
  </sheetPr>
  <dimension ref="A1:W161"/>
  <sheetViews>
    <sheetView zoomScaleSheetLayoutView="75" workbookViewId="0" topLeftCell="A115">
      <selection activeCell="D159" sqref="D159"/>
    </sheetView>
  </sheetViews>
  <sheetFormatPr defaultColWidth="9.140625" defaultRowHeight="12.75"/>
  <cols>
    <col min="1" max="1" width="16.140625" style="7" customWidth="1"/>
    <col min="2" max="2" width="18.00390625" style="7" customWidth="1"/>
    <col min="3" max="3" width="12.140625" style="7" customWidth="1"/>
    <col min="4" max="4" width="8.8515625" style="7" customWidth="1"/>
    <col min="5" max="5" width="12.421875" style="7" customWidth="1"/>
    <col min="6" max="6" width="10.421875" style="7" customWidth="1"/>
    <col min="7" max="7" width="9.140625" style="7" customWidth="1"/>
    <col min="8" max="9" width="8.8515625" style="7" customWidth="1"/>
    <col min="10" max="10" width="8.57421875" style="7" customWidth="1"/>
    <col min="11" max="11" width="7.8515625" style="7" customWidth="1"/>
    <col min="12" max="12" width="21.8515625" style="7" customWidth="1"/>
    <col min="13" max="16384" width="8.8515625" style="7" customWidth="1"/>
  </cols>
  <sheetData>
    <row r="1" spans="1:18" s="24" customFormat="1" ht="18.75" customHeight="1">
      <c r="A1" s="245"/>
      <c r="B1" s="329" t="s">
        <v>418</v>
      </c>
      <c r="C1" s="295"/>
      <c r="D1" s="246"/>
      <c r="E1" s="245"/>
      <c r="F1" s="245"/>
      <c r="G1" s="245"/>
      <c r="H1" s="245"/>
      <c r="I1" s="245"/>
      <c r="J1" s="245"/>
      <c r="K1" s="245"/>
      <c r="L1" s="245"/>
      <c r="M1" s="245"/>
      <c r="N1" s="245"/>
      <c r="O1" s="245"/>
      <c r="P1" s="245"/>
      <c r="Q1" s="245"/>
      <c r="R1" s="245"/>
    </row>
    <row r="2" spans="1:18" s="24" customFormat="1" ht="18.75" customHeight="1">
      <c r="A2" s="329"/>
      <c r="B2" s="245"/>
      <c r="C2" s="295"/>
      <c r="D2" s="246"/>
      <c r="E2" s="245"/>
      <c r="F2" s="245"/>
      <c r="G2" s="245"/>
      <c r="H2" s="245"/>
      <c r="I2" s="245"/>
      <c r="J2" s="245"/>
      <c r="K2" s="245"/>
      <c r="L2" s="245"/>
      <c r="M2" s="245"/>
      <c r="N2" s="245"/>
      <c r="O2" s="245"/>
      <c r="P2" s="245"/>
      <c r="Q2" s="245"/>
      <c r="R2" s="245"/>
    </row>
    <row r="3" spans="1:23" ht="12.75" customHeight="1">
      <c r="A3" s="249"/>
      <c r="B3" s="247" t="s">
        <v>273</v>
      </c>
      <c r="C3" s="248"/>
      <c r="D3" s="248"/>
      <c r="E3" s="248"/>
      <c r="F3" s="248"/>
      <c r="G3" s="46" t="s">
        <v>243</v>
      </c>
      <c r="H3" s="54"/>
      <c r="I3" s="54"/>
      <c r="J3" s="248"/>
      <c r="K3" s="248"/>
      <c r="L3" s="248"/>
      <c r="M3" s="249"/>
      <c r="N3" s="247"/>
      <c r="O3" s="247"/>
      <c r="P3" s="256"/>
      <c r="Q3" s="256"/>
      <c r="R3" s="256"/>
      <c r="S3" s="36"/>
      <c r="T3" s="36"/>
      <c r="U3" s="36"/>
      <c r="V3" s="36"/>
      <c r="W3" s="36"/>
    </row>
    <row r="4" spans="1:18" ht="12.75">
      <c r="A4" s="249"/>
      <c r="B4" s="250"/>
      <c r="C4" s="251"/>
      <c r="D4" s="251"/>
      <c r="E4" s="251"/>
      <c r="F4" s="251"/>
      <c r="G4" s="324"/>
      <c r="H4" s="251"/>
      <c r="I4" s="251"/>
      <c r="J4" s="251"/>
      <c r="K4" s="251"/>
      <c r="L4" s="251"/>
      <c r="M4" s="252"/>
      <c r="N4" s="48"/>
      <c r="O4" s="249"/>
      <c r="P4" s="249"/>
      <c r="Q4" s="249"/>
      <c r="R4" s="249"/>
    </row>
    <row r="5" spans="1:18" ht="12.75">
      <c r="A5" s="249"/>
      <c r="B5" s="272"/>
      <c r="C5" s="293" t="s">
        <v>80</v>
      </c>
      <c r="D5" s="279" t="s">
        <v>80</v>
      </c>
      <c r="E5" s="291"/>
      <c r="F5" s="292" t="s">
        <v>48</v>
      </c>
      <c r="G5" s="316" t="s">
        <v>155</v>
      </c>
      <c r="H5" s="316" t="s">
        <v>155</v>
      </c>
      <c r="I5" s="249"/>
      <c r="J5" s="245"/>
      <c r="K5" s="249"/>
      <c r="L5" s="249"/>
      <c r="M5" s="249"/>
      <c r="N5" s="249"/>
      <c r="O5" s="249"/>
      <c r="P5" s="249"/>
      <c r="Q5" s="249"/>
      <c r="R5" s="249"/>
    </row>
    <row r="6" spans="1:18" ht="60.75" thickBot="1">
      <c r="A6" s="249"/>
      <c r="B6" s="280"/>
      <c r="C6" s="294" t="s">
        <v>152</v>
      </c>
      <c r="D6" s="281" t="s">
        <v>153</v>
      </c>
      <c r="E6" s="334" t="s">
        <v>18</v>
      </c>
      <c r="F6" s="334" t="s">
        <v>136</v>
      </c>
      <c r="G6" s="317">
        <v>2002</v>
      </c>
      <c r="H6" s="317">
        <v>1990</v>
      </c>
      <c r="I6" s="249"/>
      <c r="J6" s="244"/>
      <c r="K6" s="249"/>
      <c r="L6" s="249"/>
      <c r="M6" s="249"/>
      <c r="N6" s="249"/>
      <c r="O6" s="249"/>
      <c r="P6" s="249"/>
      <c r="Q6" s="249"/>
      <c r="R6" s="249"/>
    </row>
    <row r="7" spans="1:18" ht="12">
      <c r="A7" s="249"/>
      <c r="B7" s="41" t="s">
        <v>13</v>
      </c>
      <c r="C7" s="325">
        <f>H7/1000</f>
        <v>700.3555648</v>
      </c>
      <c r="D7" s="290">
        <f>G7/1000</f>
        <v>536.3791498</v>
      </c>
      <c r="E7" s="90">
        <f aca="true" t="shared" si="0" ref="E7:E39">((D7-C7)/C7)*100</f>
        <v>-23.41330935905772</v>
      </c>
      <c r="F7" s="331">
        <f>E7-E$39</f>
        <v>12.55273323783939</v>
      </c>
      <c r="G7" s="326">
        <v>536379.1498</v>
      </c>
      <c r="H7" s="315">
        <v>700355.5648</v>
      </c>
      <c r="I7" s="249"/>
      <c r="J7" s="249"/>
      <c r="K7" s="249"/>
      <c r="L7" s="249"/>
      <c r="M7" s="249"/>
      <c r="N7" s="249"/>
      <c r="O7" s="249"/>
      <c r="P7" s="249"/>
      <c r="Q7" s="249"/>
      <c r="R7" s="249"/>
    </row>
    <row r="8" spans="1:18" ht="12.75">
      <c r="A8" s="249"/>
      <c r="B8" s="41" t="s">
        <v>7</v>
      </c>
      <c r="C8" s="325">
        <f aca="true" t="shared" si="1" ref="C8:C38">H8/1000</f>
        <v>829.1675627999999</v>
      </c>
      <c r="D8" s="290">
        <f aca="true" t="shared" si="2" ref="D8:D38">G8/1000</f>
        <v>728.0913922</v>
      </c>
      <c r="E8" s="90">
        <f t="shared" si="0"/>
        <v>-12.190077752038174</v>
      </c>
      <c r="F8" s="331">
        <f aca="true" t="shared" si="3" ref="F8:F38">E8-E$39</f>
        <v>23.775964844858937</v>
      </c>
      <c r="G8" s="326">
        <v>728091.3922</v>
      </c>
      <c r="H8" s="315">
        <v>829167.5628</v>
      </c>
      <c r="I8" s="48"/>
      <c r="J8" s="249"/>
      <c r="K8" s="249"/>
      <c r="L8" s="249"/>
      <c r="M8" s="249"/>
      <c r="N8" s="249"/>
      <c r="O8" s="249"/>
      <c r="P8" s="249"/>
      <c r="Q8" s="249"/>
      <c r="R8" s="249"/>
    </row>
    <row r="9" spans="1:18" ht="12">
      <c r="A9" s="249"/>
      <c r="B9" s="41" t="s">
        <v>39</v>
      </c>
      <c r="C9" s="325">
        <f t="shared" si="1"/>
        <v>772.486221</v>
      </c>
      <c r="D9" s="290">
        <f t="shared" si="2"/>
        <v>426.9339192</v>
      </c>
      <c r="E9" s="90">
        <f t="shared" si="0"/>
        <v>-44.73248744199931</v>
      </c>
      <c r="F9" s="331">
        <f t="shared" si="3"/>
        <v>-8.7664448451022</v>
      </c>
      <c r="G9" s="326">
        <v>426933.9192</v>
      </c>
      <c r="H9" s="315">
        <v>772486.221</v>
      </c>
      <c r="I9" s="249"/>
      <c r="J9" s="249"/>
      <c r="K9" s="249"/>
      <c r="L9" s="249"/>
      <c r="M9" s="249"/>
      <c r="N9" s="249"/>
      <c r="O9" s="249"/>
      <c r="P9" s="249"/>
      <c r="Q9" s="249"/>
      <c r="R9" s="249"/>
    </row>
    <row r="10" spans="1:18" ht="12">
      <c r="A10" s="249"/>
      <c r="B10" s="41" t="s">
        <v>19</v>
      </c>
      <c r="C10" s="325">
        <f t="shared" si="1"/>
        <v>45.6783</v>
      </c>
      <c r="D10" s="290">
        <f t="shared" si="2"/>
        <v>52.2301</v>
      </c>
      <c r="E10" s="90">
        <f t="shared" si="0"/>
        <v>14.34335340851126</v>
      </c>
      <c r="F10" s="331">
        <f t="shared" si="3"/>
        <v>50.309396005408374</v>
      </c>
      <c r="G10" s="326">
        <v>52230.1</v>
      </c>
      <c r="H10" s="315">
        <v>45678.3</v>
      </c>
      <c r="I10" s="249"/>
      <c r="J10" s="249"/>
      <c r="K10" s="249"/>
      <c r="L10" s="249"/>
      <c r="M10" s="249"/>
      <c r="N10" s="249"/>
      <c r="O10" s="249"/>
      <c r="P10" s="249"/>
      <c r="Q10" s="249"/>
      <c r="R10" s="249"/>
    </row>
    <row r="11" spans="1:18" ht="12">
      <c r="A11" s="249"/>
      <c r="B11" s="41" t="s">
        <v>20</v>
      </c>
      <c r="C11" s="325">
        <f t="shared" si="1"/>
        <v>1254.089506</v>
      </c>
      <c r="D11" s="290">
        <f t="shared" si="2"/>
        <v>658.0209136</v>
      </c>
      <c r="E11" s="90">
        <f t="shared" si="0"/>
        <v>-47.52998805493554</v>
      </c>
      <c r="F11" s="331">
        <f t="shared" si="3"/>
        <v>-11.563945458038425</v>
      </c>
      <c r="G11" s="326">
        <v>658020.9136</v>
      </c>
      <c r="H11" s="315">
        <v>1254089.506</v>
      </c>
      <c r="I11" s="249"/>
      <c r="J11" s="249"/>
      <c r="K11" s="961"/>
      <c r="L11" s="959"/>
      <c r="M11" s="959"/>
      <c r="N11" s="249"/>
      <c r="O11" s="249"/>
      <c r="P11" s="249"/>
      <c r="Q11" s="249"/>
      <c r="R11" s="249"/>
    </row>
    <row r="12" spans="1:18" ht="12">
      <c r="A12" s="249"/>
      <c r="B12" s="41" t="s">
        <v>12</v>
      </c>
      <c r="C12" s="325">
        <f t="shared" si="1"/>
        <v>594.468022</v>
      </c>
      <c r="D12" s="290">
        <f t="shared" si="2"/>
        <v>435.3568462</v>
      </c>
      <c r="E12" s="90">
        <f t="shared" si="0"/>
        <v>-26.765304425407766</v>
      </c>
      <c r="F12" s="331">
        <f t="shared" si="3"/>
        <v>9.200738171489345</v>
      </c>
      <c r="G12" s="326">
        <v>435356.8462</v>
      </c>
      <c r="H12" s="315">
        <v>594468.022</v>
      </c>
      <c r="I12" s="960"/>
      <c r="J12" s="249"/>
      <c r="K12" s="961"/>
      <c r="L12" s="959"/>
      <c r="M12" s="959"/>
      <c r="N12" s="249"/>
      <c r="O12" s="249"/>
      <c r="P12" s="249"/>
      <c r="Q12" s="249"/>
      <c r="R12" s="249"/>
    </row>
    <row r="13" spans="1:18" ht="12">
      <c r="A13" s="249"/>
      <c r="B13" s="41" t="s">
        <v>21</v>
      </c>
      <c r="C13" s="325">
        <f t="shared" si="1"/>
        <v>221.6514392</v>
      </c>
      <c r="D13" s="290">
        <f t="shared" si="2"/>
        <v>107.4162822</v>
      </c>
      <c r="E13" s="90">
        <f t="shared" si="0"/>
        <v>-51.538197727163684</v>
      </c>
      <c r="F13" s="331">
        <f t="shared" si="3"/>
        <v>-15.572155130266573</v>
      </c>
      <c r="G13" s="326">
        <v>107416.2822</v>
      </c>
      <c r="H13" s="315">
        <v>221651.4392</v>
      </c>
      <c r="I13" s="960"/>
      <c r="J13" s="249"/>
      <c r="K13" s="249"/>
      <c r="L13" s="249"/>
      <c r="M13" s="249"/>
      <c r="N13" s="249"/>
      <c r="O13" s="249"/>
      <c r="P13" s="249"/>
      <c r="Q13" s="249"/>
      <c r="R13" s="249"/>
    </row>
    <row r="14" spans="1:18" ht="12">
      <c r="A14" s="249"/>
      <c r="B14" s="41" t="s">
        <v>10</v>
      </c>
      <c r="C14" s="325">
        <f t="shared" si="1"/>
        <v>655.6161324</v>
      </c>
      <c r="D14" s="290">
        <f t="shared" si="2"/>
        <v>474.5690348</v>
      </c>
      <c r="E14" s="90">
        <f t="shared" si="0"/>
        <v>-27.614802115567947</v>
      </c>
      <c r="F14" s="331">
        <f t="shared" si="3"/>
        <v>8.351240481329164</v>
      </c>
      <c r="G14" s="326">
        <v>474569.0348</v>
      </c>
      <c r="H14" s="315">
        <v>655616.1324</v>
      </c>
      <c r="I14" s="249"/>
      <c r="J14" s="249"/>
      <c r="K14" s="249"/>
      <c r="L14" s="249"/>
      <c r="M14" s="249"/>
      <c r="N14" s="249"/>
      <c r="O14" s="249"/>
      <c r="P14" s="249"/>
      <c r="Q14" s="249"/>
      <c r="R14" s="249"/>
    </row>
    <row r="15" spans="1:18" ht="12">
      <c r="A15" s="249"/>
      <c r="B15" s="41" t="s">
        <v>3</v>
      </c>
      <c r="C15" s="325">
        <f t="shared" si="1"/>
        <v>6063.79299</v>
      </c>
      <c r="D15" s="290">
        <f t="shared" si="2"/>
        <v>3888.163927</v>
      </c>
      <c r="E15" s="90">
        <f t="shared" si="0"/>
        <v>-35.87901279921496</v>
      </c>
      <c r="F15" s="331">
        <f t="shared" si="3"/>
        <v>0.08702979768214902</v>
      </c>
      <c r="G15" s="326">
        <v>3888163.927</v>
      </c>
      <c r="H15" s="315">
        <v>6063792.99</v>
      </c>
      <c r="I15" s="249"/>
      <c r="J15" s="249"/>
      <c r="K15" s="249"/>
      <c r="L15" s="249"/>
      <c r="M15" s="249"/>
      <c r="N15" s="249"/>
      <c r="O15" s="249"/>
      <c r="P15" s="249"/>
      <c r="Q15" s="249"/>
      <c r="R15" s="249"/>
    </row>
    <row r="16" spans="1:18" ht="12">
      <c r="A16" s="249"/>
      <c r="B16" s="41" t="s">
        <v>8</v>
      </c>
      <c r="C16" s="325">
        <f t="shared" si="1"/>
        <v>8389.345311000001</v>
      </c>
      <c r="D16" s="290">
        <f t="shared" si="2"/>
        <v>3837.3997769999996</v>
      </c>
      <c r="E16" s="90">
        <f t="shared" si="0"/>
        <v>-54.258650291001246</v>
      </c>
      <c r="F16" s="331">
        <f t="shared" si="3"/>
        <v>-18.292607694104134</v>
      </c>
      <c r="G16" s="326">
        <v>3837399.777</v>
      </c>
      <c r="H16" s="315">
        <v>8389345.311</v>
      </c>
      <c r="I16" s="249"/>
      <c r="J16" s="249"/>
      <c r="K16" s="249"/>
      <c r="L16" s="249"/>
      <c r="M16" s="249"/>
      <c r="N16" s="249"/>
      <c r="O16" s="249"/>
      <c r="P16" s="249"/>
      <c r="Q16" s="249"/>
      <c r="R16" s="249"/>
    </row>
    <row r="17" spans="1:18" ht="12">
      <c r="A17" s="249"/>
      <c r="B17" s="41" t="s">
        <v>0</v>
      </c>
      <c r="C17" s="325">
        <f t="shared" si="1"/>
        <v>757.3296012000001</v>
      </c>
      <c r="D17" s="290">
        <f t="shared" si="2"/>
        <v>829.7012668</v>
      </c>
      <c r="E17" s="90">
        <f t="shared" si="0"/>
        <v>9.556164909614774</v>
      </c>
      <c r="F17" s="331">
        <f t="shared" si="3"/>
        <v>45.52220750651188</v>
      </c>
      <c r="G17" s="326">
        <v>829701.2668</v>
      </c>
      <c r="H17" s="315">
        <v>757329.6012</v>
      </c>
      <c r="I17" s="249"/>
      <c r="J17" s="249"/>
      <c r="K17" s="249"/>
      <c r="L17" s="249"/>
      <c r="M17" s="249"/>
      <c r="N17" s="249"/>
      <c r="O17" s="249"/>
      <c r="P17" s="249"/>
      <c r="Q17" s="249"/>
      <c r="R17" s="249"/>
    </row>
    <row r="18" spans="1:18" ht="12">
      <c r="A18" s="249"/>
      <c r="B18" s="41" t="s">
        <v>22</v>
      </c>
      <c r="C18" s="325">
        <f t="shared" si="1"/>
        <v>613.1078249999999</v>
      </c>
      <c r="D18" s="290">
        <f t="shared" si="2"/>
        <v>448.6601218</v>
      </c>
      <c r="E18" s="90">
        <f t="shared" si="0"/>
        <v>-26.821987339665732</v>
      </c>
      <c r="F18" s="331">
        <f t="shared" si="3"/>
        <v>9.14405525723138</v>
      </c>
      <c r="G18" s="326">
        <v>448660.1218</v>
      </c>
      <c r="H18" s="315">
        <v>613107.825</v>
      </c>
      <c r="I18" s="249"/>
      <c r="J18" s="249"/>
      <c r="K18" s="249"/>
      <c r="L18" s="249"/>
      <c r="M18" s="249"/>
      <c r="N18" s="249"/>
      <c r="O18" s="249"/>
      <c r="P18" s="249"/>
      <c r="Q18" s="249"/>
      <c r="R18" s="249"/>
    </row>
    <row r="19" spans="1:18" ht="12">
      <c r="A19" s="249"/>
      <c r="B19" s="41" t="s">
        <v>35</v>
      </c>
      <c r="C19" s="325">
        <f t="shared" si="1"/>
        <v>51.4843248</v>
      </c>
      <c r="D19" s="290">
        <f t="shared" si="2"/>
        <v>48.355875999999995</v>
      </c>
      <c r="E19" s="90">
        <f t="shared" si="0"/>
        <v>-6.0765073877399045</v>
      </c>
      <c r="F19" s="331">
        <f t="shared" si="3"/>
        <v>29.889535209157206</v>
      </c>
      <c r="G19" s="326">
        <v>48355.876</v>
      </c>
      <c r="H19" s="315">
        <v>51484.3248</v>
      </c>
      <c r="I19" s="249"/>
      <c r="J19" s="249"/>
      <c r="K19" s="249"/>
      <c r="L19" s="249"/>
      <c r="M19" s="249"/>
      <c r="N19" s="249"/>
      <c r="O19" s="249"/>
      <c r="P19" s="249"/>
      <c r="Q19" s="249"/>
      <c r="R19" s="249"/>
    </row>
    <row r="20" spans="1:18" ht="12">
      <c r="A20" s="249"/>
      <c r="B20" s="41" t="s">
        <v>1</v>
      </c>
      <c r="C20" s="325">
        <f t="shared" si="1"/>
        <v>313.30931699999996</v>
      </c>
      <c r="D20" s="290">
        <f t="shared" si="2"/>
        <v>270.7146904</v>
      </c>
      <c r="E20" s="90">
        <f t="shared" si="0"/>
        <v>-13.595071799285169</v>
      </c>
      <c r="F20" s="331">
        <f t="shared" si="3"/>
        <v>22.370970797611943</v>
      </c>
      <c r="G20" s="326">
        <v>270714.6904</v>
      </c>
      <c r="H20" s="315">
        <v>313309.317</v>
      </c>
      <c r="I20" s="249"/>
      <c r="J20" s="249"/>
      <c r="K20" s="249"/>
      <c r="L20" s="249"/>
      <c r="M20" s="249"/>
      <c r="N20" s="249"/>
      <c r="O20" s="249"/>
      <c r="P20" s="249"/>
      <c r="Q20" s="249"/>
      <c r="R20" s="249"/>
    </row>
    <row r="21" spans="1:18" ht="12">
      <c r="A21" s="249"/>
      <c r="B21" s="41" t="s">
        <v>11</v>
      </c>
      <c r="C21" s="325">
        <f t="shared" si="1"/>
        <v>5193.037921</v>
      </c>
      <c r="D21" s="290">
        <f t="shared" si="2"/>
        <v>3641.9157680000003</v>
      </c>
      <c r="E21" s="90">
        <f t="shared" si="0"/>
        <v>-29.869262974711862</v>
      </c>
      <c r="F21" s="331">
        <f t="shared" si="3"/>
        <v>6.096779622185249</v>
      </c>
      <c r="G21" s="326">
        <v>3641915.768</v>
      </c>
      <c r="H21" s="315">
        <v>5193037.921</v>
      </c>
      <c r="I21" s="249"/>
      <c r="J21" s="249"/>
      <c r="K21" s="249"/>
      <c r="L21" s="249"/>
      <c r="M21" s="249"/>
      <c r="N21" s="249"/>
      <c r="O21" s="249"/>
      <c r="P21" s="249"/>
      <c r="Q21" s="249"/>
      <c r="R21" s="249"/>
    </row>
    <row r="22" spans="1:18" ht="12">
      <c r="A22" s="249"/>
      <c r="B22" s="41" t="s">
        <v>23</v>
      </c>
      <c r="C22" s="325">
        <f t="shared" si="1"/>
        <v>339.2001708</v>
      </c>
      <c r="D22" s="290">
        <f t="shared" si="2"/>
        <v>182.64487100000002</v>
      </c>
      <c r="E22" s="90">
        <f t="shared" si="0"/>
        <v>-46.154251464781396</v>
      </c>
      <c r="F22" s="331">
        <f t="shared" si="3"/>
        <v>-10.188208867884285</v>
      </c>
      <c r="G22" s="326">
        <v>182644.871</v>
      </c>
      <c r="H22" s="315">
        <v>339200.1708</v>
      </c>
      <c r="I22" s="249"/>
      <c r="J22" s="249"/>
      <c r="K22" s="249"/>
      <c r="L22" s="249"/>
      <c r="M22" s="249"/>
      <c r="N22" s="249"/>
      <c r="O22" s="249"/>
      <c r="P22" s="249"/>
      <c r="Q22" s="249"/>
      <c r="R22" s="249"/>
    </row>
    <row r="23" spans="1:18" ht="12">
      <c r="A23" s="249"/>
      <c r="B23" s="41" t="s">
        <v>36</v>
      </c>
      <c r="C23" s="325">
        <f t="shared" si="1"/>
        <v>1.9302300000000001</v>
      </c>
      <c r="D23" s="290">
        <f t="shared" si="2"/>
        <v>1.1925709999999998</v>
      </c>
      <c r="E23" s="90">
        <f t="shared" si="0"/>
        <v>-38.216119322567785</v>
      </c>
      <c r="F23" s="331">
        <f t="shared" si="3"/>
        <v>-2.2500767256706737</v>
      </c>
      <c r="G23" s="326">
        <v>1192.571</v>
      </c>
      <c r="H23" s="315">
        <v>1930.23</v>
      </c>
      <c r="I23" s="249"/>
      <c r="J23" s="249"/>
      <c r="K23" s="249"/>
      <c r="L23" s="249"/>
      <c r="M23" s="249"/>
      <c r="N23" s="249"/>
      <c r="O23" s="249"/>
      <c r="P23" s="249"/>
      <c r="Q23" s="249"/>
      <c r="R23" s="249"/>
    </row>
    <row r="24" spans="1:18" ht="12">
      <c r="A24" s="249"/>
      <c r="B24" s="41" t="s">
        <v>24</v>
      </c>
      <c r="C24" s="325">
        <f t="shared" si="1"/>
        <v>363.1203</v>
      </c>
      <c r="D24" s="290">
        <f t="shared" si="2"/>
        <v>161.120747</v>
      </c>
      <c r="E24" s="90">
        <f t="shared" si="0"/>
        <v>-55.62882411145837</v>
      </c>
      <c r="F24" s="331">
        <f t="shared" si="3"/>
        <v>-19.66278151456126</v>
      </c>
      <c r="G24" s="326">
        <v>161120.747</v>
      </c>
      <c r="H24" s="315">
        <v>363120.3</v>
      </c>
      <c r="I24" s="249"/>
      <c r="J24" s="249"/>
      <c r="K24" s="249"/>
      <c r="L24" s="249"/>
      <c r="M24" s="249"/>
      <c r="N24" s="249"/>
      <c r="O24" s="249"/>
      <c r="P24" s="249"/>
      <c r="Q24" s="249"/>
      <c r="R24" s="249"/>
    </row>
    <row r="25" spans="1:18" ht="12">
      <c r="A25" s="249"/>
      <c r="B25" s="41" t="s">
        <v>2</v>
      </c>
      <c r="C25" s="325">
        <f t="shared" si="1"/>
        <v>66.64208</v>
      </c>
      <c r="D25" s="290">
        <f t="shared" si="2"/>
        <v>41.3965304</v>
      </c>
      <c r="E25" s="90">
        <f t="shared" si="0"/>
        <v>-37.88229539054003</v>
      </c>
      <c r="F25" s="331">
        <f t="shared" si="3"/>
        <v>-1.9162527936429186</v>
      </c>
      <c r="G25" s="326">
        <v>41396.5304</v>
      </c>
      <c r="H25" s="315">
        <v>66642.08</v>
      </c>
      <c r="I25" s="249"/>
      <c r="J25" s="249"/>
      <c r="K25" s="249"/>
      <c r="L25" s="249"/>
      <c r="M25" s="249"/>
      <c r="N25" s="249"/>
      <c r="O25" s="249"/>
      <c r="P25" s="249"/>
      <c r="Q25" s="249"/>
      <c r="R25" s="249"/>
    </row>
    <row r="26" spans="1:18" ht="12">
      <c r="A26" s="249"/>
      <c r="B26" s="41" t="s">
        <v>25</v>
      </c>
      <c r="C26" s="653"/>
      <c r="D26" s="654"/>
      <c r="E26" s="655"/>
      <c r="F26" s="656"/>
      <c r="G26" s="326">
        <v>257.5202</v>
      </c>
      <c r="H26" s="315">
        <v>201.8226</v>
      </c>
      <c r="I26" s="249"/>
      <c r="J26" s="249"/>
      <c r="K26" s="249"/>
      <c r="L26" s="249"/>
      <c r="M26" s="249"/>
      <c r="N26" s="249"/>
      <c r="O26" s="249"/>
      <c r="P26" s="249"/>
      <c r="Q26" s="249"/>
      <c r="R26" s="249"/>
    </row>
    <row r="27" spans="1:18" ht="12">
      <c r="A27" s="249"/>
      <c r="B27" s="41" t="s">
        <v>5</v>
      </c>
      <c r="C27" s="325">
        <f t="shared" si="1"/>
        <v>1338.751356</v>
      </c>
      <c r="D27" s="290">
        <f t="shared" si="2"/>
        <v>823.1094288</v>
      </c>
      <c r="E27" s="90">
        <f t="shared" si="0"/>
        <v>-38.51663155290204</v>
      </c>
      <c r="F27" s="331">
        <f t="shared" si="3"/>
        <v>-2.5505889560049297</v>
      </c>
      <c r="G27" s="326">
        <v>823109.4288</v>
      </c>
      <c r="H27" s="315">
        <v>1338751.356</v>
      </c>
      <c r="I27" s="249"/>
      <c r="J27" s="249"/>
      <c r="K27" s="249"/>
      <c r="L27" s="249"/>
      <c r="M27" s="249"/>
      <c r="N27" s="249"/>
      <c r="O27" s="249"/>
      <c r="P27" s="249"/>
      <c r="Q27" s="249"/>
      <c r="R27" s="249"/>
    </row>
    <row r="28" spans="1:18" ht="12">
      <c r="A28" s="249"/>
      <c r="B28" s="41" t="s">
        <v>37</v>
      </c>
      <c r="C28" s="325">
        <f t="shared" si="1"/>
        <v>666.9809244</v>
      </c>
      <c r="D28" s="290">
        <f t="shared" si="2"/>
        <v>667.58023</v>
      </c>
      <c r="E28" s="90">
        <f t="shared" si="0"/>
        <v>0.08985348427154803</v>
      </c>
      <c r="F28" s="331">
        <f t="shared" si="3"/>
        <v>36.05589608116866</v>
      </c>
      <c r="G28" s="326">
        <v>667580.23</v>
      </c>
      <c r="H28" s="315">
        <v>666980.9244</v>
      </c>
      <c r="I28" s="249"/>
      <c r="J28" s="249"/>
      <c r="K28" s="249"/>
      <c r="L28" s="249"/>
      <c r="M28" s="249"/>
      <c r="N28" s="249"/>
      <c r="O28" s="249"/>
      <c r="P28" s="249"/>
      <c r="Q28" s="249"/>
      <c r="R28" s="249"/>
    </row>
    <row r="29" spans="1:18" ht="12">
      <c r="A29" s="249"/>
      <c r="B29" s="41" t="s">
        <v>26</v>
      </c>
      <c r="C29" s="325">
        <f t="shared" si="1"/>
        <v>3246.47288</v>
      </c>
      <c r="D29" s="290">
        <f t="shared" si="2"/>
        <v>1972.513377</v>
      </c>
      <c r="E29" s="90">
        <f t="shared" si="0"/>
        <v>-39.24134129837548</v>
      </c>
      <c r="F29" s="331">
        <f t="shared" si="3"/>
        <v>-3.27529870147837</v>
      </c>
      <c r="G29" s="326">
        <v>1972513.377</v>
      </c>
      <c r="H29" s="315">
        <v>3246472.88</v>
      </c>
      <c r="I29" s="249"/>
      <c r="J29" s="249"/>
      <c r="K29" s="249"/>
      <c r="L29" s="249"/>
      <c r="M29" s="249"/>
      <c r="N29" s="249"/>
      <c r="O29" s="249"/>
      <c r="P29" s="249"/>
      <c r="Q29" s="249"/>
      <c r="R29" s="249"/>
    </row>
    <row r="30" spans="1:18" ht="12">
      <c r="A30" s="249"/>
      <c r="B30" s="41" t="s">
        <v>4</v>
      </c>
      <c r="C30" s="325">
        <f t="shared" si="1"/>
        <v>644.5408398</v>
      </c>
      <c r="D30" s="290">
        <f t="shared" si="2"/>
        <v>705.1810174</v>
      </c>
      <c r="E30" s="90">
        <f t="shared" si="0"/>
        <v>9.40827545060086</v>
      </c>
      <c r="F30" s="331">
        <f t="shared" si="3"/>
        <v>45.37431804749797</v>
      </c>
      <c r="G30" s="326">
        <v>705181.0174</v>
      </c>
      <c r="H30" s="315">
        <v>644540.8398</v>
      </c>
      <c r="I30" s="249"/>
      <c r="J30" s="249"/>
      <c r="K30" s="249"/>
      <c r="L30" s="249"/>
      <c r="M30" s="249"/>
      <c r="N30" s="249"/>
      <c r="O30" s="249"/>
      <c r="P30" s="249"/>
      <c r="Q30" s="249"/>
      <c r="R30" s="249"/>
    </row>
    <row r="31" spans="1:18" ht="12">
      <c r="A31" s="249"/>
      <c r="B31" s="41" t="s">
        <v>40</v>
      </c>
      <c r="C31" s="325">
        <f t="shared" si="1"/>
        <v>1819.035263</v>
      </c>
      <c r="D31" s="290">
        <f t="shared" si="2"/>
        <v>1299.1392879999999</v>
      </c>
      <c r="E31" s="90">
        <f t="shared" si="0"/>
        <v>-28.580862920852574</v>
      </c>
      <c r="F31" s="331">
        <f t="shared" si="3"/>
        <v>7.385179676044537</v>
      </c>
      <c r="G31" s="326">
        <v>1299139.288</v>
      </c>
      <c r="H31" s="315">
        <v>1819035.263</v>
      </c>
      <c r="I31" s="249"/>
      <c r="J31" s="249"/>
      <c r="K31" s="249"/>
      <c r="L31" s="249"/>
      <c r="M31" s="249"/>
      <c r="N31" s="249"/>
      <c r="O31" s="249"/>
      <c r="P31" s="249"/>
      <c r="Q31" s="249"/>
      <c r="R31" s="249"/>
    </row>
    <row r="32" spans="1:18" ht="12">
      <c r="A32" s="249"/>
      <c r="B32" s="41" t="s">
        <v>72</v>
      </c>
      <c r="C32" s="325">
        <f t="shared" si="1"/>
        <v>574.0776533999999</v>
      </c>
      <c r="D32" s="290">
        <f t="shared" si="2"/>
        <v>247.1813998</v>
      </c>
      <c r="E32" s="90">
        <f t="shared" si="0"/>
        <v>-56.942863332850976</v>
      </c>
      <c r="F32" s="331">
        <f t="shared" si="3"/>
        <v>-20.976820735953865</v>
      </c>
      <c r="G32" s="326">
        <v>247181.3998</v>
      </c>
      <c r="H32" s="315">
        <v>574077.6534</v>
      </c>
      <c r="I32" s="249"/>
      <c r="J32" s="249"/>
      <c r="K32" s="249"/>
      <c r="L32" s="249"/>
      <c r="M32" s="249"/>
      <c r="N32" s="249"/>
      <c r="O32" s="249"/>
      <c r="P32" s="249"/>
      <c r="Q32" s="249"/>
      <c r="R32" s="249"/>
    </row>
    <row r="33" spans="1:18" ht="12">
      <c r="A33" s="249"/>
      <c r="B33" s="41" t="s">
        <v>27</v>
      </c>
      <c r="C33" s="325">
        <f t="shared" si="1"/>
        <v>131.3326716</v>
      </c>
      <c r="D33" s="290">
        <f t="shared" si="2"/>
        <v>132.5338666</v>
      </c>
      <c r="E33" s="90">
        <f t="shared" si="0"/>
        <v>0.9146200906188012</v>
      </c>
      <c r="F33" s="331">
        <f t="shared" si="3"/>
        <v>36.880662687515915</v>
      </c>
      <c r="G33" s="326">
        <v>132533.8666</v>
      </c>
      <c r="H33" s="315">
        <v>131332.6716</v>
      </c>
      <c r="I33" s="249"/>
      <c r="J33" s="249"/>
      <c r="K33" s="249"/>
      <c r="L33" s="249"/>
      <c r="M33" s="249"/>
      <c r="N33" s="249"/>
      <c r="O33" s="249"/>
      <c r="P33" s="249"/>
      <c r="Q33" s="249"/>
      <c r="R33" s="249"/>
    </row>
    <row r="34" spans="1:18" ht="12">
      <c r="A34" s="249"/>
      <c r="B34" s="41" t="s">
        <v>6</v>
      </c>
      <c r="C34" s="325">
        <f t="shared" si="1"/>
        <v>3618.884006</v>
      </c>
      <c r="D34" s="290">
        <f t="shared" si="2"/>
        <v>3601.038682</v>
      </c>
      <c r="E34" s="90">
        <f t="shared" si="0"/>
        <v>-0.49311677219864847</v>
      </c>
      <c r="F34" s="331">
        <f t="shared" si="3"/>
        <v>35.472925824698464</v>
      </c>
      <c r="G34" s="326">
        <v>3601038.682</v>
      </c>
      <c r="H34" s="315">
        <v>3618884.006</v>
      </c>
      <c r="I34" s="249"/>
      <c r="J34" s="249"/>
      <c r="K34" s="249"/>
      <c r="L34" s="249"/>
      <c r="M34" s="249"/>
      <c r="N34" s="249"/>
      <c r="O34" s="249"/>
      <c r="P34" s="249"/>
      <c r="Q34" s="249"/>
      <c r="R34" s="249"/>
    </row>
    <row r="35" spans="1:18" ht="12">
      <c r="A35" s="249"/>
      <c r="B35" s="41" t="s">
        <v>14</v>
      </c>
      <c r="C35" s="325">
        <f t="shared" si="1"/>
        <v>1035.412842</v>
      </c>
      <c r="D35" s="290">
        <f t="shared" si="2"/>
        <v>678.893521</v>
      </c>
      <c r="E35" s="90">
        <f t="shared" si="0"/>
        <v>-34.4325767016129</v>
      </c>
      <c r="F35" s="331">
        <f t="shared" si="3"/>
        <v>1.533465895284209</v>
      </c>
      <c r="G35" s="326">
        <v>678893.521</v>
      </c>
      <c r="H35" s="315">
        <v>1035412.842</v>
      </c>
      <c r="I35" s="249"/>
      <c r="J35" s="249"/>
      <c r="K35" s="249"/>
      <c r="L35" s="249"/>
      <c r="M35" s="249"/>
      <c r="N35" s="249"/>
      <c r="O35" s="249"/>
      <c r="P35" s="249"/>
      <c r="Q35" s="249"/>
      <c r="R35" s="249"/>
    </row>
    <row r="36" spans="1:18" ht="12">
      <c r="A36" s="249"/>
      <c r="B36" s="41" t="s">
        <v>38</v>
      </c>
      <c r="C36" s="653"/>
      <c r="D36" s="654"/>
      <c r="E36" s="655"/>
      <c r="F36" s="656"/>
      <c r="G36" s="653"/>
      <c r="H36" s="657"/>
      <c r="I36" s="249"/>
      <c r="J36" s="249"/>
      <c r="K36" s="249"/>
      <c r="L36" s="249"/>
      <c r="M36" s="249"/>
      <c r="N36" s="249"/>
      <c r="O36" s="249"/>
      <c r="P36" s="249"/>
      <c r="Q36" s="249"/>
      <c r="R36" s="249"/>
    </row>
    <row r="37" spans="1:18" ht="12">
      <c r="A37" s="249"/>
      <c r="B37" s="41" t="s">
        <v>41</v>
      </c>
      <c r="C37" s="325">
        <f t="shared" si="1"/>
        <v>1642.4566</v>
      </c>
      <c r="D37" s="290">
        <f t="shared" si="2"/>
        <v>2301.5862</v>
      </c>
      <c r="E37" s="90">
        <f t="shared" si="0"/>
        <v>40.13071639153206</v>
      </c>
      <c r="F37" s="331">
        <f t="shared" si="3"/>
        <v>76.09675898842917</v>
      </c>
      <c r="G37" s="326">
        <v>2301586.2</v>
      </c>
      <c r="H37" s="315">
        <v>1642456.6</v>
      </c>
      <c r="I37" s="249"/>
      <c r="J37" s="249"/>
      <c r="K37" s="249"/>
      <c r="L37" s="249"/>
      <c r="M37" s="249"/>
      <c r="N37" s="249"/>
      <c r="O37" s="249"/>
      <c r="P37" s="249"/>
      <c r="Q37" s="249"/>
      <c r="R37" s="249"/>
    </row>
    <row r="38" spans="1:18" ht="12">
      <c r="A38" s="249"/>
      <c r="B38" s="41" t="s">
        <v>9</v>
      </c>
      <c r="C38" s="325">
        <f t="shared" si="1"/>
        <v>6666.949600999999</v>
      </c>
      <c r="D38" s="290">
        <f t="shared" si="2"/>
        <v>3500.645538</v>
      </c>
      <c r="E38" s="90">
        <f t="shared" si="0"/>
        <v>-47.49254535425128</v>
      </c>
      <c r="F38" s="331">
        <f t="shared" si="3"/>
        <v>-11.526502757354166</v>
      </c>
      <c r="G38" s="326">
        <v>3500645.538</v>
      </c>
      <c r="H38" s="315">
        <v>6666949.601</v>
      </c>
      <c r="I38" s="249"/>
      <c r="J38" s="249"/>
      <c r="K38" s="249"/>
      <c r="L38" s="249"/>
      <c r="M38" s="249"/>
      <c r="N38" s="249"/>
      <c r="O38" s="249"/>
      <c r="P38" s="249"/>
      <c r="Q38" s="249"/>
      <c r="R38" s="249"/>
    </row>
    <row r="39" spans="1:18" ht="12">
      <c r="A39" s="249"/>
      <c r="B39" s="41" t="s">
        <v>274</v>
      </c>
      <c r="C39" s="333">
        <f>(SUM(C7:C38)-C9-C19-C23-C28-C31-C36-C37)/25</f>
        <v>1746.2533557200002</v>
      </c>
      <c r="D39" s="333">
        <f>(SUM(D7:D38)-D9-D19-D23-D28-D31-D36-D37)/25</f>
        <v>1118.1951299519997</v>
      </c>
      <c r="E39" s="332">
        <f t="shared" si="0"/>
        <v>-35.96604259689711</v>
      </c>
      <c r="F39" s="169"/>
      <c r="G39" s="278"/>
      <c r="H39" s="54"/>
      <c r="I39" s="249"/>
      <c r="J39" s="249"/>
      <c r="K39" s="249"/>
      <c r="L39" s="249"/>
      <c r="M39" s="249"/>
      <c r="N39" s="249"/>
      <c r="O39" s="249"/>
      <c r="P39" s="249"/>
      <c r="Q39" s="249"/>
      <c r="R39" s="249"/>
    </row>
    <row r="40" spans="1:18" ht="15">
      <c r="A40" s="249"/>
      <c r="B40" s="269"/>
      <c r="C40" s="48"/>
      <c r="D40" s="48"/>
      <c r="E40" s="48" t="s">
        <v>165</v>
      </c>
      <c r="F40" s="251"/>
      <c r="G40" s="251"/>
      <c r="H40" s="251"/>
      <c r="I40" s="251"/>
      <c r="J40" s="251"/>
      <c r="K40" s="251"/>
      <c r="L40" s="251"/>
      <c r="M40" s="252"/>
      <c r="N40" s="252"/>
      <c r="O40" s="249"/>
      <c r="P40" s="249"/>
      <c r="Q40" s="249"/>
      <c r="R40" s="249"/>
    </row>
    <row r="41" spans="1:18" ht="12">
      <c r="A41" s="249"/>
      <c r="B41" s="253"/>
      <c r="C41" s="270"/>
      <c r="D41" s="270"/>
      <c r="E41" s="270"/>
      <c r="F41" s="251"/>
      <c r="G41" s="251"/>
      <c r="H41" s="251"/>
      <c r="I41" s="251"/>
      <c r="J41" s="251"/>
      <c r="K41" s="251"/>
      <c r="L41" s="251"/>
      <c r="M41" s="252"/>
      <c r="N41" s="252"/>
      <c r="O41" s="249"/>
      <c r="P41" s="249"/>
      <c r="Q41" s="249"/>
      <c r="R41" s="249"/>
    </row>
    <row r="42" spans="1:18" ht="18">
      <c r="A42" s="249"/>
      <c r="B42" s="330" t="s">
        <v>160</v>
      </c>
      <c r="C42" s="252"/>
      <c r="D42" s="252"/>
      <c r="E42" s="252"/>
      <c r="F42" s="252"/>
      <c r="G42" s="252"/>
      <c r="H42" s="252"/>
      <c r="I42" s="252"/>
      <c r="J42" s="252"/>
      <c r="K42" s="252"/>
      <c r="L42" s="252"/>
      <c r="M42" s="252"/>
      <c r="N42" s="249"/>
      <c r="O42" s="249"/>
      <c r="P42" s="249"/>
      <c r="Q42" s="249"/>
      <c r="R42" s="249"/>
    </row>
    <row r="43" spans="1:18" ht="12">
      <c r="A43" s="249"/>
      <c r="B43" s="254"/>
      <c r="C43" s="252"/>
      <c r="D43" s="252"/>
      <c r="E43" s="252"/>
      <c r="F43" s="252"/>
      <c r="G43" s="249"/>
      <c r="H43" s="249"/>
      <c r="I43" s="255"/>
      <c r="J43" s="252"/>
      <c r="K43" s="252"/>
      <c r="L43" s="252"/>
      <c r="M43" s="252"/>
      <c r="N43" s="249"/>
      <c r="O43" s="249"/>
      <c r="P43" s="249"/>
      <c r="Q43" s="249"/>
      <c r="R43" s="249"/>
    </row>
    <row r="44" spans="1:18" ht="36.75" thickBot="1">
      <c r="A44" s="249"/>
      <c r="B44" s="250"/>
      <c r="C44" s="328"/>
      <c r="D44" s="328"/>
      <c r="E44" s="328"/>
      <c r="F44" s="252"/>
      <c r="G44" s="288" t="s">
        <v>151</v>
      </c>
      <c r="H44" s="234" t="s">
        <v>150</v>
      </c>
      <c r="I44" s="255"/>
      <c r="J44" s="252"/>
      <c r="K44" s="252"/>
      <c r="L44" s="252"/>
      <c r="M44" s="252"/>
      <c r="N44" s="249"/>
      <c r="O44" s="249"/>
      <c r="P44" s="249"/>
      <c r="Q44" s="249"/>
      <c r="R44" s="249"/>
    </row>
    <row r="45" spans="1:18" ht="12.75">
      <c r="A45" s="249"/>
      <c r="B45" s="236"/>
      <c r="C45" s="40"/>
      <c r="D45" s="40"/>
      <c r="E45" s="40"/>
      <c r="F45" s="41" t="s">
        <v>13</v>
      </c>
      <c r="G45" s="45">
        <f>' Pop'!O6</f>
        <v>8048</v>
      </c>
      <c r="H45" s="266">
        <f aca="true" t="shared" si="4" ref="H45:H73">D7/G45</f>
        <v>0.06664750867296224</v>
      </c>
      <c r="I45" s="252"/>
      <c r="J45" s="252"/>
      <c r="K45" s="252"/>
      <c r="L45" s="252"/>
      <c r="M45" s="252"/>
      <c r="N45" s="249"/>
      <c r="O45" s="249"/>
      <c r="P45" s="249"/>
      <c r="Q45" s="249"/>
      <c r="R45" s="249"/>
    </row>
    <row r="46" spans="1:18" ht="12.75">
      <c r="A46" s="249"/>
      <c r="B46" s="236"/>
      <c r="C46" s="40"/>
      <c r="D46" s="40"/>
      <c r="E46" s="40"/>
      <c r="F46" s="41" t="s">
        <v>7</v>
      </c>
      <c r="G46" s="45">
        <f>' Pop'!O7</f>
        <v>10333</v>
      </c>
      <c r="H46" s="266">
        <f t="shared" si="4"/>
        <v>0.07046273030097745</v>
      </c>
      <c r="I46" s="252"/>
      <c r="J46" s="252"/>
      <c r="K46" s="252"/>
      <c r="L46" s="252"/>
      <c r="M46" s="252"/>
      <c r="N46" s="249"/>
      <c r="O46" s="249"/>
      <c r="P46" s="252"/>
      <c r="Q46" s="249"/>
      <c r="R46" s="249"/>
    </row>
    <row r="47" spans="1:18" ht="12.75">
      <c r="A47" s="249"/>
      <c r="B47" s="236"/>
      <c r="C47" s="40"/>
      <c r="D47" s="40"/>
      <c r="E47" s="40"/>
      <c r="F47" s="41" t="s">
        <v>39</v>
      </c>
      <c r="G47" s="45">
        <f>' Pop'!O8</f>
        <v>7868</v>
      </c>
      <c r="H47" s="266">
        <f t="shared" si="4"/>
        <v>0.05426206395526182</v>
      </c>
      <c r="I47" s="252"/>
      <c r="J47" s="252"/>
      <c r="K47" s="252"/>
      <c r="L47" s="252"/>
      <c r="M47" s="252"/>
      <c r="N47" s="249"/>
      <c r="O47" s="249"/>
      <c r="P47" s="249"/>
      <c r="Q47" s="249"/>
      <c r="R47" s="249"/>
    </row>
    <row r="48" spans="1:18" ht="12.75">
      <c r="A48" s="249"/>
      <c r="B48" s="236"/>
      <c r="C48" s="40"/>
      <c r="D48" s="40"/>
      <c r="E48" s="40"/>
      <c r="F48" s="41" t="s">
        <v>19</v>
      </c>
      <c r="G48" s="45">
        <f>' Pop'!O9</f>
        <v>765</v>
      </c>
      <c r="H48" s="266">
        <f t="shared" si="4"/>
        <v>0.06827464052287582</v>
      </c>
      <c r="I48" s="252"/>
      <c r="J48" s="252"/>
      <c r="K48" s="252"/>
      <c r="L48" s="252"/>
      <c r="M48" s="252"/>
      <c r="N48" s="249"/>
      <c r="O48" s="249"/>
      <c r="P48" s="249"/>
      <c r="Q48" s="249"/>
      <c r="R48" s="249"/>
    </row>
    <row r="49" spans="1:18" ht="12.75">
      <c r="A49" s="249"/>
      <c r="B49" s="236"/>
      <c r="C49" s="40"/>
      <c r="D49" s="40"/>
      <c r="E49" s="40"/>
      <c r="F49" s="41" t="s">
        <v>20</v>
      </c>
      <c r="G49" s="45">
        <f>' Pop'!O10</f>
        <v>10201</v>
      </c>
      <c r="H49" s="266">
        <f t="shared" si="4"/>
        <v>0.06450553020292128</v>
      </c>
      <c r="I49" s="252"/>
      <c r="J49" s="252"/>
      <c r="K49" s="252"/>
      <c r="L49" s="252"/>
      <c r="M49" s="252"/>
      <c r="N49" s="249"/>
      <c r="O49" s="249"/>
      <c r="P49" s="249"/>
      <c r="Q49" s="249"/>
      <c r="R49" s="249"/>
    </row>
    <row r="50" spans="1:18" ht="12.75">
      <c r="A50" s="249"/>
      <c r="B50" s="236"/>
      <c r="C50" s="40"/>
      <c r="D50" s="40"/>
      <c r="E50" s="40"/>
      <c r="F50" s="41" t="s">
        <v>12</v>
      </c>
      <c r="G50" s="45">
        <f>' Pop'!O11</f>
        <v>5374</v>
      </c>
      <c r="H50" s="266">
        <f t="shared" si="4"/>
        <v>0.0810116944919985</v>
      </c>
      <c r="I50" s="252"/>
      <c r="J50" s="252"/>
      <c r="K50" s="252"/>
      <c r="L50" s="252"/>
      <c r="M50" s="252"/>
      <c r="N50" s="249"/>
      <c r="O50" s="249"/>
      <c r="P50" s="249"/>
      <c r="Q50" s="249"/>
      <c r="R50" s="249"/>
    </row>
    <row r="51" spans="1:18" ht="12.75">
      <c r="A51" s="249"/>
      <c r="B51" s="236"/>
      <c r="C51" s="40"/>
      <c r="D51" s="40"/>
      <c r="E51" s="40"/>
      <c r="F51" s="41" t="s">
        <v>21</v>
      </c>
      <c r="G51" s="45">
        <f>' Pop'!O12</f>
        <v>1358</v>
      </c>
      <c r="H51" s="266">
        <f t="shared" si="4"/>
        <v>0.07909888232695139</v>
      </c>
      <c r="I51" s="252"/>
      <c r="J51" s="252"/>
      <c r="K51" s="252"/>
      <c r="L51" s="252"/>
      <c r="M51" s="252"/>
      <c r="N51" s="249"/>
      <c r="O51" s="249"/>
      <c r="P51" s="249"/>
      <c r="Q51" s="249"/>
      <c r="R51" s="249"/>
    </row>
    <row r="52" spans="1:18" ht="12.75">
      <c r="A52" s="249"/>
      <c r="B52" s="236"/>
      <c r="C52" s="40"/>
      <c r="D52" s="40"/>
      <c r="E52" s="40"/>
      <c r="F52" s="41" t="s">
        <v>10</v>
      </c>
      <c r="G52" s="45">
        <f>' Pop'!O13</f>
        <v>5199</v>
      </c>
      <c r="H52" s="266">
        <f t="shared" si="4"/>
        <v>0.09128082992883246</v>
      </c>
      <c r="I52" s="252"/>
      <c r="J52" s="252"/>
      <c r="K52" s="252"/>
      <c r="L52" s="252"/>
      <c r="M52" s="252"/>
      <c r="N52" s="249"/>
      <c r="O52" s="249"/>
      <c r="P52" s="249"/>
      <c r="Q52" s="249"/>
      <c r="R52" s="249"/>
    </row>
    <row r="53" spans="1:18" ht="12.75">
      <c r="A53" s="249"/>
      <c r="B53" s="236"/>
      <c r="C53" s="40"/>
      <c r="D53" s="40"/>
      <c r="E53" s="40"/>
      <c r="F53" s="41" t="s">
        <v>3</v>
      </c>
      <c r="G53" s="45">
        <f>' Pop'!O14</f>
        <v>59485</v>
      </c>
      <c r="H53" s="266">
        <f t="shared" si="4"/>
        <v>0.06536377115239136</v>
      </c>
      <c r="I53" s="252"/>
      <c r="J53" s="252"/>
      <c r="K53" s="252"/>
      <c r="L53" s="252"/>
      <c r="M53" s="252"/>
      <c r="N53" s="249"/>
      <c r="O53" s="249"/>
      <c r="P53" s="249"/>
      <c r="Q53" s="249"/>
      <c r="R53" s="249"/>
    </row>
    <row r="54" spans="1:18" ht="12.75">
      <c r="A54" s="249"/>
      <c r="B54" s="236"/>
      <c r="C54" s="40"/>
      <c r="D54" s="40"/>
      <c r="E54" s="40"/>
      <c r="F54" s="41" t="s">
        <v>8</v>
      </c>
      <c r="G54" s="45">
        <f>' Pop'!O15</f>
        <v>82495</v>
      </c>
      <c r="H54" s="266">
        <f t="shared" si="4"/>
        <v>0.046516755888235645</v>
      </c>
      <c r="I54" s="252"/>
      <c r="J54" s="252"/>
      <c r="K54" s="252"/>
      <c r="L54" s="252"/>
      <c r="M54" s="252"/>
      <c r="N54" s="249"/>
      <c r="O54" s="249"/>
      <c r="P54" s="249"/>
      <c r="Q54" s="249"/>
      <c r="R54" s="249"/>
    </row>
    <row r="55" spans="1:18" ht="12.75">
      <c r="A55" s="249"/>
      <c r="B55" s="236"/>
      <c r="C55" s="40"/>
      <c r="D55" s="40"/>
      <c r="E55" s="40"/>
      <c r="F55" s="41" t="s">
        <v>0</v>
      </c>
      <c r="G55" s="45">
        <f>' Pop'!O16</f>
        <v>10631</v>
      </c>
      <c r="H55" s="266">
        <f t="shared" si="4"/>
        <v>0.0780454582635688</v>
      </c>
      <c r="I55" s="252"/>
      <c r="J55" s="252"/>
      <c r="K55" s="252"/>
      <c r="L55" s="252"/>
      <c r="M55" s="252"/>
      <c r="N55" s="249"/>
      <c r="O55" s="249"/>
      <c r="P55" s="249"/>
      <c r="Q55" s="249"/>
      <c r="R55" s="249"/>
    </row>
    <row r="56" spans="1:18" ht="12.75">
      <c r="A56" s="249"/>
      <c r="B56" s="236"/>
      <c r="C56" s="40"/>
      <c r="D56" s="40"/>
      <c r="E56" s="40"/>
      <c r="F56" s="41" t="s">
        <v>22</v>
      </c>
      <c r="G56" s="45">
        <f>' Pop'!O17</f>
        <v>10159</v>
      </c>
      <c r="H56" s="266">
        <f t="shared" si="4"/>
        <v>0.0441638076385471</v>
      </c>
      <c r="I56" s="252"/>
      <c r="J56" s="252"/>
      <c r="K56" s="252"/>
      <c r="L56" s="252"/>
      <c r="M56" s="252"/>
      <c r="N56" s="249"/>
      <c r="O56" s="249"/>
      <c r="P56" s="249"/>
      <c r="Q56" s="249"/>
      <c r="R56" s="249"/>
    </row>
    <row r="57" spans="1:18" ht="12.75">
      <c r="A57" s="249"/>
      <c r="B57" s="236"/>
      <c r="C57" s="40"/>
      <c r="D57" s="40"/>
      <c r="E57" s="40"/>
      <c r="F57" s="41" t="s">
        <v>35</v>
      </c>
      <c r="G57" s="45">
        <f>' Pop'!O18</f>
        <v>284</v>
      </c>
      <c r="H57" s="266">
        <f t="shared" si="4"/>
        <v>0.17026716901408448</v>
      </c>
      <c r="I57" s="252"/>
      <c r="J57" s="252"/>
      <c r="K57" s="252"/>
      <c r="L57" s="252"/>
      <c r="M57" s="252"/>
      <c r="N57" s="249"/>
      <c r="O57" s="249"/>
      <c r="P57" s="249"/>
      <c r="Q57" s="249"/>
      <c r="R57" s="249"/>
    </row>
    <row r="58" spans="1:18" ht="12.75">
      <c r="A58" s="249"/>
      <c r="B58" s="236"/>
      <c r="C58" s="40"/>
      <c r="D58" s="40"/>
      <c r="E58" s="40"/>
      <c r="F58" s="41" t="s">
        <v>1</v>
      </c>
      <c r="G58" s="45">
        <f>' Pop'!O19</f>
        <v>3920</v>
      </c>
      <c r="H58" s="266">
        <f t="shared" si="4"/>
        <v>0.06905987</v>
      </c>
      <c r="I58" s="252"/>
      <c r="J58" s="252"/>
      <c r="K58" s="252"/>
      <c r="L58" s="252"/>
      <c r="M58" s="252"/>
      <c r="N58" s="249"/>
      <c r="O58" s="249"/>
      <c r="P58" s="249"/>
      <c r="Q58" s="249"/>
      <c r="R58" s="249"/>
    </row>
    <row r="59" spans="1:18" ht="12.75">
      <c r="A59" s="249"/>
      <c r="B59" s="236"/>
      <c r="C59" s="40"/>
      <c r="D59" s="40"/>
      <c r="E59" s="40"/>
      <c r="F59" s="41" t="s">
        <v>11</v>
      </c>
      <c r="G59" s="45">
        <f>' Pop'!O20</f>
        <v>57690</v>
      </c>
      <c r="H59" s="266">
        <f t="shared" si="4"/>
        <v>0.06312906514127233</v>
      </c>
      <c r="I59" s="252"/>
      <c r="J59" s="252"/>
      <c r="K59" s="252"/>
      <c r="L59" s="252"/>
      <c r="M59" s="252"/>
      <c r="N59" s="249"/>
      <c r="O59" s="249"/>
      <c r="P59" s="249"/>
      <c r="Q59" s="249"/>
      <c r="R59" s="249"/>
    </row>
    <row r="60" spans="1:18" ht="12.75">
      <c r="A60" s="249"/>
      <c r="B60" s="236"/>
      <c r="C60" s="40"/>
      <c r="D60" s="40"/>
      <c r="E60" s="40"/>
      <c r="F60" s="41" t="s">
        <v>23</v>
      </c>
      <c r="G60" s="45">
        <f>' Pop'!O21</f>
        <v>2338</v>
      </c>
      <c r="H60" s="266">
        <f t="shared" si="4"/>
        <v>0.07812013301967495</v>
      </c>
      <c r="I60" s="252"/>
      <c r="J60" s="252"/>
      <c r="K60" s="252"/>
      <c r="L60" s="252"/>
      <c r="M60" s="252"/>
      <c r="N60" s="249"/>
      <c r="O60" s="249"/>
      <c r="P60" s="249"/>
      <c r="Q60" s="249"/>
      <c r="R60" s="249"/>
    </row>
    <row r="61" spans="1:18" ht="12.75">
      <c r="A61" s="249"/>
      <c r="B61" s="236"/>
      <c r="C61" s="40"/>
      <c r="D61" s="40"/>
      <c r="E61" s="40"/>
      <c r="F61" s="41" t="s">
        <v>36</v>
      </c>
      <c r="G61" s="45">
        <f>' Pop'!O22</f>
        <v>32.7999999999999</v>
      </c>
      <c r="H61" s="266">
        <f t="shared" si="4"/>
        <v>0.03635887195121962</v>
      </c>
      <c r="I61" s="252"/>
      <c r="J61" s="252"/>
      <c r="K61" s="252"/>
      <c r="L61" s="252"/>
      <c r="M61" s="252"/>
      <c r="N61" s="249"/>
      <c r="O61" s="249"/>
      <c r="P61" s="249"/>
      <c r="Q61" s="249"/>
      <c r="R61" s="249"/>
    </row>
    <row r="62" spans="1:18" ht="12.75">
      <c r="A62" s="249"/>
      <c r="B62" s="236"/>
      <c r="C62" s="40"/>
      <c r="D62" s="40"/>
      <c r="E62" s="40"/>
      <c r="F62" s="41" t="s">
        <v>24</v>
      </c>
      <c r="G62" s="45">
        <f>' Pop'!O23</f>
        <v>3469</v>
      </c>
      <c r="H62" s="266">
        <f t="shared" si="4"/>
        <v>0.04644587690977227</v>
      </c>
      <c r="I62" s="252"/>
      <c r="J62" s="252"/>
      <c r="K62" s="252"/>
      <c r="L62" s="252"/>
      <c r="M62" s="252"/>
      <c r="N62" s="249"/>
      <c r="O62" s="249"/>
      <c r="P62" s="249"/>
      <c r="Q62" s="249"/>
      <c r="R62" s="249"/>
    </row>
    <row r="63" spans="1:18" ht="12.75">
      <c r="A63" s="249"/>
      <c r="B63" s="236"/>
      <c r="C63" s="40"/>
      <c r="D63" s="40"/>
      <c r="E63" s="40"/>
      <c r="F63" s="41" t="s">
        <v>2</v>
      </c>
      <c r="G63" s="45">
        <f>' Pop'!O24</f>
        <v>444</v>
      </c>
      <c r="H63" s="266">
        <f t="shared" si="4"/>
        <v>0.09323542882882883</v>
      </c>
      <c r="I63" s="252"/>
      <c r="J63" s="252"/>
      <c r="K63" s="252"/>
      <c r="L63" s="252"/>
      <c r="M63" s="252"/>
      <c r="N63" s="249"/>
      <c r="O63" s="249"/>
      <c r="P63" s="249"/>
      <c r="Q63" s="249"/>
      <c r="R63" s="249"/>
    </row>
    <row r="64" spans="1:18" ht="12.75">
      <c r="A64" s="249"/>
      <c r="B64" s="236"/>
      <c r="C64" s="40"/>
      <c r="D64" s="40"/>
      <c r="E64" s="40"/>
      <c r="F64" s="41" t="s">
        <v>25</v>
      </c>
      <c r="G64" s="45">
        <f>' Pop'!O25</f>
        <v>397</v>
      </c>
      <c r="H64" s="266">
        <f t="shared" si="4"/>
        <v>0</v>
      </c>
      <c r="I64" s="252"/>
      <c r="J64" s="252"/>
      <c r="K64" s="252"/>
      <c r="L64" s="252"/>
      <c r="M64" s="252"/>
      <c r="N64" s="249"/>
      <c r="O64" s="249"/>
      <c r="P64" s="249"/>
      <c r="Q64" s="249"/>
      <c r="R64" s="249"/>
    </row>
    <row r="65" spans="1:18" ht="12.75">
      <c r="A65" s="249"/>
      <c r="B65" s="236"/>
      <c r="C65" s="40"/>
      <c r="D65" s="40"/>
      <c r="E65" s="40"/>
      <c r="F65" s="41" t="s">
        <v>5</v>
      </c>
      <c r="G65" s="45">
        <f>' Pop'!O26</f>
        <v>16144</v>
      </c>
      <c r="H65" s="266">
        <f t="shared" si="4"/>
        <v>0.05098547006937562</v>
      </c>
      <c r="I65" s="252"/>
      <c r="J65" s="252"/>
      <c r="K65" s="252"/>
      <c r="L65" s="252"/>
      <c r="M65" s="252"/>
      <c r="N65" s="249"/>
      <c r="O65" s="249"/>
      <c r="P65" s="249"/>
      <c r="Q65" s="249"/>
      <c r="R65" s="249"/>
    </row>
    <row r="66" spans="1:18" ht="12.75">
      <c r="A66" s="249"/>
      <c r="B66" s="236"/>
      <c r="C66" s="40"/>
      <c r="D66" s="40"/>
      <c r="E66" s="40"/>
      <c r="F66" s="41" t="s">
        <v>37</v>
      </c>
      <c r="G66" s="45">
        <f>' Pop'!O27</f>
        <v>4538</v>
      </c>
      <c r="H66" s="266">
        <f t="shared" si="4"/>
        <v>0.14710890921110623</v>
      </c>
      <c r="I66" s="252"/>
      <c r="J66" s="252"/>
      <c r="K66" s="252"/>
      <c r="L66" s="252"/>
      <c r="M66" s="252"/>
      <c r="N66" s="249"/>
      <c r="O66" s="249"/>
      <c r="P66" s="249"/>
      <c r="Q66" s="249"/>
      <c r="R66" s="249"/>
    </row>
    <row r="67" spans="1:18" ht="12.75">
      <c r="A67" s="249"/>
      <c r="B67" s="236"/>
      <c r="C67" s="40"/>
      <c r="D67" s="40"/>
      <c r="E67" s="40"/>
      <c r="F67" s="41" t="s">
        <v>26</v>
      </c>
      <c r="G67" s="45">
        <f>' Pop'!O28</f>
        <v>38232.3</v>
      </c>
      <c r="H67" s="266">
        <f t="shared" si="4"/>
        <v>0.05159285151560329</v>
      </c>
      <c r="I67" s="252"/>
      <c r="J67" s="252"/>
      <c r="K67" s="252"/>
      <c r="L67" s="252"/>
      <c r="M67" s="252"/>
      <c r="N67" s="249"/>
      <c r="O67" s="249"/>
      <c r="P67" s="249"/>
      <c r="Q67" s="249"/>
      <c r="R67" s="249"/>
    </row>
    <row r="68" spans="1:18" ht="12.75">
      <c r="A68" s="249"/>
      <c r="B68" s="236"/>
      <c r="C68" s="40"/>
      <c r="D68" s="40"/>
      <c r="E68" s="40"/>
      <c r="F68" s="41" t="s">
        <v>4</v>
      </c>
      <c r="G68" s="45">
        <f>' Pop'!O29</f>
        <v>10177</v>
      </c>
      <c r="H68" s="266">
        <f t="shared" si="4"/>
        <v>0.06929163971700894</v>
      </c>
      <c r="I68" s="252"/>
      <c r="J68" s="252"/>
      <c r="K68" s="252"/>
      <c r="L68" s="252"/>
      <c r="M68" s="252"/>
      <c r="N68" s="249"/>
      <c r="O68" s="249"/>
      <c r="P68" s="249"/>
      <c r="Q68" s="249"/>
      <c r="R68" s="249"/>
    </row>
    <row r="69" spans="1:18" ht="12.75">
      <c r="A69" s="249"/>
      <c r="B69" s="236"/>
      <c r="C69" s="40"/>
      <c r="D69" s="40"/>
      <c r="E69" s="40"/>
      <c r="F69" s="41" t="s">
        <v>40</v>
      </c>
      <c r="G69" s="45">
        <f>' Pop'!O30</f>
        <v>22300</v>
      </c>
      <c r="H69" s="266">
        <f t="shared" si="4"/>
        <v>0.058257367174887886</v>
      </c>
      <c r="I69" s="252"/>
      <c r="J69" s="252"/>
      <c r="K69" s="252"/>
      <c r="L69" s="252"/>
      <c r="M69" s="252"/>
      <c r="N69" s="249"/>
      <c r="O69" s="249"/>
      <c r="P69" s="249"/>
      <c r="Q69" s="249"/>
      <c r="R69" s="249"/>
    </row>
    <row r="70" spans="1:18" ht="12.75">
      <c r="A70" s="249"/>
      <c r="B70" s="236"/>
      <c r="C70" s="40"/>
      <c r="D70" s="40"/>
      <c r="E70" s="40"/>
      <c r="F70" s="41" t="s">
        <v>72</v>
      </c>
      <c r="G70" s="45">
        <f>' Pop'!O31</f>
        <v>5379</v>
      </c>
      <c r="H70" s="266">
        <f t="shared" si="4"/>
        <v>0.045953039561256744</v>
      </c>
      <c r="I70" s="252"/>
      <c r="J70" s="252"/>
      <c r="K70" s="252"/>
      <c r="L70" s="252"/>
      <c r="M70" s="252"/>
      <c r="N70" s="249"/>
      <c r="O70" s="249"/>
      <c r="P70" s="249"/>
      <c r="Q70" s="249"/>
      <c r="R70" s="249"/>
    </row>
    <row r="71" spans="1:18" ht="12.75">
      <c r="A71" s="249"/>
      <c r="B71" s="236"/>
      <c r="C71" s="40"/>
      <c r="D71" s="40"/>
      <c r="E71" s="40"/>
      <c r="F71" s="41" t="s">
        <v>27</v>
      </c>
      <c r="G71" s="45">
        <f>' Pop'!O32</f>
        <v>1964</v>
      </c>
      <c r="H71" s="266">
        <f t="shared" si="4"/>
        <v>0.06748160213849287</v>
      </c>
      <c r="I71" s="252"/>
      <c r="J71" s="252"/>
      <c r="K71" s="252"/>
      <c r="L71" s="252"/>
      <c r="M71" s="252"/>
      <c r="N71" s="249"/>
      <c r="O71" s="249"/>
      <c r="P71" s="249"/>
      <c r="Q71" s="249"/>
      <c r="R71" s="249"/>
    </row>
    <row r="72" spans="1:18" ht="12.75">
      <c r="A72" s="249"/>
      <c r="B72" s="236"/>
      <c r="C72" s="40"/>
      <c r="D72" s="40"/>
      <c r="E72" s="40"/>
      <c r="F72" s="41" t="s">
        <v>6</v>
      </c>
      <c r="G72" s="45">
        <f>' Pop'!O33</f>
        <v>40917</v>
      </c>
      <c r="H72" s="266">
        <f t="shared" si="4"/>
        <v>0.0880083750519344</v>
      </c>
      <c r="I72" s="252"/>
      <c r="J72" s="252"/>
      <c r="K72" s="252"/>
      <c r="L72" s="252"/>
      <c r="M72" s="252"/>
      <c r="N72" s="249"/>
      <c r="O72" s="249"/>
      <c r="P72" s="249"/>
      <c r="Q72" s="249"/>
      <c r="R72" s="249"/>
    </row>
    <row r="73" spans="1:18" ht="12.75">
      <c r="A73" s="249"/>
      <c r="B73" s="236"/>
      <c r="C73" s="40"/>
      <c r="D73" s="40"/>
      <c r="E73" s="40"/>
      <c r="F73" s="41" t="s">
        <v>14</v>
      </c>
      <c r="G73" s="45">
        <f>' Pop'!O34</f>
        <v>8924</v>
      </c>
      <c r="H73" s="266">
        <f t="shared" si="4"/>
        <v>0.0760750247646795</v>
      </c>
      <c r="I73" s="252"/>
      <c r="J73" s="252"/>
      <c r="K73" s="252"/>
      <c r="L73" s="252"/>
      <c r="M73" s="252"/>
      <c r="N73" s="249"/>
      <c r="O73" s="249"/>
      <c r="P73" s="249"/>
      <c r="Q73" s="249"/>
      <c r="R73" s="249"/>
    </row>
    <row r="74" spans="1:18" ht="12.75">
      <c r="A74" s="249"/>
      <c r="B74" s="236"/>
      <c r="C74" s="40"/>
      <c r="D74" s="40"/>
      <c r="E74" s="40"/>
      <c r="F74" s="41" t="s">
        <v>38</v>
      </c>
      <c r="G74" s="45">
        <f>' Pop'!O35</f>
        <v>7290</v>
      </c>
      <c r="H74" s="658"/>
      <c r="I74" s="252"/>
      <c r="J74" s="252"/>
      <c r="K74" s="252"/>
      <c r="L74" s="252"/>
      <c r="M74" s="252"/>
      <c r="N74" s="249"/>
      <c r="O74" s="249"/>
      <c r="P74" s="249"/>
      <c r="Q74" s="249"/>
      <c r="R74" s="249"/>
    </row>
    <row r="75" spans="1:18" ht="12.75">
      <c r="A75" s="249"/>
      <c r="B75" s="236"/>
      <c r="C75" s="40"/>
      <c r="D75" s="40"/>
      <c r="E75" s="40"/>
      <c r="F75" s="41" t="s">
        <v>41</v>
      </c>
      <c r="G75" s="45">
        <f>' Pop'!O36</f>
        <v>69626</v>
      </c>
      <c r="H75" s="266">
        <f>D37/G75</f>
        <v>0.03305641857926637</v>
      </c>
      <c r="I75" s="252"/>
      <c r="J75" s="252"/>
      <c r="K75" s="252"/>
      <c r="L75" s="252"/>
      <c r="M75" s="252"/>
      <c r="N75" s="249"/>
      <c r="O75" s="249"/>
      <c r="P75" s="249"/>
      <c r="Q75" s="249"/>
      <c r="R75" s="249"/>
    </row>
    <row r="76" spans="1:18" ht="12.75">
      <c r="A76" s="249"/>
      <c r="B76" s="236"/>
      <c r="C76" s="40"/>
      <c r="D76" s="40"/>
      <c r="E76" s="40"/>
      <c r="F76" s="41" t="s">
        <v>9</v>
      </c>
      <c r="G76" s="45">
        <f>' Pop'!O37</f>
        <v>59229</v>
      </c>
      <c r="H76" s="266">
        <f>D38/G76</f>
        <v>0.05910357321582333</v>
      </c>
      <c r="I76" s="252"/>
      <c r="J76" s="252"/>
      <c r="K76" s="252"/>
      <c r="L76" s="252"/>
      <c r="M76" s="252"/>
      <c r="N76" s="249"/>
      <c r="O76" s="249"/>
      <c r="P76" s="249"/>
      <c r="Q76" s="249"/>
      <c r="R76" s="249"/>
    </row>
    <row r="77" spans="1:18" ht="12.75">
      <c r="A77" s="249"/>
      <c r="B77" s="250"/>
      <c r="C77" s="327"/>
      <c r="D77" s="327"/>
      <c r="E77" s="327"/>
      <c r="F77" s="282"/>
      <c r="G77" s="236"/>
      <c r="H77" s="39"/>
      <c r="I77" s="252"/>
      <c r="J77" s="252"/>
      <c r="K77" s="252"/>
      <c r="L77" s="252"/>
      <c r="M77" s="252"/>
      <c r="N77" s="249"/>
      <c r="O77" s="249"/>
      <c r="P77" s="249"/>
      <c r="Q77" s="249"/>
      <c r="R77" s="249"/>
    </row>
    <row r="78" spans="1:18" ht="12.75">
      <c r="A78" s="249"/>
      <c r="B78" s="250"/>
      <c r="C78" s="327"/>
      <c r="D78" s="327"/>
      <c r="E78" s="327"/>
      <c r="F78" s="282"/>
      <c r="G78" s="236"/>
      <c r="H78" s="39"/>
      <c r="I78" s="252"/>
      <c r="J78" s="252"/>
      <c r="K78" s="252"/>
      <c r="L78" s="252"/>
      <c r="M78" s="252"/>
      <c r="N78" s="249"/>
      <c r="O78" s="249"/>
      <c r="P78" s="249"/>
      <c r="Q78" s="249"/>
      <c r="R78" s="249"/>
    </row>
    <row r="79" spans="1:18" ht="18">
      <c r="A79" s="329" t="s">
        <v>159</v>
      </c>
      <c r="B79" s="253"/>
      <c r="C79" s="40"/>
      <c r="D79" s="40"/>
      <c r="E79" s="40"/>
      <c r="F79" s="252"/>
      <c r="G79" s="252"/>
      <c r="H79" s="252"/>
      <c r="I79" s="252"/>
      <c r="J79" s="252"/>
      <c r="K79" s="252"/>
      <c r="L79" s="252"/>
      <c r="M79" s="252"/>
      <c r="N79" s="249"/>
      <c r="O79" s="249"/>
      <c r="P79" s="249"/>
      <c r="Q79" s="249"/>
      <c r="R79" s="249"/>
    </row>
    <row r="80" spans="1:18" ht="12">
      <c r="A80" s="249"/>
      <c r="B80" s="250"/>
      <c r="C80" s="40"/>
      <c r="D80" s="40"/>
      <c r="E80" s="40"/>
      <c r="F80" s="252"/>
      <c r="G80" s="252"/>
      <c r="H80" s="252"/>
      <c r="I80" s="252"/>
      <c r="J80" s="252"/>
      <c r="K80" s="252"/>
      <c r="L80" s="252"/>
      <c r="M80" s="252"/>
      <c r="N80" s="249"/>
      <c r="O80" s="249"/>
      <c r="P80" s="249"/>
      <c r="Q80" s="249"/>
      <c r="R80" s="249"/>
    </row>
    <row r="81" spans="1:18" ht="24">
      <c r="A81" s="249"/>
      <c r="B81" s="335"/>
      <c r="C81" s="336" t="s">
        <v>138</v>
      </c>
      <c r="D81" s="337" t="s">
        <v>48</v>
      </c>
      <c r="E81" s="249"/>
      <c r="F81" s="249"/>
      <c r="G81" s="249"/>
      <c r="H81" s="249"/>
      <c r="I81" s="249"/>
      <c r="J81" s="249"/>
      <c r="K81" s="249"/>
      <c r="L81" s="249"/>
      <c r="M81" s="249"/>
      <c r="N81" s="249"/>
      <c r="O81" s="249"/>
      <c r="P81" s="249"/>
      <c r="Q81" s="249"/>
      <c r="R81" s="249"/>
    </row>
    <row r="82" spans="1:18" ht="36.75" thickBot="1">
      <c r="A82" s="249"/>
      <c r="B82" s="338"/>
      <c r="C82" s="339" t="s">
        <v>279</v>
      </c>
      <c r="D82" s="340" t="s">
        <v>161</v>
      </c>
      <c r="E82" s="249"/>
      <c r="F82" s="249"/>
      <c r="G82" s="249"/>
      <c r="H82" s="249"/>
      <c r="I82" s="249"/>
      <c r="J82" s="249"/>
      <c r="K82" s="249"/>
      <c r="L82" s="249"/>
      <c r="M82" s="249"/>
      <c r="N82" s="249"/>
      <c r="O82" s="249"/>
      <c r="P82" s="249"/>
      <c r="Q82" s="249"/>
      <c r="R82" s="249"/>
    </row>
    <row r="83" spans="1:18" ht="12.75">
      <c r="A83" s="249"/>
      <c r="B83" s="47" t="s">
        <v>13</v>
      </c>
      <c r="C83" s="495">
        <v>0.0666475086729622</v>
      </c>
      <c r="D83" s="496">
        <v>12.552439386758017</v>
      </c>
      <c r="E83" s="249"/>
      <c r="F83" s="488" t="s">
        <v>203</v>
      </c>
      <c r="G83" s="315"/>
      <c r="H83" s="249"/>
      <c r="I83" s="315" t="s">
        <v>204</v>
      </c>
      <c r="J83" s="249"/>
      <c r="K83" s="249"/>
      <c r="L83" s="249"/>
      <c r="M83" s="249"/>
      <c r="N83" s="249"/>
      <c r="O83" s="249"/>
      <c r="P83" s="249"/>
      <c r="Q83" s="249"/>
      <c r="R83" s="249"/>
    </row>
    <row r="84" spans="1:18" ht="12.75">
      <c r="A84" s="249"/>
      <c r="B84" s="47" t="s">
        <v>7</v>
      </c>
      <c r="C84" s="495">
        <v>0.07046273030097745</v>
      </c>
      <c r="D84" s="496">
        <v>23.775670993777563</v>
      </c>
      <c r="E84" s="485">
        <f>MIN(C$83:C$114)</f>
        <v>0.03305641857926637</v>
      </c>
      <c r="F84" s="249" t="s">
        <v>195</v>
      </c>
      <c r="G84" s="249"/>
      <c r="H84" s="249"/>
      <c r="I84" s="486">
        <f>MIN(D83:D114)</f>
        <v>-20.97711458703524</v>
      </c>
      <c r="J84" s="249" t="s">
        <v>195</v>
      </c>
      <c r="K84" s="249"/>
      <c r="L84" s="249"/>
      <c r="M84" s="249"/>
      <c r="N84" s="249"/>
      <c r="O84" s="249"/>
      <c r="P84" s="249"/>
      <c r="Q84" s="249"/>
      <c r="R84" s="249"/>
    </row>
    <row r="85" spans="1:18" ht="12.75">
      <c r="A85" s="249"/>
      <c r="B85" s="47" t="s">
        <v>39</v>
      </c>
      <c r="C85" s="558">
        <v>0.05426206395526182</v>
      </c>
      <c r="D85" s="491">
        <v>-8.766738696183573</v>
      </c>
      <c r="E85" s="485">
        <f>MAX(C$83:C$114)</f>
        <v>0.17026716901408448</v>
      </c>
      <c r="F85" s="249" t="s">
        <v>196</v>
      </c>
      <c r="G85" s="249"/>
      <c r="H85" s="249"/>
      <c r="I85" s="486">
        <f>MAX(D84:D115)</f>
        <v>76.09646513734779</v>
      </c>
      <c r="J85" s="249" t="s">
        <v>196</v>
      </c>
      <c r="K85" s="249"/>
      <c r="L85" s="249"/>
      <c r="M85" s="249"/>
      <c r="N85" s="249"/>
      <c r="O85" s="249"/>
      <c r="P85" s="249"/>
      <c r="Q85" s="249"/>
      <c r="R85" s="249"/>
    </row>
    <row r="86" spans="1:18" ht="12.75">
      <c r="A86" s="249"/>
      <c r="B86" s="47" t="s">
        <v>19</v>
      </c>
      <c r="C86" s="495">
        <v>0.06827464052287582</v>
      </c>
      <c r="D86" s="496">
        <v>50.309102154327</v>
      </c>
      <c r="E86" s="486">
        <f>E85-E84</f>
        <v>0.13721075043481812</v>
      </c>
      <c r="F86" s="249" t="s">
        <v>197</v>
      </c>
      <c r="G86" s="249"/>
      <c r="H86" s="249"/>
      <c r="I86" s="486">
        <f>I85-I84</f>
        <v>97.07357972438302</v>
      </c>
      <c r="J86" s="249" t="s">
        <v>197</v>
      </c>
      <c r="K86" s="249"/>
      <c r="L86" s="249"/>
      <c r="M86" s="249"/>
      <c r="N86" s="249"/>
      <c r="O86" s="249"/>
      <c r="P86" s="249"/>
      <c r="Q86" s="249"/>
      <c r="R86" s="249"/>
    </row>
    <row r="87" spans="1:18" ht="12.75">
      <c r="A87" s="249"/>
      <c r="B87" s="47" t="s">
        <v>20</v>
      </c>
      <c r="C87" s="558">
        <v>0.06450553020292128</v>
      </c>
      <c r="D87" s="491">
        <v>-11.564239309119799</v>
      </c>
      <c r="E87" s="487">
        <f>E86/4</f>
        <v>0.03430268760870453</v>
      </c>
      <c r="F87" s="249" t="s">
        <v>198</v>
      </c>
      <c r="G87" s="249"/>
      <c r="H87" s="249"/>
      <c r="I87" s="485">
        <f>I86/4</f>
        <v>24.268394931095756</v>
      </c>
      <c r="J87" s="249" t="s">
        <v>198</v>
      </c>
      <c r="K87" s="249"/>
      <c r="L87" s="249"/>
      <c r="M87" s="249"/>
      <c r="N87" s="249"/>
      <c r="O87" s="249"/>
      <c r="P87" s="249"/>
      <c r="Q87" s="249"/>
      <c r="R87" s="249"/>
    </row>
    <row r="88" spans="1:18" ht="12.75">
      <c r="A88" s="249"/>
      <c r="B88" s="47" t="s">
        <v>12</v>
      </c>
      <c r="C88" s="495">
        <v>0.0810116944919985</v>
      </c>
      <c r="D88" s="496">
        <v>9.200444320407971</v>
      </c>
      <c r="E88" s="249"/>
      <c r="F88" s="249"/>
      <c r="G88" s="249"/>
      <c r="H88" s="249"/>
      <c r="I88" s="249"/>
      <c r="J88" s="249"/>
      <c r="K88" s="249"/>
      <c r="L88" s="249"/>
      <c r="M88" s="249"/>
      <c r="N88" s="249"/>
      <c r="O88" s="249"/>
      <c r="P88" s="249"/>
      <c r="Q88" s="249"/>
      <c r="R88" s="249"/>
    </row>
    <row r="89" spans="1:18" ht="12.75">
      <c r="A89" s="249"/>
      <c r="B89" s="47" t="s">
        <v>21</v>
      </c>
      <c r="C89" s="495">
        <v>0.07909888232695139</v>
      </c>
      <c r="D89" s="491">
        <v>-15.572448981347947</v>
      </c>
      <c r="E89" s="485">
        <f>E84+E87</f>
        <v>0.06735910618797089</v>
      </c>
      <c r="F89" s="249" t="s">
        <v>200</v>
      </c>
      <c r="G89" s="249"/>
      <c r="H89" s="249"/>
      <c r="I89" s="485">
        <f>I84+I87</f>
        <v>3.2912803440605174</v>
      </c>
      <c r="J89" s="249" t="s">
        <v>205</v>
      </c>
      <c r="K89" s="249"/>
      <c r="L89" s="249"/>
      <c r="M89" s="249"/>
      <c r="N89" s="249"/>
      <c r="O89" s="249"/>
      <c r="P89" s="249"/>
      <c r="Q89" s="249"/>
      <c r="R89" s="249"/>
    </row>
    <row r="90" spans="1:18" ht="12.75">
      <c r="A90" s="249"/>
      <c r="B90" s="47" t="s">
        <v>10</v>
      </c>
      <c r="C90" s="495">
        <v>0.09128082992883246</v>
      </c>
      <c r="D90" s="496">
        <v>8.35094663024779</v>
      </c>
      <c r="E90" s="249"/>
      <c r="F90" s="249" t="s">
        <v>199</v>
      </c>
      <c r="G90" s="249"/>
      <c r="H90" s="249"/>
      <c r="I90" s="485">
        <f>I84+I87+I87+I87</f>
        <v>51.82807020625203</v>
      </c>
      <c r="J90" s="249" t="s">
        <v>206</v>
      </c>
      <c r="K90" s="249"/>
      <c r="L90" s="249"/>
      <c r="M90" s="249"/>
      <c r="N90" s="249"/>
      <c r="O90" s="249"/>
      <c r="P90" s="249"/>
      <c r="Q90" s="249"/>
      <c r="R90" s="249"/>
    </row>
    <row r="91" spans="1:18" ht="12.75">
      <c r="A91" s="249"/>
      <c r="B91" s="47" t="s">
        <v>3</v>
      </c>
      <c r="C91" s="558">
        <v>0.06536377115239136</v>
      </c>
      <c r="D91" s="491">
        <v>0.08673594660077555</v>
      </c>
      <c r="E91" s="485">
        <f>E84+E87+E87+E87</f>
        <v>0.13596448140537995</v>
      </c>
      <c r="F91" s="249" t="s">
        <v>201</v>
      </c>
      <c r="G91" s="249"/>
      <c r="H91" s="249"/>
      <c r="I91" s="249"/>
      <c r="J91" s="249"/>
      <c r="K91" s="249"/>
      <c r="L91" s="249"/>
      <c r="M91" s="249"/>
      <c r="N91" s="249"/>
      <c r="O91" s="249"/>
      <c r="P91" s="249"/>
      <c r="Q91" s="249"/>
      <c r="R91" s="249"/>
    </row>
    <row r="92" spans="1:18" ht="12.75">
      <c r="A92" s="249"/>
      <c r="B92" s="47" t="s">
        <v>8</v>
      </c>
      <c r="C92" s="558">
        <v>0.046516755888235645</v>
      </c>
      <c r="D92" s="491">
        <v>-18.292901545185508</v>
      </c>
      <c r="E92" s="249"/>
      <c r="F92" s="249"/>
      <c r="G92" s="249"/>
      <c r="H92" s="249"/>
      <c r="I92" s="249"/>
      <c r="J92" s="249"/>
      <c r="K92" s="249"/>
      <c r="L92" s="249"/>
      <c r="M92" s="249"/>
      <c r="N92" s="249"/>
      <c r="O92" s="249"/>
      <c r="P92" s="249"/>
      <c r="Q92" s="249"/>
      <c r="R92" s="249"/>
    </row>
    <row r="93" spans="1:18" ht="12.75">
      <c r="A93" s="249"/>
      <c r="B93" s="47" t="s">
        <v>0</v>
      </c>
      <c r="C93" s="495">
        <v>0.0780454582635688</v>
      </c>
      <c r="D93" s="496">
        <v>45.52191365543051</v>
      </c>
      <c r="E93" s="249"/>
      <c r="F93" s="249"/>
      <c r="G93" s="249"/>
      <c r="H93" s="252"/>
      <c r="I93" s="249"/>
      <c r="J93" s="249"/>
      <c r="K93" s="249"/>
      <c r="L93" s="249"/>
      <c r="M93" s="249"/>
      <c r="N93" s="249"/>
      <c r="O93" s="249"/>
      <c r="P93" s="249"/>
      <c r="Q93" s="249"/>
      <c r="R93" s="249"/>
    </row>
    <row r="94" spans="1:18" ht="12.75">
      <c r="A94" s="249"/>
      <c r="B94" s="47" t="s">
        <v>22</v>
      </c>
      <c r="C94" s="558">
        <v>0.0441638076385471</v>
      </c>
      <c r="D94" s="496">
        <v>9.143761406150006</v>
      </c>
      <c r="E94" s="249"/>
      <c r="F94" s="249"/>
      <c r="G94" s="170" t="s">
        <v>94</v>
      </c>
      <c r="H94" s="54"/>
      <c r="I94" s="54"/>
      <c r="J94" s="957" t="s">
        <v>227</v>
      </c>
      <c r="K94" s="957"/>
      <c r="L94" s="957"/>
      <c r="M94" s="249"/>
      <c r="N94" s="249"/>
      <c r="O94" s="249"/>
      <c r="P94" s="249"/>
      <c r="Q94" s="249"/>
      <c r="R94" s="249"/>
    </row>
    <row r="95" spans="1:18" ht="12.75">
      <c r="A95" s="249"/>
      <c r="B95" s="47" t="s">
        <v>35</v>
      </c>
      <c r="C95" s="490">
        <v>0.17026716901408448</v>
      </c>
      <c r="D95" s="496">
        <v>29.889241358075832</v>
      </c>
      <c r="E95" s="249"/>
      <c r="F95" s="249"/>
      <c r="H95" s="71"/>
      <c r="I95" s="46"/>
      <c r="J95" s="958"/>
      <c r="K95" s="958"/>
      <c r="L95" s="958"/>
      <c r="M95" s="249"/>
      <c r="N95" s="249"/>
      <c r="O95" s="249"/>
      <c r="P95" s="249"/>
      <c r="Q95" s="249"/>
      <c r="R95" s="249"/>
    </row>
    <row r="96" spans="1:18" ht="12.75">
      <c r="A96" s="249"/>
      <c r="B96" s="47" t="s">
        <v>1</v>
      </c>
      <c r="C96" s="495">
        <v>0.06905987</v>
      </c>
      <c r="D96" s="496">
        <v>22.37067694653057</v>
      </c>
      <c r="E96" s="249"/>
      <c r="F96" s="249"/>
      <c r="G96" s="173"/>
      <c r="H96" s="70" t="s">
        <v>52</v>
      </c>
      <c r="I96" s="46"/>
      <c r="J96" s="54"/>
      <c r="K96" s="46" t="s">
        <v>269</v>
      </c>
      <c r="L96" s="54"/>
      <c r="M96" s="249"/>
      <c r="N96" s="249"/>
      <c r="O96" s="249"/>
      <c r="P96" s="249"/>
      <c r="Q96" s="249"/>
      <c r="R96" s="249"/>
    </row>
    <row r="97" spans="1:18" ht="12.75">
      <c r="A97" s="249"/>
      <c r="B97" s="47" t="s">
        <v>11</v>
      </c>
      <c r="C97" s="558">
        <v>0.06312906514127233</v>
      </c>
      <c r="D97" s="496">
        <v>6.096485771103875</v>
      </c>
      <c r="E97" s="249"/>
      <c r="F97" s="249"/>
      <c r="G97" s="494"/>
      <c r="H97" s="70" t="s">
        <v>211</v>
      </c>
      <c r="I97" s="46"/>
      <c r="J97" s="54"/>
      <c r="K97" s="46" t="s">
        <v>270</v>
      </c>
      <c r="L97" s="54"/>
      <c r="M97" s="249"/>
      <c r="N97" s="249"/>
      <c r="O97" s="249"/>
      <c r="P97" s="249"/>
      <c r="Q97" s="249"/>
      <c r="R97" s="249"/>
    </row>
    <row r="98" spans="1:18" ht="12.75">
      <c r="A98" s="249"/>
      <c r="B98" s="47" t="s">
        <v>23</v>
      </c>
      <c r="C98" s="495">
        <v>0.07812013301967495</v>
      </c>
      <c r="D98" s="491">
        <v>-10.188502718965658</v>
      </c>
      <c r="E98" s="249"/>
      <c r="F98" s="249"/>
      <c r="G98" s="460"/>
      <c r="H98" s="70" t="s">
        <v>53</v>
      </c>
      <c r="I98" s="46"/>
      <c r="J98" s="54"/>
      <c r="K98" s="46" t="s">
        <v>271</v>
      </c>
      <c r="L98" s="54"/>
      <c r="M98" s="249"/>
      <c r="N98" s="249"/>
      <c r="O98" s="249"/>
      <c r="P98" s="249"/>
      <c r="Q98" s="249"/>
      <c r="R98" s="249"/>
    </row>
    <row r="99" spans="1:18" ht="12.75">
      <c r="A99" s="249"/>
      <c r="B99" s="47" t="s">
        <v>36</v>
      </c>
      <c r="C99" s="489">
        <v>0.03635887195121962</v>
      </c>
      <c r="D99" s="491">
        <v>-2.250370576752047</v>
      </c>
      <c r="E99" s="249"/>
      <c r="F99" s="249"/>
      <c r="G99" s="249"/>
      <c r="H99" s="249"/>
      <c r="I99" s="249"/>
      <c r="J99" s="249"/>
      <c r="K99" s="249"/>
      <c r="L99" s="249"/>
      <c r="M99" s="249"/>
      <c r="N99" s="249"/>
      <c r="O99" s="249"/>
      <c r="P99" s="249"/>
      <c r="Q99" s="249"/>
      <c r="R99" s="249"/>
    </row>
    <row r="100" spans="1:18" ht="12.75">
      <c r="A100" s="249"/>
      <c r="B100" s="47" t="s">
        <v>24</v>
      </c>
      <c r="C100" s="558">
        <v>0.04644587690977227</v>
      </c>
      <c r="D100" s="491">
        <v>-19.663075365642634</v>
      </c>
      <c r="E100" s="249"/>
      <c r="F100" s="249"/>
      <c r="G100" s="249"/>
      <c r="H100" s="249"/>
      <c r="I100" s="249"/>
      <c r="J100" s="249"/>
      <c r="K100" s="249"/>
      <c r="L100" s="249"/>
      <c r="M100" s="249"/>
      <c r="N100" s="249"/>
      <c r="O100" s="249"/>
      <c r="P100" s="249"/>
      <c r="Q100" s="249"/>
      <c r="R100" s="249"/>
    </row>
    <row r="101" spans="1:18" ht="12.75">
      <c r="A101" s="249"/>
      <c r="B101" s="47" t="s">
        <v>2</v>
      </c>
      <c r="C101" s="495">
        <v>0.09323542882882883</v>
      </c>
      <c r="D101" s="491">
        <v>-1.916546644724292</v>
      </c>
      <c r="E101" s="249"/>
      <c r="F101" s="249"/>
      <c r="G101" s="249"/>
      <c r="H101" s="249"/>
      <c r="I101" s="249"/>
      <c r="J101" s="249"/>
      <c r="K101" s="249"/>
      <c r="L101" s="249"/>
      <c r="M101" s="249"/>
      <c r="N101" s="249"/>
      <c r="O101" s="249"/>
      <c r="P101" s="249"/>
      <c r="Q101" s="249"/>
      <c r="R101" s="249"/>
    </row>
    <row r="102" spans="1:18" ht="12.75">
      <c r="A102" s="249"/>
      <c r="B102" s="47" t="s">
        <v>25</v>
      </c>
      <c r="C102" s="651"/>
      <c r="D102" s="652"/>
      <c r="E102" s="249"/>
      <c r="F102" s="249"/>
      <c r="G102" s="1112" t="s">
        <v>87</v>
      </c>
      <c r="H102" s="54"/>
      <c r="I102" s="54"/>
      <c r="J102" s="320" t="s">
        <v>207</v>
      </c>
      <c r="K102" s="54"/>
      <c r="L102" s="54"/>
      <c r="M102" s="249"/>
      <c r="N102" s="249"/>
      <c r="O102" s="249"/>
      <c r="P102" s="249"/>
      <c r="Q102" s="249"/>
      <c r="R102" s="249"/>
    </row>
    <row r="103" spans="1:18" ht="12.75">
      <c r="A103" s="249"/>
      <c r="B103" s="47" t="s">
        <v>5</v>
      </c>
      <c r="C103" s="558">
        <v>0.05098547006937562</v>
      </c>
      <c r="D103" s="491">
        <v>-2.550882807086303</v>
      </c>
      <c r="E103" s="249"/>
      <c r="F103" s="249"/>
      <c r="G103" s="493"/>
      <c r="H103" s="70" t="s">
        <v>210</v>
      </c>
      <c r="I103" s="46"/>
      <c r="J103" s="54"/>
      <c r="K103" s="54"/>
      <c r="L103" s="46" t="s">
        <v>269</v>
      </c>
      <c r="M103" s="249"/>
      <c r="N103" s="249"/>
      <c r="O103" s="249"/>
      <c r="P103" s="249"/>
      <c r="Q103" s="249"/>
      <c r="R103" s="249"/>
    </row>
    <row r="104" spans="1:18" ht="12.75">
      <c r="A104" s="249"/>
      <c r="B104" s="47" t="s">
        <v>37</v>
      </c>
      <c r="C104" s="490">
        <v>0.14710890921110623</v>
      </c>
      <c r="D104" s="496">
        <v>36.05560223008729</v>
      </c>
      <c r="E104" s="249"/>
      <c r="F104" s="249"/>
      <c r="G104" s="174"/>
      <c r="H104" s="70" t="s">
        <v>208</v>
      </c>
      <c r="I104" s="46"/>
      <c r="J104" s="54"/>
      <c r="K104" s="54"/>
      <c r="L104" s="46" t="s">
        <v>270</v>
      </c>
      <c r="M104" s="249"/>
      <c r="N104" s="249"/>
      <c r="O104" s="249"/>
      <c r="P104" s="249"/>
      <c r="Q104" s="249"/>
      <c r="R104" s="249"/>
    </row>
    <row r="105" spans="1:18" ht="12.75">
      <c r="A105" s="249"/>
      <c r="B105" s="47" t="s">
        <v>26</v>
      </c>
      <c r="C105" s="558">
        <v>0.05159285151560329</v>
      </c>
      <c r="D105" s="491">
        <v>-3.2755925525597434</v>
      </c>
      <c r="E105" s="249"/>
      <c r="F105" s="249"/>
      <c r="G105" s="462"/>
      <c r="H105" s="70" t="s">
        <v>209</v>
      </c>
      <c r="I105" s="46"/>
      <c r="J105" s="54"/>
      <c r="K105" s="54"/>
      <c r="L105" s="46" t="s">
        <v>271</v>
      </c>
      <c r="M105" s="249"/>
      <c r="N105" s="249"/>
      <c r="O105" s="249"/>
      <c r="P105" s="249"/>
      <c r="Q105" s="249"/>
      <c r="R105" s="249"/>
    </row>
    <row r="106" spans="1:18" ht="12.75">
      <c r="A106" s="249"/>
      <c r="B106" s="47" t="s">
        <v>4</v>
      </c>
      <c r="C106" s="495">
        <v>0.06929163971700894</v>
      </c>
      <c r="D106" s="496">
        <v>45.3740241964166</v>
      </c>
      <c r="E106" s="249"/>
      <c r="F106" s="249"/>
      <c r="G106" s="249"/>
      <c r="H106" s="249"/>
      <c r="I106" s="249"/>
      <c r="J106" s="249"/>
      <c r="K106" s="249"/>
      <c r="L106" s="249"/>
      <c r="M106" s="249"/>
      <c r="N106" s="249"/>
      <c r="O106" s="249"/>
      <c r="P106" s="249"/>
      <c r="Q106" s="249"/>
      <c r="R106" s="249"/>
    </row>
    <row r="107" spans="1:18" ht="12.75">
      <c r="A107" s="249"/>
      <c r="B107" s="47" t="s">
        <v>40</v>
      </c>
      <c r="C107" s="558">
        <v>0.058257367174887886</v>
      </c>
      <c r="D107" s="496">
        <v>7.384885824963163</v>
      </c>
      <c r="E107" s="249"/>
      <c r="F107" s="249"/>
      <c r="G107" s="249"/>
      <c r="H107" s="249"/>
      <c r="I107" s="249"/>
      <c r="J107" s="249"/>
      <c r="K107" s="249"/>
      <c r="L107" s="249"/>
      <c r="M107" s="249"/>
      <c r="N107" s="249"/>
      <c r="O107" s="249"/>
      <c r="P107" s="249"/>
      <c r="Q107" s="249"/>
      <c r="R107" s="249"/>
    </row>
    <row r="108" spans="1:18" ht="12.75">
      <c r="A108" s="249"/>
      <c r="B108" s="47" t="s">
        <v>72</v>
      </c>
      <c r="C108" s="558">
        <v>0.045953039561256744</v>
      </c>
      <c r="D108" s="491">
        <v>-20.97711458703524</v>
      </c>
      <c r="E108" s="249"/>
      <c r="F108" s="249"/>
      <c r="G108" s="249"/>
      <c r="H108" s="249"/>
      <c r="I108" s="249"/>
      <c r="J108" s="249"/>
      <c r="K108" s="249"/>
      <c r="L108" s="249"/>
      <c r="M108" s="249"/>
      <c r="N108" s="249"/>
      <c r="O108" s="249"/>
      <c r="P108" s="249"/>
      <c r="Q108" s="249"/>
      <c r="R108" s="249"/>
    </row>
    <row r="109" spans="1:18" ht="12.75">
      <c r="A109" s="249"/>
      <c r="B109" s="47" t="s">
        <v>27</v>
      </c>
      <c r="C109" s="495">
        <v>0.06748160213849287</v>
      </c>
      <c r="D109" s="496">
        <v>36.88036883643454</v>
      </c>
      <c r="E109" s="249"/>
      <c r="F109" s="249"/>
      <c r="G109" s="249"/>
      <c r="H109" s="249"/>
      <c r="I109" s="249"/>
      <c r="J109" s="249"/>
      <c r="K109" s="249"/>
      <c r="L109" s="249"/>
      <c r="M109" s="249"/>
      <c r="N109" s="249"/>
      <c r="O109" s="249"/>
      <c r="P109" s="249"/>
      <c r="Q109" s="249"/>
      <c r="R109" s="249"/>
    </row>
    <row r="110" spans="1:18" ht="12.75">
      <c r="A110" s="249"/>
      <c r="B110" s="47" t="s">
        <v>6</v>
      </c>
      <c r="C110" s="495">
        <v>0.0880083750519344</v>
      </c>
      <c r="D110" s="496">
        <v>35.47263197361709</v>
      </c>
      <c r="E110" s="249"/>
      <c r="F110" s="249"/>
      <c r="G110" s="249"/>
      <c r="H110" s="249"/>
      <c r="I110" s="249"/>
      <c r="J110" s="249"/>
      <c r="K110" s="249"/>
      <c r="L110" s="249"/>
      <c r="M110" s="249"/>
      <c r="N110" s="249"/>
      <c r="O110" s="249"/>
      <c r="P110" s="249"/>
      <c r="Q110" s="249"/>
      <c r="R110" s="249"/>
    </row>
    <row r="111" spans="1:18" ht="12.75">
      <c r="A111" s="249"/>
      <c r="B111" s="47" t="s">
        <v>14</v>
      </c>
      <c r="C111" s="495">
        <v>0.0760750247646795</v>
      </c>
      <c r="D111" s="491">
        <v>1.5331720442028356</v>
      </c>
      <c r="E111" s="249"/>
      <c r="F111" s="249"/>
      <c r="G111" s="249"/>
      <c r="H111" s="249"/>
      <c r="I111" s="249"/>
      <c r="J111" s="249"/>
      <c r="K111" s="249"/>
      <c r="L111" s="249"/>
      <c r="M111" s="249"/>
      <c r="N111" s="249"/>
      <c r="O111" s="249"/>
      <c r="P111" s="249"/>
      <c r="Q111" s="249"/>
      <c r="R111" s="249"/>
    </row>
    <row r="112" spans="1:18" ht="12.75">
      <c r="A112" s="249"/>
      <c r="B112" s="47" t="s">
        <v>38</v>
      </c>
      <c r="C112" s="650"/>
      <c r="D112" s="650"/>
      <c r="E112" s="249"/>
      <c r="F112" s="249"/>
      <c r="G112" s="249"/>
      <c r="H112" s="249"/>
      <c r="I112" s="249"/>
      <c r="J112" s="249"/>
      <c r="K112" s="249"/>
      <c r="L112" s="249"/>
      <c r="M112" s="249"/>
      <c r="N112" s="249"/>
      <c r="O112" s="249"/>
      <c r="P112" s="249"/>
      <c r="Q112" s="249"/>
      <c r="R112" s="249"/>
    </row>
    <row r="113" spans="1:18" ht="12.75">
      <c r="A113" s="249"/>
      <c r="B113" s="47" t="s">
        <v>41</v>
      </c>
      <c r="C113" s="489">
        <v>0.03305641857926637</v>
      </c>
      <c r="D113" s="492">
        <v>76.09646513734779</v>
      </c>
      <c r="E113" s="249"/>
      <c r="F113" s="249"/>
      <c r="G113" s="249"/>
      <c r="H113" s="249"/>
      <c r="I113" s="249"/>
      <c r="J113" s="249"/>
      <c r="K113" s="249"/>
      <c r="L113" s="249"/>
      <c r="M113" s="249"/>
      <c r="N113" s="249"/>
      <c r="O113" s="249"/>
      <c r="P113" s="249"/>
      <c r="Q113" s="249"/>
      <c r="R113" s="249"/>
    </row>
    <row r="114" spans="1:18" ht="12.75">
      <c r="A114" s="249"/>
      <c r="B114" s="47" t="s">
        <v>9</v>
      </c>
      <c r="C114" s="558">
        <v>0.05910357321582333</v>
      </c>
      <c r="D114" s="491">
        <v>-11.52679660843554</v>
      </c>
      <c r="E114" s="249"/>
      <c r="F114" s="249"/>
      <c r="G114" s="249"/>
      <c r="H114" s="249"/>
      <c r="I114" s="249"/>
      <c r="J114" s="249"/>
      <c r="K114" s="249"/>
      <c r="L114" s="249"/>
      <c r="M114" s="249"/>
      <c r="N114" s="249"/>
      <c r="O114" s="249"/>
      <c r="P114" s="249"/>
      <c r="Q114" s="249"/>
      <c r="R114" s="249"/>
    </row>
    <row r="115" spans="1:18" ht="12">
      <c r="A115" s="249"/>
      <c r="B115" s="236"/>
      <c r="C115" s="236"/>
      <c r="D115" s="236"/>
      <c r="E115" s="236"/>
      <c r="F115" s="249"/>
      <c r="G115" s="249"/>
      <c r="H115" s="249"/>
      <c r="I115" s="249"/>
      <c r="J115" s="249"/>
      <c r="K115" s="249"/>
      <c r="L115" s="249"/>
      <c r="M115" s="249"/>
      <c r="N115" s="249"/>
      <c r="O115" s="249"/>
      <c r="P115" s="249"/>
      <c r="Q115" s="249"/>
      <c r="R115" s="249"/>
    </row>
    <row r="116" spans="1:18" ht="12">
      <c r="A116" s="249"/>
      <c r="B116" s="249"/>
      <c r="C116" s="249"/>
      <c r="D116" s="249"/>
      <c r="E116" s="249"/>
      <c r="F116" s="249"/>
      <c r="G116" s="249"/>
      <c r="H116" s="249"/>
      <c r="I116" s="249"/>
      <c r="J116" s="249"/>
      <c r="K116" s="249"/>
      <c r="L116" s="249"/>
      <c r="M116" s="252"/>
      <c r="N116" s="249"/>
      <c r="O116" s="249"/>
      <c r="P116" s="249"/>
      <c r="Q116" s="249"/>
      <c r="R116" s="249"/>
    </row>
    <row r="117" spans="1:18" ht="12">
      <c r="A117" s="249"/>
      <c r="B117" s="250"/>
      <c r="C117" s="287"/>
      <c r="D117" s="249"/>
      <c r="E117" s="257"/>
      <c r="F117" s="249"/>
      <c r="G117" s="249"/>
      <c r="H117" s="249"/>
      <c r="I117" s="249"/>
      <c r="J117" s="249"/>
      <c r="K117" s="249"/>
      <c r="L117" s="249"/>
      <c r="M117" s="249"/>
      <c r="N117" s="249"/>
      <c r="O117" s="249"/>
      <c r="P117" s="249"/>
      <c r="Q117" s="249"/>
      <c r="R117" s="249"/>
    </row>
    <row r="118" spans="1:18" ht="12">
      <c r="A118" s="249"/>
      <c r="B118" s="250"/>
      <c r="C118" s="287"/>
      <c r="D118" s="249"/>
      <c r="E118" s="257"/>
      <c r="F118" s="249"/>
      <c r="G118" s="249"/>
      <c r="H118" s="249"/>
      <c r="I118" s="249"/>
      <c r="J118" s="249"/>
      <c r="K118" s="249"/>
      <c r="L118" s="249"/>
      <c r="M118" s="249"/>
      <c r="N118" s="249"/>
      <c r="O118" s="249"/>
      <c r="P118" s="249"/>
      <c r="Q118" s="249"/>
      <c r="R118" s="249"/>
    </row>
    <row r="119" spans="1:18" ht="12">
      <c r="A119" s="249"/>
      <c r="B119" s="249"/>
      <c r="C119" s="249"/>
      <c r="D119" s="249"/>
      <c r="E119" s="249"/>
      <c r="F119" s="249"/>
      <c r="G119" s="249"/>
      <c r="H119" s="249"/>
      <c r="I119" s="249"/>
      <c r="J119" s="249"/>
      <c r="K119" s="249"/>
      <c r="L119" s="249"/>
      <c r="M119" s="249"/>
      <c r="N119" s="249"/>
      <c r="O119" s="249"/>
      <c r="P119" s="249"/>
      <c r="Q119" s="249"/>
      <c r="R119" s="249"/>
    </row>
    <row r="120" spans="1:18" ht="12">
      <c r="A120" s="249"/>
      <c r="B120" s="249"/>
      <c r="C120" s="249"/>
      <c r="D120" s="249"/>
      <c r="E120" s="249"/>
      <c r="F120" s="249"/>
      <c r="G120" s="249"/>
      <c r="H120" s="249"/>
      <c r="I120" s="249"/>
      <c r="J120" s="249"/>
      <c r="K120" s="249"/>
      <c r="L120" s="249"/>
      <c r="M120" s="249"/>
      <c r="N120" s="249"/>
      <c r="O120" s="249"/>
      <c r="P120" s="249"/>
      <c r="Q120" s="249"/>
      <c r="R120" s="249"/>
    </row>
    <row r="121" spans="1:18" ht="12">
      <c r="A121" s="249"/>
      <c r="B121" s="250"/>
      <c r="C121" s="257"/>
      <c r="D121" s="252"/>
      <c r="E121" s="252"/>
      <c r="F121" s="249"/>
      <c r="G121" s="252"/>
      <c r="H121" s="252"/>
      <c r="I121" s="252"/>
      <c r="J121" s="252"/>
      <c r="K121" s="252"/>
      <c r="L121" s="252"/>
      <c r="M121" s="249"/>
      <c r="N121" s="249"/>
      <c r="O121" s="249"/>
      <c r="P121" s="249"/>
      <c r="Q121" s="249"/>
      <c r="R121" s="249"/>
    </row>
    <row r="122" spans="1:18" ht="12">
      <c r="A122" s="249"/>
      <c r="B122" s="250"/>
      <c r="C122" s="257"/>
      <c r="D122" s="252"/>
      <c r="E122" s="252"/>
      <c r="F122" s="252"/>
      <c r="G122" s="252"/>
      <c r="H122" s="252"/>
      <c r="I122" s="252"/>
      <c r="J122" s="252"/>
      <c r="K122" s="252"/>
      <c r="L122" s="249"/>
      <c r="M122" s="249"/>
      <c r="N122" s="249"/>
      <c r="O122" s="249"/>
      <c r="P122" s="249"/>
      <c r="Q122" s="249"/>
      <c r="R122" s="249"/>
    </row>
    <row r="123" spans="1:18" ht="12">
      <c r="A123" s="249"/>
      <c r="B123" s="250"/>
      <c r="C123" s="257"/>
      <c r="D123" s="252"/>
      <c r="E123" s="252"/>
      <c r="F123" s="252"/>
      <c r="G123" s="252"/>
      <c r="H123" s="252"/>
      <c r="I123" s="252"/>
      <c r="J123" s="252"/>
      <c r="K123" s="249"/>
      <c r="L123" s="249"/>
      <c r="M123" s="249"/>
      <c r="N123" s="249"/>
      <c r="O123" s="249"/>
      <c r="P123" s="249"/>
      <c r="Q123" s="249"/>
      <c r="R123" s="249"/>
    </row>
    <row r="124" ht="12"/>
    <row r="125" ht="12"/>
    <row r="126" ht="12"/>
    <row r="127" ht="12">
      <c r="B127" s="337" t="s">
        <v>48</v>
      </c>
    </row>
    <row r="128" ht="24.75" thickBot="1">
      <c r="B128" s="340" t="s">
        <v>161</v>
      </c>
    </row>
    <row r="129" spans="1:2" ht="12">
      <c r="A129" s="7" t="s">
        <v>13</v>
      </c>
      <c r="B129" s="747">
        <v>12.552439386758017</v>
      </c>
    </row>
    <row r="130" spans="1:5" ht="12.75">
      <c r="A130" s="7" t="s">
        <v>7</v>
      </c>
      <c r="B130" s="747">
        <v>23.775670993777563</v>
      </c>
      <c r="E130" s="341"/>
    </row>
    <row r="131" spans="1:5" ht="12.75">
      <c r="A131" s="7" t="s">
        <v>39</v>
      </c>
      <c r="B131" s="748">
        <v>-8.766738696183573</v>
      </c>
      <c r="E131" s="341"/>
    </row>
    <row r="132" spans="1:5" ht="12.75">
      <c r="A132" s="7" t="s">
        <v>19</v>
      </c>
      <c r="B132" s="749">
        <v>50.309102154327</v>
      </c>
      <c r="E132" s="341"/>
    </row>
    <row r="133" spans="1:5" ht="12.75">
      <c r="A133" s="7" t="s">
        <v>20</v>
      </c>
      <c r="B133" s="748">
        <v>-11.564239309119799</v>
      </c>
      <c r="E133" s="341"/>
    </row>
    <row r="134" spans="1:5" ht="12.75">
      <c r="A134" s="7" t="s">
        <v>12</v>
      </c>
      <c r="B134" s="747">
        <v>9.200444320407971</v>
      </c>
      <c r="E134" s="341"/>
    </row>
    <row r="135" spans="1:5" ht="12.75">
      <c r="A135" s="7" t="s">
        <v>21</v>
      </c>
      <c r="B135" s="748">
        <v>-15.572448981347947</v>
      </c>
      <c r="E135" s="341"/>
    </row>
    <row r="136" spans="1:5" ht="12.75">
      <c r="A136" s="7" t="s">
        <v>10</v>
      </c>
      <c r="B136" s="747">
        <v>8.35094663024779</v>
      </c>
      <c r="E136" s="341"/>
    </row>
    <row r="137" spans="1:5" ht="12.75">
      <c r="A137" s="7" t="s">
        <v>3</v>
      </c>
      <c r="B137" s="747">
        <v>0.08673594660077555</v>
      </c>
      <c r="E137" s="341"/>
    </row>
    <row r="138" spans="1:5" ht="12.75">
      <c r="A138" s="7" t="s">
        <v>8</v>
      </c>
      <c r="B138" s="748">
        <v>-18.292901545185508</v>
      </c>
      <c r="E138" s="341"/>
    </row>
    <row r="139" spans="1:5" ht="12.75">
      <c r="A139" s="7" t="s">
        <v>0</v>
      </c>
      <c r="B139" s="749">
        <v>45.52191365543051</v>
      </c>
      <c r="E139" s="341"/>
    </row>
    <row r="140" spans="1:5" ht="12.75">
      <c r="A140" s="7" t="s">
        <v>22</v>
      </c>
      <c r="B140" s="747">
        <v>9.143761406150006</v>
      </c>
      <c r="E140" s="341"/>
    </row>
    <row r="141" spans="1:5" ht="12.75">
      <c r="A141" s="7" t="s">
        <v>35</v>
      </c>
      <c r="B141" s="747">
        <v>29.889241358075832</v>
      </c>
      <c r="E141" s="341"/>
    </row>
    <row r="142" spans="1:5" ht="12.75">
      <c r="A142" s="7" t="s">
        <v>1</v>
      </c>
      <c r="B142" s="747">
        <v>22.37067694653057</v>
      </c>
      <c r="E142" s="341"/>
    </row>
    <row r="143" spans="1:5" ht="12.75">
      <c r="A143" s="7" t="s">
        <v>11</v>
      </c>
      <c r="B143" s="747">
        <v>6.096485771103875</v>
      </c>
      <c r="E143" s="341"/>
    </row>
    <row r="144" spans="1:5" ht="12.75">
      <c r="A144" s="7" t="s">
        <v>23</v>
      </c>
      <c r="B144" s="748">
        <v>-10.188502718965658</v>
      </c>
      <c r="E144" s="341"/>
    </row>
    <row r="145" spans="1:12" ht="12.75">
      <c r="A145" s="7" t="s">
        <v>36</v>
      </c>
      <c r="B145" s="747">
        <v>-2.250370576752047</v>
      </c>
      <c r="E145" s="341"/>
      <c r="G145" s="1112" t="s">
        <v>87</v>
      </c>
      <c r="H145" s="54"/>
      <c r="I145" s="54"/>
      <c r="J145" s="320" t="s">
        <v>207</v>
      </c>
      <c r="K145" s="54"/>
      <c r="L145" s="54"/>
    </row>
    <row r="146" spans="1:12" ht="12.75">
      <c r="A146" s="7" t="s">
        <v>24</v>
      </c>
      <c r="B146" s="748">
        <v>-19.663075365642634</v>
      </c>
      <c r="E146" s="341"/>
      <c r="G146" s="493"/>
      <c r="H146" s="70" t="s">
        <v>210</v>
      </c>
      <c r="I146" s="46"/>
      <c r="J146" s="54"/>
      <c r="K146" s="54"/>
      <c r="L146" s="46" t="s">
        <v>269</v>
      </c>
    </row>
    <row r="147" spans="1:12" ht="12.75">
      <c r="A147" s="7" t="s">
        <v>2</v>
      </c>
      <c r="B147" s="747">
        <v>-1.916546644724292</v>
      </c>
      <c r="E147" s="341"/>
      <c r="G147" s="174"/>
      <c r="H147" s="70" t="s">
        <v>208</v>
      </c>
      <c r="I147" s="46"/>
      <c r="J147" s="54"/>
      <c r="K147" s="54"/>
      <c r="L147" s="46" t="s">
        <v>270</v>
      </c>
    </row>
    <row r="148" spans="1:12" ht="12.75">
      <c r="A148" s="7" t="s">
        <v>25</v>
      </c>
      <c r="B148" s="614"/>
      <c r="E148" s="341"/>
      <c r="G148" s="462"/>
      <c r="H148" s="70" t="s">
        <v>209</v>
      </c>
      <c r="I148" s="46"/>
      <c r="J148" s="54"/>
      <c r="K148" s="54"/>
      <c r="L148" s="46" t="s">
        <v>271</v>
      </c>
    </row>
    <row r="149" spans="1:12" ht="12.75">
      <c r="A149" s="7" t="s">
        <v>5</v>
      </c>
      <c r="B149" s="747">
        <v>-2.550882807086303</v>
      </c>
      <c r="E149" s="745"/>
      <c r="G149" s="54"/>
      <c r="H149" s="54"/>
      <c r="I149" s="54"/>
      <c r="J149" s="54"/>
      <c r="K149" s="54"/>
      <c r="L149" s="54"/>
    </row>
    <row r="150" spans="1:5" ht="12.75">
      <c r="A150" s="7" t="s">
        <v>37</v>
      </c>
      <c r="B150" s="749">
        <v>36.05560223008729</v>
      </c>
      <c r="E150" s="341"/>
    </row>
    <row r="151" spans="1:5" ht="12.75">
      <c r="A151" s="7" t="s">
        <v>26</v>
      </c>
      <c r="B151" s="748">
        <v>-3.2755925525597434</v>
      </c>
      <c r="E151" s="341"/>
    </row>
    <row r="152" spans="1:10" ht="12.75">
      <c r="A152" s="7" t="s">
        <v>4</v>
      </c>
      <c r="B152" s="749">
        <v>45.3740241964166</v>
      </c>
      <c r="E152" s="341"/>
      <c r="I152" s="519" t="s">
        <v>204</v>
      </c>
      <c r="J152" s="22"/>
    </row>
    <row r="153" spans="1:10" ht="12.75">
      <c r="A153" s="7" t="s">
        <v>40</v>
      </c>
      <c r="B153" s="747">
        <v>7.384885824963163</v>
      </c>
      <c r="E153" s="341"/>
      <c r="I153" s="709">
        <f>MIN(B129:B158,B160)</f>
        <v>-20.97711458703524</v>
      </c>
      <c r="J153" s="22" t="s">
        <v>195</v>
      </c>
    </row>
    <row r="154" spans="1:10" ht="12.75">
      <c r="A154" s="7" t="s">
        <v>72</v>
      </c>
      <c r="B154" s="748">
        <v>-20.97711458703524</v>
      </c>
      <c r="E154" s="341"/>
      <c r="I154" s="709">
        <f>MAX(B129:B158,B160)</f>
        <v>50.309102154327</v>
      </c>
      <c r="J154" s="22" t="s">
        <v>196</v>
      </c>
    </row>
    <row r="155" spans="1:10" ht="12.75">
      <c r="A155" s="7" t="s">
        <v>27</v>
      </c>
      <c r="B155" s="749">
        <v>36.88036883643454</v>
      </c>
      <c r="E155" s="341"/>
      <c r="I155" s="709">
        <f>I154-I153</f>
        <v>71.28621674136224</v>
      </c>
      <c r="J155" s="22" t="s">
        <v>197</v>
      </c>
    </row>
    <row r="156" spans="1:10" ht="12.75">
      <c r="A156" s="7" t="s">
        <v>6</v>
      </c>
      <c r="B156" s="749">
        <v>35.47263197361709</v>
      </c>
      <c r="E156" s="341"/>
      <c r="I156" s="22">
        <f>I155/4</f>
        <v>17.82155418534056</v>
      </c>
      <c r="J156" s="22" t="s">
        <v>198</v>
      </c>
    </row>
    <row r="157" spans="1:10" ht="12.75">
      <c r="A157" s="7" t="s">
        <v>14</v>
      </c>
      <c r="B157" s="747">
        <v>1.5331720442028356</v>
      </c>
      <c r="E157" s="341"/>
      <c r="I157" s="22"/>
      <c r="J157" s="22"/>
    </row>
    <row r="158" spans="1:10" ht="12.75">
      <c r="A158" s="7" t="s">
        <v>38</v>
      </c>
      <c r="B158" s="614"/>
      <c r="E158" s="341"/>
      <c r="I158" s="709">
        <f>I153+I156</f>
        <v>-3.1555604016946788</v>
      </c>
      <c r="J158" s="22" t="s">
        <v>205</v>
      </c>
    </row>
    <row r="159" spans="1:10" ht="12.75">
      <c r="A159" s="7" t="s">
        <v>412</v>
      </c>
      <c r="B159" s="760">
        <v>76.09646513734779</v>
      </c>
      <c r="E159" s="341"/>
      <c r="I159" s="709">
        <f>I153+I156+I156+I156</f>
        <v>32.48754796898644</v>
      </c>
      <c r="J159" s="22" t="s">
        <v>206</v>
      </c>
    </row>
    <row r="160" spans="1:9" ht="12.75">
      <c r="A160" s="7" t="s">
        <v>9</v>
      </c>
      <c r="B160" s="748">
        <v>-11.52679660843554</v>
      </c>
      <c r="E160" s="745"/>
      <c r="I160" s="746"/>
    </row>
    <row r="161" ht="12.75">
      <c r="E161" s="341"/>
    </row>
    <row r="162" ht="12"/>
  </sheetData>
  <mergeCells count="5">
    <mergeCell ref="J94:L95"/>
    <mergeCell ref="M11:M12"/>
    <mergeCell ref="I12:I13"/>
    <mergeCell ref="K11:K12"/>
    <mergeCell ref="L11:L12"/>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4"/>
  <headerFooter alignWithMargins="0">
    <oddHeader>&amp;L&amp;"Arial,Bold"&amp;12&amp;A&amp;R&amp;"Arial,Bold"&amp;12Linear  Distance to Target in 2000</oddHeader>
  </headerFooter>
  <rowBreaks count="1" manualBreakCount="1">
    <brk id="41" min="1" max="19" man="1"/>
  </rowBreaks>
  <drawing r:id="rId3"/>
  <legacyDrawing r:id="rId2"/>
</worksheet>
</file>

<file path=xl/worksheets/sheet19.xml><?xml version="1.0" encoding="utf-8"?>
<worksheet xmlns="http://schemas.openxmlformats.org/spreadsheetml/2006/main" xmlns:r="http://schemas.openxmlformats.org/officeDocument/2006/relationships">
  <sheetPr codeName="Sheet27">
    <tabColor indexed="43"/>
  </sheetPr>
  <dimension ref="A1:Y240"/>
  <sheetViews>
    <sheetView zoomScaleSheetLayoutView="75" workbookViewId="0" topLeftCell="A1">
      <selection activeCell="A1" sqref="A1"/>
    </sheetView>
  </sheetViews>
  <sheetFormatPr defaultColWidth="9.140625" defaultRowHeight="12.75"/>
  <cols>
    <col min="1" max="1" width="18.00390625" style="7" customWidth="1"/>
    <col min="2" max="2" width="11.28125" style="7" customWidth="1"/>
    <col min="3" max="3" width="8.8515625" style="7" customWidth="1"/>
    <col min="4" max="4" width="12.421875" style="7" customWidth="1"/>
    <col min="5" max="5" width="8.8515625" style="7" customWidth="1"/>
    <col min="6" max="6" width="9.140625" style="7" customWidth="1"/>
    <col min="7" max="8" width="8.8515625" style="7" customWidth="1"/>
    <col min="9" max="9" width="8.57421875" style="7" customWidth="1"/>
    <col min="10" max="10" width="7.8515625" style="7" customWidth="1"/>
    <col min="11" max="11" width="8.57421875" style="7" customWidth="1"/>
    <col min="12" max="16384" width="8.8515625" style="7" customWidth="1"/>
  </cols>
  <sheetData>
    <row r="1" spans="1:25" ht="18">
      <c r="A1" s="1120" t="s">
        <v>419</v>
      </c>
      <c r="B1" s="563"/>
      <c r="C1" s="563"/>
      <c r="D1" s="563"/>
      <c r="E1" s="563"/>
      <c r="F1" s="563"/>
      <c r="G1" s="563"/>
      <c r="H1" s="563"/>
      <c r="I1" s="563"/>
      <c r="J1" s="563"/>
      <c r="K1" s="563"/>
      <c r="M1" s="6"/>
      <c r="N1" s="5"/>
      <c r="O1" s="36"/>
      <c r="P1" s="36"/>
      <c r="Q1" s="36"/>
      <c r="R1" s="36"/>
      <c r="S1" s="36"/>
      <c r="T1" s="36"/>
      <c r="U1" s="36"/>
      <c r="V1" s="36"/>
      <c r="W1" s="36"/>
      <c r="X1" s="36"/>
      <c r="Y1" s="36"/>
    </row>
    <row r="2" spans="1:25" ht="18">
      <c r="A2" s="1120"/>
      <c r="B2" s="563"/>
      <c r="C2" s="563"/>
      <c r="D2" s="563"/>
      <c r="E2" s="563"/>
      <c r="F2" s="563"/>
      <c r="G2" s="563"/>
      <c r="H2" s="563"/>
      <c r="I2" s="563"/>
      <c r="J2" s="563"/>
      <c r="K2" s="563"/>
      <c r="M2" s="6"/>
      <c r="N2" s="5"/>
      <c r="O2" s="36"/>
      <c r="P2" s="36"/>
      <c r="Q2" s="36"/>
      <c r="R2" s="36"/>
      <c r="S2" s="36"/>
      <c r="T2" s="36"/>
      <c r="U2" s="36"/>
      <c r="V2" s="36"/>
      <c r="W2" s="36"/>
      <c r="X2" s="36"/>
      <c r="Y2" s="36"/>
    </row>
    <row r="3" spans="1:13" ht="12.75">
      <c r="A3" s="17" t="s">
        <v>245</v>
      </c>
      <c r="B3" s="564"/>
      <c r="C3" s="564"/>
      <c r="D3" s="564"/>
      <c r="E3" s="564"/>
      <c r="F3" s="564"/>
      <c r="G3" s="564"/>
      <c r="H3" s="564"/>
      <c r="I3" s="564"/>
      <c r="J3" s="564"/>
      <c r="K3" s="564"/>
      <c r="L3" s="565"/>
      <c r="M3"/>
    </row>
    <row r="4" spans="1:4" ht="12">
      <c r="A4" s="17"/>
      <c r="B4" s="564"/>
      <c r="C4" s="565" t="s">
        <v>81</v>
      </c>
      <c r="D4" s="565" t="s">
        <v>80</v>
      </c>
    </row>
    <row r="5" spans="1:4" ht="12">
      <c r="A5" s="21"/>
      <c r="B5" s="34">
        <v>1990</v>
      </c>
      <c r="C5" s="566">
        <v>2002</v>
      </c>
      <c r="D5" s="567">
        <v>2002</v>
      </c>
    </row>
    <row r="6" spans="1:4" ht="12">
      <c r="A6" s="9" t="s">
        <v>13</v>
      </c>
      <c r="B6" s="11">
        <v>100</v>
      </c>
      <c r="C6" s="568">
        <f aca="true" t="shared" si="0" ref="C6:C27">D6/B46*100</f>
        <v>79.40625599431553</v>
      </c>
      <c r="D6" s="567">
        <v>442.09960600000005</v>
      </c>
    </row>
    <row r="7" spans="1:6" ht="12.75">
      <c r="A7" s="9" t="s">
        <v>7</v>
      </c>
      <c r="B7" s="11">
        <v>100</v>
      </c>
      <c r="C7" s="568">
        <f t="shared" si="0"/>
        <v>89.61159705752846</v>
      </c>
      <c r="D7" s="567">
        <v>609.962878</v>
      </c>
      <c r="F7"/>
    </row>
    <row r="8" spans="1:4" ht="12">
      <c r="A8" s="9" t="s">
        <v>12</v>
      </c>
      <c r="B8" s="11">
        <v>100</v>
      </c>
      <c r="C8" s="568">
        <f t="shared" si="0"/>
        <v>72.34806977304689</v>
      </c>
      <c r="D8" s="567">
        <v>368.169958</v>
      </c>
    </row>
    <row r="9" spans="1:4" ht="12">
      <c r="A9" s="9" t="s">
        <v>10</v>
      </c>
      <c r="B9" s="11">
        <v>100</v>
      </c>
      <c r="C9" s="568">
        <f t="shared" si="0"/>
        <v>68.67527038481097</v>
      </c>
      <c r="D9" s="567">
        <v>405.1154199999999</v>
      </c>
    </row>
    <row r="10" spans="1:4" ht="12">
      <c r="A10" s="9" t="s">
        <v>3</v>
      </c>
      <c r="B10" s="11">
        <v>100</v>
      </c>
      <c r="C10" s="568">
        <f t="shared" si="0"/>
        <v>66.31547086784703</v>
      </c>
      <c r="D10" s="567">
        <v>3191.7912199999996</v>
      </c>
    </row>
    <row r="11" spans="1:4" ht="12">
      <c r="A11" s="9" t="s">
        <v>8</v>
      </c>
      <c r="B11" s="11">
        <v>100</v>
      </c>
      <c r="C11" s="568">
        <f t="shared" si="0"/>
        <v>46.83944551218932</v>
      </c>
      <c r="D11" s="567">
        <v>3307.6340139999998</v>
      </c>
    </row>
    <row r="12" spans="1:4" ht="12">
      <c r="A12" s="9" t="s">
        <v>0</v>
      </c>
      <c r="B12" s="11">
        <v>100</v>
      </c>
      <c r="C12" s="568">
        <f t="shared" si="0"/>
        <v>110.3515111695138</v>
      </c>
      <c r="D12" s="567">
        <v>671.82</v>
      </c>
    </row>
    <row r="13" spans="1:4" ht="12">
      <c r="A13" s="9" t="s">
        <v>1</v>
      </c>
      <c r="B13" s="11">
        <v>100</v>
      </c>
      <c r="C13" s="568">
        <f t="shared" si="0"/>
        <v>89.64874060862608</v>
      </c>
      <c r="D13" s="567">
        <v>234.23154000000002</v>
      </c>
    </row>
    <row r="14" spans="1:4" ht="12">
      <c r="A14" s="9" t="s">
        <v>11</v>
      </c>
      <c r="B14" s="11">
        <v>100</v>
      </c>
      <c r="C14" s="568">
        <f t="shared" si="0"/>
        <v>70.12125770229389</v>
      </c>
      <c r="D14" s="567">
        <v>3072.927064</v>
      </c>
    </row>
    <row r="15" spans="1:4" ht="12">
      <c r="A15" s="9" t="s">
        <v>2</v>
      </c>
      <c r="B15" s="11">
        <v>100</v>
      </c>
      <c r="C15" s="568">
        <f t="shared" si="0"/>
        <v>75.85947726306841</v>
      </c>
      <c r="D15" s="567">
        <v>35.69947</v>
      </c>
    </row>
    <row r="16" spans="1:4" ht="12">
      <c r="A16" s="9" t="s">
        <v>5</v>
      </c>
      <c r="B16" s="11">
        <v>100</v>
      </c>
      <c r="C16" s="568">
        <f t="shared" si="0"/>
        <v>61.74510243591692</v>
      </c>
      <c r="D16" s="567">
        <v>738.74902</v>
      </c>
    </row>
    <row r="17" spans="1:4" ht="12">
      <c r="A17" s="9" t="s">
        <v>4</v>
      </c>
      <c r="B17" s="11">
        <v>100</v>
      </c>
      <c r="C17" s="568">
        <f t="shared" si="0"/>
        <v>113.0673478190131</v>
      </c>
      <c r="D17" s="567">
        <v>625.257264</v>
      </c>
    </row>
    <row r="18" spans="1:4" ht="12">
      <c r="A18" s="9" t="s">
        <v>6</v>
      </c>
      <c r="B18" s="11">
        <v>100</v>
      </c>
      <c r="C18" s="568">
        <f t="shared" si="0"/>
        <v>102.88816548961806</v>
      </c>
      <c r="D18" s="567">
        <v>3272.8242300000006</v>
      </c>
    </row>
    <row r="19" spans="1:4" ht="12">
      <c r="A19" s="9" t="s">
        <v>14</v>
      </c>
      <c r="B19" s="11">
        <v>100</v>
      </c>
      <c r="C19" s="568">
        <f t="shared" si="0"/>
        <v>65.73712718954694</v>
      </c>
      <c r="D19" s="567">
        <v>590.79635</v>
      </c>
    </row>
    <row r="20" spans="1:4" ht="12">
      <c r="A20" s="9" t="s">
        <v>9</v>
      </c>
      <c r="B20" s="11">
        <v>100</v>
      </c>
      <c r="C20" s="568">
        <f t="shared" si="0"/>
        <v>53.71050399334537</v>
      </c>
      <c r="D20" s="567">
        <v>3115.1391480000007</v>
      </c>
    </row>
    <row r="21" spans="1:4" ht="12">
      <c r="A21" s="9" t="s">
        <v>15</v>
      </c>
      <c r="B21" s="11">
        <v>100</v>
      </c>
      <c r="C21" s="568">
        <f t="shared" si="0"/>
        <v>66.41829835531095</v>
      </c>
      <c r="D21" s="567">
        <v>20682.217182</v>
      </c>
    </row>
    <row r="22" spans="1:4" ht="12">
      <c r="A22" s="9" t="s">
        <v>19</v>
      </c>
      <c r="B22" s="11">
        <v>100</v>
      </c>
      <c r="C22" s="568">
        <f t="shared" si="0"/>
        <v>118.32380428807036</v>
      </c>
      <c r="D22" s="567">
        <v>43.0462</v>
      </c>
    </row>
    <row r="23" spans="1:4" ht="12">
      <c r="A23" s="9" t="s">
        <v>20</v>
      </c>
      <c r="B23" s="11">
        <v>100</v>
      </c>
      <c r="C23" s="568">
        <f t="shared" si="0"/>
        <v>53.5064996197994</v>
      </c>
      <c r="D23" s="567">
        <v>591.0756</v>
      </c>
    </row>
    <row r="24" spans="1:4" ht="12">
      <c r="A24" s="9" t="s">
        <v>21</v>
      </c>
      <c r="B24" s="11">
        <v>100</v>
      </c>
      <c r="C24" s="568">
        <f t="shared" si="0"/>
        <v>50.62937880861317</v>
      </c>
      <c r="D24" s="567">
        <v>86.5732</v>
      </c>
    </row>
    <row r="25" spans="1:4" ht="12">
      <c r="A25" s="9" t="s">
        <v>22</v>
      </c>
      <c r="B25" s="11">
        <v>100</v>
      </c>
      <c r="C25" s="568">
        <f t="shared" si="0"/>
        <v>75.48633720930232</v>
      </c>
      <c r="D25" s="567">
        <v>373.92912</v>
      </c>
    </row>
    <row r="26" spans="1:4" ht="12">
      <c r="A26" s="9" t="s">
        <v>23</v>
      </c>
      <c r="B26" s="11">
        <v>100</v>
      </c>
      <c r="C26" s="568">
        <f t="shared" si="0"/>
        <v>54.94116489227776</v>
      </c>
      <c r="D26" s="567">
        <v>139.58644199999998</v>
      </c>
    </row>
    <row r="27" spans="1:4" ht="12">
      <c r="A27" s="9" t="s">
        <v>24</v>
      </c>
      <c r="B27" s="11">
        <v>100</v>
      </c>
      <c r="C27" s="568">
        <f t="shared" si="0"/>
        <v>44.60451522808885</v>
      </c>
      <c r="D27" s="567">
        <v>134.15254000000002</v>
      </c>
    </row>
    <row r="28" spans="1:4" ht="12">
      <c r="A28" s="9" t="s">
        <v>25</v>
      </c>
      <c r="B28" s="609">
        <v>100</v>
      </c>
      <c r="C28" s="609"/>
      <c r="D28" s="647"/>
    </row>
    <row r="29" spans="1:4" ht="12">
      <c r="A29" s="9" t="s">
        <v>26</v>
      </c>
      <c r="B29" s="11">
        <v>100</v>
      </c>
      <c r="C29" s="568">
        <f aca="true" t="shared" si="1" ref="C29:C39">D29/B69*100</f>
        <v>65.1411390955446</v>
      </c>
      <c r="D29" s="567">
        <v>1558.566894</v>
      </c>
    </row>
    <row r="30" spans="1:4" ht="12">
      <c r="A30" s="9" t="s">
        <v>72</v>
      </c>
      <c r="B30" s="11">
        <v>100</v>
      </c>
      <c r="C30" s="568">
        <f t="shared" si="1"/>
        <v>41.01489757914339</v>
      </c>
      <c r="D30" s="567">
        <v>211.44</v>
      </c>
    </row>
    <row r="31" spans="1:4" ht="12">
      <c r="A31" s="9" t="s">
        <v>27</v>
      </c>
      <c r="B31" s="11">
        <v>100</v>
      </c>
      <c r="C31" s="568">
        <f t="shared" si="1"/>
        <v>100.29202382922391</v>
      </c>
      <c r="D31" s="567">
        <v>121.21294000000002</v>
      </c>
    </row>
    <row r="32" spans="1:4" ht="12">
      <c r="A32" s="9" t="s">
        <v>73</v>
      </c>
      <c r="B32" s="11">
        <v>100</v>
      </c>
      <c r="C32" s="568">
        <f t="shared" si="1"/>
        <v>60.46095970803273</v>
      </c>
      <c r="D32" s="567">
        <v>3259.582936</v>
      </c>
    </row>
    <row r="33" spans="1:4" ht="12">
      <c r="A33" s="9" t="s">
        <v>35</v>
      </c>
      <c r="B33" s="11">
        <v>100</v>
      </c>
      <c r="C33" s="568">
        <f t="shared" si="1"/>
        <v>97.56717016441652</v>
      </c>
      <c r="D33" s="567">
        <v>43.794000000000004</v>
      </c>
    </row>
    <row r="34" spans="1:4" ht="12">
      <c r="A34" s="9" t="s">
        <v>36</v>
      </c>
      <c r="B34" s="11">
        <v>100</v>
      </c>
      <c r="C34" s="568">
        <f t="shared" si="1"/>
        <v>61.91378039793661</v>
      </c>
      <c r="D34" s="567">
        <v>1.0082039999999999</v>
      </c>
    </row>
    <row r="35" spans="1:4" ht="12">
      <c r="A35" s="9" t="s">
        <v>37</v>
      </c>
      <c r="B35" s="11">
        <v>100</v>
      </c>
      <c r="C35" s="568">
        <f t="shared" si="1"/>
        <v>106.59163614268914</v>
      </c>
      <c r="D35" s="567">
        <v>604.7361719999999</v>
      </c>
    </row>
    <row r="36" spans="1:4" ht="12">
      <c r="A36" s="9" t="s">
        <v>39</v>
      </c>
      <c r="B36" s="11">
        <v>100</v>
      </c>
      <c r="C36" s="568">
        <f t="shared" si="1"/>
        <v>53.63235678865871</v>
      </c>
      <c r="D36" s="567">
        <v>352.58984000000004</v>
      </c>
    </row>
    <row r="37" spans="1:4" ht="12">
      <c r="A37" s="9" t="s">
        <v>246</v>
      </c>
      <c r="B37" s="11">
        <v>100</v>
      </c>
      <c r="C37" s="568">
        <f t="shared" si="1"/>
        <v>81.88717716357046</v>
      </c>
      <c r="D37" s="567">
        <v>173.496</v>
      </c>
    </row>
    <row r="38" spans="1:4" ht="12">
      <c r="A38" s="9" t="s">
        <v>40</v>
      </c>
      <c r="B38" s="11">
        <v>100</v>
      </c>
      <c r="C38" s="568">
        <f t="shared" si="1"/>
        <v>71.42519400328207</v>
      </c>
      <c r="D38" s="567">
        <v>1027.18</v>
      </c>
    </row>
    <row r="39" spans="1:4" ht="12">
      <c r="A39" s="9" t="s">
        <v>41</v>
      </c>
      <c r="B39" s="11">
        <v>100</v>
      </c>
      <c r="C39" s="568">
        <f t="shared" si="1"/>
        <v>151.10415922890402</v>
      </c>
      <c r="D39" s="567">
        <v>1885.9842</v>
      </c>
    </row>
    <row r="40" spans="1:13" ht="12">
      <c r="A40" s="17"/>
      <c r="B40" s="564"/>
      <c r="C40" s="564"/>
      <c r="D40" s="564"/>
      <c r="E40" s="564"/>
      <c r="F40" s="564"/>
      <c r="G40" s="564"/>
      <c r="H40" s="564"/>
      <c r="I40" s="564"/>
      <c r="J40" s="564"/>
      <c r="K40" s="564"/>
      <c r="L40" s="565"/>
      <c r="M40" s="565"/>
    </row>
    <row r="41" spans="1:13" ht="15">
      <c r="A41" s="569" t="s">
        <v>63</v>
      </c>
      <c r="B41"/>
      <c r="C41"/>
      <c r="D41"/>
      <c r="E41" s="564"/>
      <c r="F41" s="564"/>
      <c r="G41" s="564"/>
      <c r="H41" s="564"/>
      <c r="I41" s="564"/>
      <c r="J41" s="564"/>
      <c r="K41" s="564"/>
      <c r="L41" s="565"/>
      <c r="M41" s="565"/>
    </row>
    <row r="42" spans="1:13" ht="15">
      <c r="A42" s="569"/>
      <c r="B42"/>
      <c r="C42"/>
      <c r="D42"/>
      <c r="E42" s="564"/>
      <c r="F42" s="564"/>
      <c r="G42" s="564"/>
      <c r="H42" s="564"/>
      <c r="I42" s="564"/>
      <c r="J42" s="564"/>
      <c r="K42" s="564"/>
      <c r="L42" s="565"/>
      <c r="M42" s="565"/>
    </row>
    <row r="43" spans="1:13" ht="12">
      <c r="A43" s="570" t="s">
        <v>247</v>
      </c>
      <c r="B43" s="571"/>
      <c r="C43" s="571"/>
      <c r="D43" s="571"/>
      <c r="E43" s="564"/>
      <c r="F43" s="564"/>
      <c r="G43" s="564"/>
      <c r="H43" s="564"/>
      <c r="I43" s="564"/>
      <c r="J43" s="564"/>
      <c r="K43" s="564"/>
      <c r="L43" s="565"/>
      <c r="M43" s="565"/>
    </row>
    <row r="44" spans="1:9" ht="12.75">
      <c r="A44" s="572"/>
      <c r="B44" s="573" t="s">
        <v>248</v>
      </c>
      <c r="C44" s="573" t="s">
        <v>249</v>
      </c>
      <c r="D44" s="573" t="s">
        <v>250</v>
      </c>
      <c r="F44"/>
      <c r="G44"/>
      <c r="H44"/>
      <c r="I44"/>
    </row>
    <row r="45" spans="1:9" ht="45" customHeight="1">
      <c r="A45" s="574"/>
      <c r="B45" s="575" t="s">
        <v>251</v>
      </c>
      <c r="C45" s="575" t="s">
        <v>252</v>
      </c>
      <c r="D45" s="576" t="s">
        <v>253</v>
      </c>
      <c r="E45"/>
      <c r="F45"/>
      <c r="G45"/>
      <c r="H45"/>
      <c r="I45"/>
    </row>
    <row r="46" spans="1:15" ht="12.75">
      <c r="A46" s="1" t="s">
        <v>13</v>
      </c>
      <c r="B46" s="577">
        <v>556.756644</v>
      </c>
      <c r="C46" s="578">
        <v>-0.4887173721810135</v>
      </c>
      <c r="D46" s="11">
        <f aca="true" t="shared" si="2" ref="D46:D67">(B46*C46)+B46</f>
        <v>284.65999999999997</v>
      </c>
      <c r="E46"/>
      <c r="F46"/>
      <c r="G46"/>
      <c r="H46"/>
      <c r="I46"/>
      <c r="O46" s="13"/>
    </row>
    <row r="47" spans="1:9" ht="12.75">
      <c r="A47" s="1" t="s">
        <v>7</v>
      </c>
      <c r="B47" s="577">
        <v>680.67404</v>
      </c>
      <c r="C47" s="578">
        <v>-0.48033863609665495</v>
      </c>
      <c r="D47" s="11">
        <f t="shared" si="2"/>
        <v>353.72</v>
      </c>
      <c r="E47"/>
      <c r="F47"/>
      <c r="G47"/>
      <c r="H47"/>
      <c r="I47"/>
    </row>
    <row r="48" spans="1:9" ht="12.75">
      <c r="A48" s="1" t="s">
        <v>12</v>
      </c>
      <c r="B48" s="577">
        <v>508.88705000000004</v>
      </c>
      <c r="C48" s="578">
        <v>-0.5285004796250956</v>
      </c>
      <c r="D48" s="11">
        <f t="shared" si="2"/>
        <v>239.94</v>
      </c>
      <c r="E48"/>
      <c r="F48"/>
      <c r="G48"/>
      <c r="H48"/>
      <c r="I48"/>
    </row>
    <row r="49" spans="1:9" ht="12.75">
      <c r="A49" s="1" t="s">
        <v>10</v>
      </c>
      <c r="B49" s="577">
        <v>589.9</v>
      </c>
      <c r="C49" s="578">
        <v>-0.4280386506187489</v>
      </c>
      <c r="D49" s="11">
        <f t="shared" si="2"/>
        <v>337.4</v>
      </c>
      <c r="E49"/>
      <c r="F49"/>
      <c r="G49"/>
      <c r="H49"/>
      <c r="I49"/>
    </row>
    <row r="50" spans="1:9" ht="12.75">
      <c r="A50" s="1" t="s">
        <v>3</v>
      </c>
      <c r="B50" s="577">
        <v>4813.04163</v>
      </c>
      <c r="C50" s="578">
        <v>-0.5765255826386858</v>
      </c>
      <c r="D50" s="11">
        <f t="shared" si="2"/>
        <v>2038.1999999999998</v>
      </c>
      <c r="E50"/>
      <c r="F50"/>
      <c r="G50"/>
      <c r="H50"/>
      <c r="I50"/>
    </row>
    <row r="51" spans="1:9" ht="12.75">
      <c r="A51" s="1" t="s">
        <v>8</v>
      </c>
      <c r="B51" s="577">
        <v>7061.642122</v>
      </c>
      <c r="C51" s="578">
        <v>-0.6775225987585101</v>
      </c>
      <c r="D51" s="11">
        <f t="shared" si="2"/>
        <v>2277.2200000000003</v>
      </c>
      <c r="E51"/>
      <c r="F51"/>
      <c r="G51"/>
      <c r="H51"/>
      <c r="I51"/>
    </row>
    <row r="52" spans="1:9" ht="12.75">
      <c r="A52" s="1" t="s">
        <v>0</v>
      </c>
      <c r="B52" s="577">
        <v>608.8</v>
      </c>
      <c r="C52" s="578">
        <v>0.11806833114323267</v>
      </c>
      <c r="D52" s="11">
        <f t="shared" si="2"/>
        <v>680.6800000000001</v>
      </c>
      <c r="E52"/>
      <c r="F52"/>
      <c r="G52"/>
      <c r="H52"/>
      <c r="I52"/>
    </row>
    <row r="53" spans="1:9" ht="12.75">
      <c r="A53" s="1" t="s">
        <v>1</v>
      </c>
      <c r="B53" s="577">
        <v>261.27700000000004</v>
      </c>
      <c r="C53" s="578">
        <v>-0.4859861373178658</v>
      </c>
      <c r="D53" s="11">
        <f t="shared" si="2"/>
        <v>134.3</v>
      </c>
      <c r="E53"/>
      <c r="F53"/>
      <c r="G53"/>
      <c r="H53"/>
      <c r="I53"/>
    </row>
    <row r="54" spans="1:9" ht="12.75">
      <c r="A54" s="1" t="s">
        <v>11</v>
      </c>
      <c r="B54" s="577">
        <v>4382.304545999999</v>
      </c>
      <c r="C54" s="578">
        <v>-0.45991886799370774</v>
      </c>
      <c r="D54" s="11">
        <f t="shared" si="2"/>
        <v>2366.8</v>
      </c>
      <c r="E54"/>
      <c r="F54"/>
      <c r="G54"/>
      <c r="H54"/>
      <c r="I54"/>
    </row>
    <row r="55" spans="1:9" ht="12.75">
      <c r="A55" s="1" t="s">
        <v>2</v>
      </c>
      <c r="B55" s="577">
        <v>47.06</v>
      </c>
      <c r="C55" s="578">
        <v>-0.5235869103272418</v>
      </c>
      <c r="D55" s="11">
        <f t="shared" si="2"/>
        <v>22.42</v>
      </c>
      <c r="E55"/>
      <c r="F55"/>
      <c r="G55"/>
      <c r="H55"/>
      <c r="I55"/>
    </row>
    <row r="56" spans="1:9" ht="12.75">
      <c r="A56" s="1" t="s">
        <v>5</v>
      </c>
      <c r="B56" s="577">
        <v>1196.4495820000002</v>
      </c>
      <c r="C56" s="578">
        <v>-0.5802581173871814</v>
      </c>
      <c r="D56" s="11">
        <f t="shared" si="2"/>
        <v>502.20000000000005</v>
      </c>
      <c r="E56"/>
      <c r="F56"/>
      <c r="G56"/>
      <c r="H56"/>
      <c r="I56"/>
    </row>
    <row r="57" spans="1:9" ht="12.75">
      <c r="A57" s="1" t="s">
        <v>4</v>
      </c>
      <c r="B57" s="577">
        <v>552.995428</v>
      </c>
      <c r="C57" s="578">
        <v>-0.12295839089649752</v>
      </c>
      <c r="D57" s="11">
        <f t="shared" si="2"/>
        <v>485</v>
      </c>
      <c r="F57"/>
      <c r="G57"/>
      <c r="H57"/>
      <c r="I57"/>
    </row>
    <row r="58" spans="1:9" ht="12.75">
      <c r="A58" s="1" t="s">
        <v>6</v>
      </c>
      <c r="B58" s="577">
        <v>3180.9530420000006</v>
      </c>
      <c r="C58" s="578">
        <v>-0.46703394309333546</v>
      </c>
      <c r="D58" s="11">
        <f t="shared" si="2"/>
        <v>1695.34</v>
      </c>
      <c r="F58"/>
      <c r="G58"/>
      <c r="H58"/>
      <c r="I58"/>
    </row>
    <row r="59" spans="1:9" ht="12.75">
      <c r="A59" s="1" t="s">
        <v>14</v>
      </c>
      <c r="B59" s="577">
        <v>898.7255379999999</v>
      </c>
      <c r="C59" s="578">
        <v>-0.5309357727408877</v>
      </c>
      <c r="D59" s="11">
        <f t="shared" si="2"/>
        <v>421.55999999999995</v>
      </c>
      <c r="F59"/>
      <c r="G59"/>
      <c r="H59"/>
      <c r="I59"/>
    </row>
    <row r="60" spans="1:9" ht="12.75">
      <c r="A60" s="1" t="s">
        <v>9</v>
      </c>
      <c r="B60" s="577">
        <v>5799.869516</v>
      </c>
      <c r="C60" s="578">
        <v>-0.5476208571999881</v>
      </c>
      <c r="D60" s="11">
        <f t="shared" si="2"/>
        <v>2623.74</v>
      </c>
      <c r="F60"/>
      <c r="G60" s="579"/>
      <c r="H60"/>
      <c r="I60"/>
    </row>
    <row r="61" spans="1:9" ht="12.75">
      <c r="A61" s="9" t="s">
        <v>15</v>
      </c>
      <c r="B61" s="577">
        <v>31139.336138</v>
      </c>
      <c r="C61" s="578">
        <v>-0.5355334508127079</v>
      </c>
      <c r="D61" s="11">
        <f t="shared" si="2"/>
        <v>14463.18</v>
      </c>
      <c r="F61"/>
      <c r="G61" s="579"/>
      <c r="H61"/>
      <c r="I61"/>
    </row>
    <row r="62" spans="1:9" ht="12.75">
      <c r="A62" s="9" t="s">
        <v>19</v>
      </c>
      <c r="B62" s="577">
        <v>36.38</v>
      </c>
      <c r="C62" s="578">
        <v>0.15612974161627258</v>
      </c>
      <c r="D62" s="11">
        <f t="shared" si="2"/>
        <v>42.06</v>
      </c>
      <c r="F62"/>
      <c r="G62" s="579"/>
      <c r="H62"/>
      <c r="I62"/>
    </row>
    <row r="63" spans="1:9" ht="12.75">
      <c r="A63" s="9" t="s">
        <v>20</v>
      </c>
      <c r="B63" s="577">
        <v>1104.68</v>
      </c>
      <c r="C63" s="578">
        <v>-0.4849911286526415</v>
      </c>
      <c r="D63" s="11">
        <f t="shared" si="2"/>
        <v>568.9200000000001</v>
      </c>
      <c r="F63"/>
      <c r="G63" s="579"/>
      <c r="H63"/>
      <c r="I63"/>
    </row>
    <row r="64" spans="1:9" ht="12.75">
      <c r="A64" s="9" t="s">
        <v>21</v>
      </c>
      <c r="B64" s="577">
        <v>170.994</v>
      </c>
      <c r="C64" s="578">
        <v>-0.28535504169736947</v>
      </c>
      <c r="D64" s="11">
        <f t="shared" si="2"/>
        <v>122.2</v>
      </c>
      <c r="F64"/>
      <c r="G64" s="579"/>
      <c r="H64"/>
      <c r="I64"/>
    </row>
    <row r="65" spans="1:9" ht="12.75">
      <c r="A65" s="9" t="s">
        <v>22</v>
      </c>
      <c r="B65" s="577">
        <v>495.36</v>
      </c>
      <c r="C65" s="578">
        <v>-0.23578811369509034</v>
      </c>
      <c r="D65" s="11">
        <f t="shared" si="2"/>
        <v>378.56000000000006</v>
      </c>
      <c r="F65"/>
      <c r="G65" s="579"/>
      <c r="H65"/>
      <c r="I65"/>
    </row>
    <row r="66" spans="1:9" ht="12.75">
      <c r="A66" s="9" t="s">
        <v>23</v>
      </c>
      <c r="B66" s="577">
        <v>254.06531200000003</v>
      </c>
      <c r="C66" s="578">
        <v>-0.17178776455717026</v>
      </c>
      <c r="D66" s="11">
        <f t="shared" si="2"/>
        <v>210.42000000000002</v>
      </c>
      <c r="F66"/>
      <c r="G66" s="579"/>
      <c r="H66"/>
      <c r="I66"/>
    </row>
    <row r="67" spans="1:9" ht="12.75">
      <c r="A67" s="9" t="s">
        <v>24</v>
      </c>
      <c r="B67" s="577">
        <v>300.76</v>
      </c>
      <c r="C67" s="578">
        <v>-0.24790530655672294</v>
      </c>
      <c r="D67" s="11">
        <f t="shared" si="2"/>
        <v>226.2</v>
      </c>
      <c r="F67"/>
      <c r="G67" s="579"/>
      <c r="H67"/>
      <c r="I67"/>
    </row>
    <row r="68" spans="1:9" ht="12.75">
      <c r="A68" s="9" t="s">
        <v>25</v>
      </c>
      <c r="B68" s="648"/>
      <c r="C68" s="649"/>
      <c r="D68" s="609"/>
      <c r="F68"/>
      <c r="G68" s="579"/>
      <c r="H68"/>
      <c r="I68"/>
    </row>
    <row r="69" spans="1:9" ht="12.75">
      <c r="A69" s="9" t="s">
        <v>26</v>
      </c>
      <c r="B69" s="577">
        <v>2392.6</v>
      </c>
      <c r="C69" s="578">
        <v>-0.21742873861071643</v>
      </c>
      <c r="D69" s="11">
        <f>(B69*C69)+B69</f>
        <v>1872.3799999999997</v>
      </c>
      <c r="F69"/>
      <c r="G69" s="579"/>
      <c r="H69"/>
      <c r="I69"/>
    </row>
    <row r="70" spans="1:9" ht="12.75">
      <c r="A70" s="9" t="s">
        <v>72</v>
      </c>
      <c r="B70" s="577">
        <v>515.52</v>
      </c>
      <c r="C70" s="578">
        <v>-0.42077901924270633</v>
      </c>
      <c r="D70" s="11">
        <f>(B70*C70)+B70</f>
        <v>298.6</v>
      </c>
      <c r="F70"/>
      <c r="G70" s="579"/>
      <c r="H70"/>
      <c r="I70"/>
    </row>
    <row r="71" spans="1:9" ht="12.75">
      <c r="A71" s="9" t="s">
        <v>27</v>
      </c>
      <c r="B71" s="577">
        <v>120.86</v>
      </c>
      <c r="C71" s="578">
        <v>-0.21479397650173748</v>
      </c>
      <c r="D71" s="11">
        <f>(B71*C71)+B71</f>
        <v>94.9</v>
      </c>
      <c r="F71"/>
      <c r="G71" s="579"/>
      <c r="H71"/>
      <c r="I71"/>
    </row>
    <row r="72" spans="1:9" ht="12.75">
      <c r="A72" s="9" t="s">
        <v>73</v>
      </c>
      <c r="B72" s="577">
        <v>5391.219312</v>
      </c>
      <c r="C72" s="578">
        <v>-0.28847264820748963</v>
      </c>
      <c r="D72" s="11">
        <f>(B72*C72)+B72</f>
        <v>3836</v>
      </c>
      <c r="F72"/>
      <c r="G72" s="579"/>
      <c r="H72"/>
      <c r="I72"/>
    </row>
    <row r="73" spans="1:9" ht="12.75">
      <c r="A73" s="9" t="s">
        <v>35</v>
      </c>
      <c r="B73" s="577">
        <v>44.886</v>
      </c>
      <c r="C73" s="649"/>
      <c r="D73" s="609"/>
      <c r="F73"/>
      <c r="G73" s="579"/>
      <c r="H73"/>
      <c r="I73"/>
    </row>
    <row r="74" spans="1:9" ht="12.75">
      <c r="A74" s="9" t="s">
        <v>36</v>
      </c>
      <c r="B74" s="577">
        <v>1.6284</v>
      </c>
      <c r="C74" s="578">
        <v>-0.19466961434536978</v>
      </c>
      <c r="D74" s="11">
        <f>(B74*C74)+B74</f>
        <v>1.3114</v>
      </c>
      <c r="E74" s="580" t="s">
        <v>254</v>
      </c>
      <c r="F74"/>
      <c r="G74" s="579"/>
      <c r="H74"/>
      <c r="I74"/>
    </row>
    <row r="75" spans="1:9" ht="12.75">
      <c r="A75" s="9" t="s">
        <v>37</v>
      </c>
      <c r="B75" s="577">
        <v>567.3392340000001</v>
      </c>
      <c r="C75" s="578">
        <v>-0.32082962554287253</v>
      </c>
      <c r="D75" s="11">
        <f>(B75*C75)+B75</f>
        <v>385.31999999999994</v>
      </c>
      <c r="E75" s="580" t="s">
        <v>254</v>
      </c>
      <c r="F75"/>
      <c r="G75" s="579"/>
      <c r="H75"/>
      <c r="I75"/>
    </row>
    <row r="76" spans="1:9" ht="12.75">
      <c r="A76" s="9" t="s">
        <v>39</v>
      </c>
      <c r="B76" s="577">
        <v>657.42</v>
      </c>
      <c r="C76" s="578">
        <v>-0.2249703385963311</v>
      </c>
      <c r="D76" s="11">
        <f>(B76*C76)+B76</f>
        <v>509.52</v>
      </c>
      <c r="E76" s="580" t="s">
        <v>254</v>
      </c>
      <c r="F76"/>
      <c r="G76" s="579"/>
      <c r="H76"/>
      <c r="I76"/>
    </row>
    <row r="77" spans="1:9" ht="12.75">
      <c r="A77" s="9" t="s">
        <v>246</v>
      </c>
      <c r="B77" s="577">
        <v>211.872</v>
      </c>
      <c r="C77" s="578">
        <v>-0.07425237879474411</v>
      </c>
      <c r="D77" s="11">
        <f>(B77*C77)+B77</f>
        <v>196.14</v>
      </c>
      <c r="E77" s="580" t="s">
        <v>254</v>
      </c>
      <c r="F77"/>
      <c r="G77" s="579"/>
      <c r="H77"/>
      <c r="I77"/>
    </row>
    <row r="78" spans="1:9" ht="12.75">
      <c r="A78" s="9" t="s">
        <v>40</v>
      </c>
      <c r="B78" s="577">
        <v>1438.12</v>
      </c>
      <c r="C78" s="578">
        <v>-0.265610658359525</v>
      </c>
      <c r="D78" s="11">
        <f>(B78*C78)+B78</f>
        <v>1056.1399999999999</v>
      </c>
      <c r="E78" s="580" t="s">
        <v>254</v>
      </c>
      <c r="F78"/>
      <c r="G78" s="579"/>
      <c r="H78"/>
      <c r="I78"/>
    </row>
    <row r="79" spans="1:9" ht="12.75">
      <c r="A79" s="9" t="s">
        <v>41</v>
      </c>
      <c r="B79" s="577">
        <v>1248.1352000000002</v>
      </c>
      <c r="C79" s="649"/>
      <c r="D79" s="609"/>
      <c r="F79"/>
      <c r="G79" s="579"/>
      <c r="H79"/>
      <c r="I79"/>
    </row>
    <row r="80" ht="12"/>
    <row r="81" spans="1:12" ht="12">
      <c r="A81" s="570" t="s">
        <v>255</v>
      </c>
      <c r="B81" s="565"/>
      <c r="C81" s="565"/>
      <c r="D81" s="565"/>
      <c r="E81" s="565"/>
      <c r="F81" s="565"/>
      <c r="G81" s="565"/>
      <c r="H81" s="565"/>
      <c r="I81" s="565"/>
      <c r="J81" s="565"/>
      <c r="K81" s="565"/>
      <c r="L81" s="565"/>
    </row>
    <row r="82" spans="1:12" ht="12">
      <c r="A82" s="581"/>
      <c r="B82" s="565"/>
      <c r="C82" s="565"/>
      <c r="D82" s="565"/>
      <c r="E82" s="565"/>
      <c r="F82" s="565"/>
      <c r="G82" s="565"/>
      <c r="H82" s="565"/>
      <c r="I82" s="565"/>
      <c r="J82" s="565"/>
      <c r="K82" s="565"/>
      <c r="L82" s="565"/>
    </row>
    <row r="83" spans="1:14" ht="12">
      <c r="A83" s="9"/>
      <c r="B83" s="582">
        <v>1990</v>
      </c>
      <c r="C83" s="582">
        <v>1991</v>
      </c>
      <c r="D83" s="582">
        <v>1992</v>
      </c>
      <c r="E83" s="582">
        <v>1993</v>
      </c>
      <c r="F83" s="582">
        <v>1994</v>
      </c>
      <c r="G83" s="582">
        <v>1995</v>
      </c>
      <c r="H83" s="582">
        <v>1996</v>
      </c>
      <c r="I83" s="582">
        <v>1997</v>
      </c>
      <c r="J83" s="582">
        <v>1998</v>
      </c>
      <c r="K83" s="21">
        <v>1999</v>
      </c>
      <c r="L83" s="21">
        <v>2000</v>
      </c>
      <c r="M83" s="21">
        <v>2001</v>
      </c>
      <c r="N83" s="21">
        <v>2002</v>
      </c>
    </row>
    <row r="84" spans="1:14" ht="12">
      <c r="A84" s="9" t="s">
        <v>13</v>
      </c>
      <c r="B84" s="11">
        <f aca="true" t="shared" si="3" ref="B84:B105">((D46-B46)/21)+B46</f>
        <v>543.799660952381</v>
      </c>
      <c r="C84" s="11">
        <f aca="true" t="shared" si="4" ref="C84:N84">(($D46-$B46)/21)+B84</f>
        <v>530.842677904762</v>
      </c>
      <c r="D84" s="11">
        <f t="shared" si="4"/>
        <v>517.885694857143</v>
      </c>
      <c r="E84" s="11">
        <f t="shared" si="4"/>
        <v>504.9287118095239</v>
      </c>
      <c r="F84" s="11">
        <f t="shared" si="4"/>
        <v>491.97172876190484</v>
      </c>
      <c r="G84" s="11">
        <f t="shared" si="4"/>
        <v>479.01474571428577</v>
      </c>
      <c r="H84" s="11">
        <f t="shared" si="4"/>
        <v>466.0577626666667</v>
      </c>
      <c r="I84" s="11">
        <f t="shared" si="4"/>
        <v>453.1007796190476</v>
      </c>
      <c r="J84" s="11">
        <f t="shared" si="4"/>
        <v>440.14379657142854</v>
      </c>
      <c r="K84" s="11">
        <f t="shared" si="4"/>
        <v>427.18681352380946</v>
      </c>
      <c r="L84" s="11">
        <f t="shared" si="4"/>
        <v>414.2298304761904</v>
      </c>
      <c r="M84" s="11">
        <f t="shared" si="4"/>
        <v>401.2728474285713</v>
      </c>
      <c r="N84" s="11">
        <f t="shared" si="4"/>
        <v>388.31586438095223</v>
      </c>
    </row>
    <row r="85" spans="1:15" ht="12.75">
      <c r="A85" s="9" t="s">
        <v>7</v>
      </c>
      <c r="B85" s="11">
        <f t="shared" si="3"/>
        <v>665.1048</v>
      </c>
      <c r="C85" s="11">
        <f aca="true" t="shared" si="5" ref="C85:N85">(($D47-$B47)/21)+B85</f>
        <v>649.5355599999999</v>
      </c>
      <c r="D85" s="11">
        <f t="shared" si="5"/>
        <v>633.9663199999999</v>
      </c>
      <c r="E85" s="11">
        <f t="shared" si="5"/>
        <v>618.3970799999998</v>
      </c>
      <c r="F85" s="11">
        <f t="shared" si="5"/>
        <v>602.8278399999998</v>
      </c>
      <c r="G85" s="11">
        <f t="shared" si="5"/>
        <v>587.2585999999998</v>
      </c>
      <c r="H85" s="11">
        <f t="shared" si="5"/>
        <v>571.6893599999997</v>
      </c>
      <c r="I85" s="11">
        <f t="shared" si="5"/>
        <v>556.1201199999997</v>
      </c>
      <c r="J85" s="11">
        <f t="shared" si="5"/>
        <v>540.5508799999997</v>
      </c>
      <c r="K85" s="11">
        <f t="shared" si="5"/>
        <v>524.9816399999996</v>
      </c>
      <c r="L85" s="11">
        <f t="shared" si="5"/>
        <v>509.41239999999965</v>
      </c>
      <c r="M85" s="11">
        <f t="shared" si="5"/>
        <v>493.84315999999967</v>
      </c>
      <c r="N85" s="11">
        <f t="shared" si="5"/>
        <v>478.2739199999997</v>
      </c>
      <c r="O85"/>
    </row>
    <row r="86" spans="1:15" ht="12.75">
      <c r="A86" s="9" t="s">
        <v>12</v>
      </c>
      <c r="B86" s="11">
        <f t="shared" si="3"/>
        <v>496.08004761904766</v>
      </c>
      <c r="C86" s="11">
        <f aca="true" t="shared" si="6" ref="C86:N86">(($D48-$B48)/21)+B86</f>
        <v>483.2730452380953</v>
      </c>
      <c r="D86" s="11">
        <f t="shared" si="6"/>
        <v>470.4660428571429</v>
      </c>
      <c r="E86" s="11">
        <f t="shared" si="6"/>
        <v>457.6590404761905</v>
      </c>
      <c r="F86" s="11">
        <f t="shared" si="6"/>
        <v>444.85203809523813</v>
      </c>
      <c r="G86" s="11">
        <f t="shared" si="6"/>
        <v>432.04503571428575</v>
      </c>
      <c r="H86" s="11">
        <f t="shared" si="6"/>
        <v>419.23803333333336</v>
      </c>
      <c r="I86" s="11">
        <f t="shared" si="6"/>
        <v>406.431030952381</v>
      </c>
      <c r="J86" s="11">
        <f t="shared" si="6"/>
        <v>393.6240285714286</v>
      </c>
      <c r="K86" s="11">
        <f t="shared" si="6"/>
        <v>380.8170261904762</v>
      </c>
      <c r="L86" s="11">
        <f t="shared" si="6"/>
        <v>368.01002380952383</v>
      </c>
      <c r="M86" s="11">
        <f t="shared" si="6"/>
        <v>355.20302142857145</v>
      </c>
      <c r="N86" s="11">
        <f t="shared" si="6"/>
        <v>342.39601904761906</v>
      </c>
      <c r="O86"/>
    </row>
    <row r="87" spans="1:14" ht="12">
      <c r="A87" s="9" t="s">
        <v>10</v>
      </c>
      <c r="B87" s="11">
        <f t="shared" si="3"/>
        <v>577.8761904761905</v>
      </c>
      <c r="C87" s="11">
        <f aca="true" t="shared" si="7" ref="C87:N87">(($D49-$B49)/21)+B87</f>
        <v>565.8523809523809</v>
      </c>
      <c r="D87" s="11">
        <f t="shared" si="7"/>
        <v>553.8285714285714</v>
      </c>
      <c r="E87" s="11">
        <f t="shared" si="7"/>
        <v>541.8047619047619</v>
      </c>
      <c r="F87" s="11">
        <f t="shared" si="7"/>
        <v>529.7809523809524</v>
      </c>
      <c r="G87" s="11">
        <f t="shared" si="7"/>
        <v>517.7571428571429</v>
      </c>
      <c r="H87" s="11">
        <f t="shared" si="7"/>
        <v>505.73333333333335</v>
      </c>
      <c r="I87" s="11">
        <f t="shared" si="7"/>
        <v>493.70952380952383</v>
      </c>
      <c r="J87" s="11">
        <f t="shared" si="7"/>
        <v>481.6857142857143</v>
      </c>
      <c r="K87" s="11">
        <f t="shared" si="7"/>
        <v>469.6619047619048</v>
      </c>
      <c r="L87" s="11">
        <f t="shared" si="7"/>
        <v>457.6380952380953</v>
      </c>
      <c r="M87" s="11">
        <f t="shared" si="7"/>
        <v>445.61428571428576</v>
      </c>
      <c r="N87" s="11">
        <f t="shared" si="7"/>
        <v>433.59047619047624</v>
      </c>
    </row>
    <row r="88" spans="1:14" ht="12">
      <c r="A88" s="9" t="s">
        <v>3</v>
      </c>
      <c r="B88" s="11">
        <f t="shared" si="3"/>
        <v>4680.906314285714</v>
      </c>
      <c r="C88" s="11">
        <f aca="true" t="shared" si="8" ref="C88:N88">(($D50-$B50)/21)+B88</f>
        <v>4548.770998571428</v>
      </c>
      <c r="D88" s="11">
        <f t="shared" si="8"/>
        <v>4416.6356828571425</v>
      </c>
      <c r="E88" s="11">
        <f t="shared" si="8"/>
        <v>4284.500367142857</v>
      </c>
      <c r="F88" s="11">
        <f t="shared" si="8"/>
        <v>4152.365051428571</v>
      </c>
      <c r="G88" s="11">
        <f t="shared" si="8"/>
        <v>4020.229735714285</v>
      </c>
      <c r="H88" s="11">
        <f t="shared" si="8"/>
        <v>3888.0944199999994</v>
      </c>
      <c r="I88" s="11">
        <f t="shared" si="8"/>
        <v>3755.9591042857137</v>
      </c>
      <c r="J88" s="11">
        <f t="shared" si="8"/>
        <v>3623.823788571428</v>
      </c>
      <c r="K88" s="11">
        <f t="shared" si="8"/>
        <v>3491.688472857142</v>
      </c>
      <c r="L88" s="11">
        <f t="shared" si="8"/>
        <v>3359.5531571428564</v>
      </c>
      <c r="M88" s="11">
        <f t="shared" si="8"/>
        <v>3227.4178414285707</v>
      </c>
      <c r="N88" s="11">
        <f t="shared" si="8"/>
        <v>3095.282525714285</v>
      </c>
    </row>
    <row r="89" spans="1:14" ht="12">
      <c r="A89" s="9" t="s">
        <v>8</v>
      </c>
      <c r="B89" s="11">
        <f t="shared" si="3"/>
        <v>6833.812497142857</v>
      </c>
      <c r="C89" s="11">
        <f aca="true" t="shared" si="9" ref="C89:N89">(($D51-$B51)/21)+B89</f>
        <v>6605.982872285714</v>
      </c>
      <c r="D89" s="11">
        <f t="shared" si="9"/>
        <v>6378.1532474285705</v>
      </c>
      <c r="E89" s="11">
        <f t="shared" si="9"/>
        <v>6150.323622571427</v>
      </c>
      <c r="F89" s="11">
        <f t="shared" si="9"/>
        <v>5922.493997714284</v>
      </c>
      <c r="G89" s="11">
        <f t="shared" si="9"/>
        <v>5694.664372857141</v>
      </c>
      <c r="H89" s="11">
        <f t="shared" si="9"/>
        <v>5466.8347479999975</v>
      </c>
      <c r="I89" s="11">
        <f t="shared" si="9"/>
        <v>5239.005123142854</v>
      </c>
      <c r="J89" s="11">
        <f t="shared" si="9"/>
        <v>5011.175498285711</v>
      </c>
      <c r="K89" s="11">
        <f t="shared" si="9"/>
        <v>4783.345873428568</v>
      </c>
      <c r="L89" s="11">
        <f t="shared" si="9"/>
        <v>4555.5162485714245</v>
      </c>
      <c r="M89" s="11">
        <f t="shared" si="9"/>
        <v>4327.686623714281</v>
      </c>
      <c r="N89" s="11">
        <f t="shared" si="9"/>
        <v>4099.856998857138</v>
      </c>
    </row>
    <row r="90" spans="1:14" ht="12">
      <c r="A90" s="9" t="s">
        <v>0</v>
      </c>
      <c r="B90" s="11">
        <f t="shared" si="3"/>
        <v>612.2228571428572</v>
      </c>
      <c r="C90" s="11">
        <f aca="true" t="shared" si="10" ref="C90:N90">(($D52-$B52)/21)+B90</f>
        <v>615.6457142857143</v>
      </c>
      <c r="D90" s="11">
        <f t="shared" si="10"/>
        <v>619.0685714285715</v>
      </c>
      <c r="E90" s="11">
        <f t="shared" si="10"/>
        <v>622.4914285714287</v>
      </c>
      <c r="F90" s="11">
        <f t="shared" si="10"/>
        <v>625.9142857142859</v>
      </c>
      <c r="G90" s="11">
        <f t="shared" si="10"/>
        <v>629.3371428571431</v>
      </c>
      <c r="H90" s="11">
        <f t="shared" si="10"/>
        <v>632.7600000000003</v>
      </c>
      <c r="I90" s="11">
        <f t="shared" si="10"/>
        <v>636.1828571428575</v>
      </c>
      <c r="J90" s="11">
        <f t="shared" si="10"/>
        <v>639.6057142857147</v>
      </c>
      <c r="K90" s="11">
        <f t="shared" si="10"/>
        <v>643.0285714285719</v>
      </c>
      <c r="L90" s="11">
        <f t="shared" si="10"/>
        <v>646.4514285714291</v>
      </c>
      <c r="M90" s="11">
        <f t="shared" si="10"/>
        <v>649.8742857142863</v>
      </c>
      <c r="N90" s="11">
        <f t="shared" si="10"/>
        <v>653.2971428571435</v>
      </c>
    </row>
    <row r="91" spans="1:14" ht="12">
      <c r="A91" s="9" t="s">
        <v>1</v>
      </c>
      <c r="B91" s="11">
        <f t="shared" si="3"/>
        <v>255.23047619047622</v>
      </c>
      <c r="C91" s="11">
        <f aca="true" t="shared" si="11" ref="C91:N91">(($D53-$B53)/21)+B91</f>
        <v>249.1839523809524</v>
      </c>
      <c r="D91" s="11">
        <f t="shared" si="11"/>
        <v>243.1374285714286</v>
      </c>
      <c r="E91" s="11">
        <f t="shared" si="11"/>
        <v>237.09090476190477</v>
      </c>
      <c r="F91" s="11">
        <f t="shared" si="11"/>
        <v>231.04438095238095</v>
      </c>
      <c r="G91" s="11">
        <f t="shared" si="11"/>
        <v>224.99785714285713</v>
      </c>
      <c r="H91" s="11">
        <f t="shared" si="11"/>
        <v>218.9513333333333</v>
      </c>
      <c r="I91" s="11">
        <f t="shared" si="11"/>
        <v>212.9048095238095</v>
      </c>
      <c r="J91" s="11">
        <f t="shared" si="11"/>
        <v>206.85828571428567</v>
      </c>
      <c r="K91" s="11">
        <f t="shared" si="11"/>
        <v>200.81176190476185</v>
      </c>
      <c r="L91" s="11">
        <f t="shared" si="11"/>
        <v>194.76523809523803</v>
      </c>
      <c r="M91" s="11">
        <f t="shared" si="11"/>
        <v>188.7187142857142</v>
      </c>
      <c r="N91" s="11">
        <f t="shared" si="11"/>
        <v>182.6721904761904</v>
      </c>
    </row>
    <row r="92" spans="1:14" ht="12">
      <c r="A92" s="9" t="s">
        <v>11</v>
      </c>
      <c r="B92" s="11">
        <f t="shared" si="3"/>
        <v>4286.328139047619</v>
      </c>
      <c r="C92" s="11">
        <f aca="true" t="shared" si="12" ref="C92:N92">(($D54-$B54)/21)+B92</f>
        <v>4190.351732095238</v>
      </c>
      <c r="D92" s="11">
        <f t="shared" si="12"/>
        <v>4094.375325142857</v>
      </c>
      <c r="E92" s="11">
        <f t="shared" si="12"/>
        <v>3998.3989181904763</v>
      </c>
      <c r="F92" s="11">
        <f t="shared" si="12"/>
        <v>3902.4225112380955</v>
      </c>
      <c r="G92" s="11">
        <f t="shared" si="12"/>
        <v>3806.4461042857147</v>
      </c>
      <c r="H92" s="11">
        <f t="shared" si="12"/>
        <v>3710.469697333334</v>
      </c>
      <c r="I92" s="11">
        <f t="shared" si="12"/>
        <v>3614.493290380953</v>
      </c>
      <c r="J92" s="11">
        <f t="shared" si="12"/>
        <v>3518.5168834285723</v>
      </c>
      <c r="K92" s="11">
        <f t="shared" si="12"/>
        <v>3422.5404764761915</v>
      </c>
      <c r="L92" s="11">
        <f t="shared" si="12"/>
        <v>3326.5640695238108</v>
      </c>
      <c r="M92" s="11">
        <f t="shared" si="12"/>
        <v>3230.58766257143</v>
      </c>
      <c r="N92" s="11">
        <f t="shared" si="12"/>
        <v>3134.611255619049</v>
      </c>
    </row>
    <row r="93" spans="1:14" ht="12">
      <c r="A93" s="9" t="s">
        <v>2</v>
      </c>
      <c r="B93" s="11">
        <f t="shared" si="3"/>
        <v>45.88666666666667</v>
      </c>
      <c r="C93" s="11">
        <f aca="true" t="shared" si="13" ref="C93:N93">(($D55-$B55)/21)+B93</f>
        <v>44.71333333333334</v>
      </c>
      <c r="D93" s="11">
        <f t="shared" si="13"/>
        <v>43.540000000000006</v>
      </c>
      <c r="E93" s="11">
        <f t="shared" si="13"/>
        <v>42.366666666666674</v>
      </c>
      <c r="F93" s="11">
        <f t="shared" si="13"/>
        <v>41.19333333333334</v>
      </c>
      <c r="G93" s="11">
        <f t="shared" si="13"/>
        <v>40.02000000000001</v>
      </c>
      <c r="H93" s="11">
        <f t="shared" si="13"/>
        <v>38.84666666666668</v>
      </c>
      <c r="I93" s="11">
        <f t="shared" si="13"/>
        <v>37.673333333333346</v>
      </c>
      <c r="J93" s="11">
        <f t="shared" si="13"/>
        <v>36.500000000000014</v>
      </c>
      <c r="K93" s="11">
        <f t="shared" si="13"/>
        <v>35.32666666666668</v>
      </c>
      <c r="L93" s="11">
        <f t="shared" si="13"/>
        <v>34.15333333333335</v>
      </c>
      <c r="M93" s="11">
        <f t="shared" si="13"/>
        <v>32.98000000000002</v>
      </c>
      <c r="N93" s="11">
        <f t="shared" si="13"/>
        <v>31.806666666666686</v>
      </c>
    </row>
    <row r="94" spans="1:14" ht="12">
      <c r="A94" s="9" t="s">
        <v>5</v>
      </c>
      <c r="B94" s="11">
        <f t="shared" si="3"/>
        <v>1163.3900780952383</v>
      </c>
      <c r="C94" s="11">
        <f aca="true" t="shared" si="14" ref="C94:N94">(($D56-$B56)/21)+B94</f>
        <v>1130.3305741904765</v>
      </c>
      <c r="D94" s="11">
        <f t="shared" si="14"/>
        <v>1097.2710702857146</v>
      </c>
      <c r="E94" s="11">
        <f t="shared" si="14"/>
        <v>1064.2115663809527</v>
      </c>
      <c r="F94" s="11">
        <f t="shared" si="14"/>
        <v>1031.1520624761908</v>
      </c>
      <c r="G94" s="11">
        <f t="shared" si="14"/>
        <v>998.092558571429</v>
      </c>
      <c r="H94" s="11">
        <f t="shared" si="14"/>
        <v>965.0330546666671</v>
      </c>
      <c r="I94" s="11">
        <f t="shared" si="14"/>
        <v>931.9735507619052</v>
      </c>
      <c r="J94" s="11">
        <f t="shared" si="14"/>
        <v>898.9140468571434</v>
      </c>
      <c r="K94" s="11">
        <f t="shared" si="14"/>
        <v>865.8545429523815</v>
      </c>
      <c r="L94" s="11">
        <f t="shared" si="14"/>
        <v>832.7950390476196</v>
      </c>
      <c r="M94" s="11">
        <f t="shared" si="14"/>
        <v>799.7355351428578</v>
      </c>
      <c r="N94" s="11">
        <f t="shared" si="14"/>
        <v>766.6760312380959</v>
      </c>
    </row>
    <row r="95" spans="1:14" ht="12">
      <c r="A95" s="9" t="s">
        <v>4</v>
      </c>
      <c r="B95" s="11">
        <f t="shared" si="3"/>
        <v>549.7575504761904</v>
      </c>
      <c r="C95" s="11">
        <f aca="true" t="shared" si="15" ref="C95:N95">(($D57-$B57)/21)+B95</f>
        <v>546.5196729523809</v>
      </c>
      <c r="D95" s="11">
        <f t="shared" si="15"/>
        <v>543.2817954285714</v>
      </c>
      <c r="E95" s="11">
        <f t="shared" si="15"/>
        <v>540.0439179047619</v>
      </c>
      <c r="F95" s="11">
        <f t="shared" si="15"/>
        <v>536.8060403809524</v>
      </c>
      <c r="G95" s="11">
        <f t="shared" si="15"/>
        <v>533.5681628571429</v>
      </c>
      <c r="H95" s="11">
        <f t="shared" si="15"/>
        <v>530.3302853333333</v>
      </c>
      <c r="I95" s="11">
        <f t="shared" si="15"/>
        <v>527.0924078095238</v>
      </c>
      <c r="J95" s="11">
        <f t="shared" si="15"/>
        <v>523.8545302857143</v>
      </c>
      <c r="K95" s="11">
        <f t="shared" si="15"/>
        <v>520.6166527619048</v>
      </c>
      <c r="L95" s="11">
        <f t="shared" si="15"/>
        <v>517.3787752380953</v>
      </c>
      <c r="M95" s="11">
        <f t="shared" si="15"/>
        <v>514.1408977142858</v>
      </c>
      <c r="N95" s="11">
        <f t="shared" si="15"/>
        <v>510.90302019047624</v>
      </c>
    </row>
    <row r="96" spans="1:14" ht="12">
      <c r="A96" s="9" t="s">
        <v>6</v>
      </c>
      <c r="B96" s="11">
        <f t="shared" si="3"/>
        <v>3110.2095638095243</v>
      </c>
      <c r="C96" s="11">
        <f aca="true" t="shared" si="16" ref="C96:N96">(($D58-$B58)/21)+B96</f>
        <v>3039.466085619048</v>
      </c>
      <c r="D96" s="11">
        <f t="shared" si="16"/>
        <v>2968.722607428572</v>
      </c>
      <c r="E96" s="11">
        <f t="shared" si="16"/>
        <v>2897.9791292380955</v>
      </c>
      <c r="F96" s="11">
        <f t="shared" si="16"/>
        <v>2827.2356510476193</v>
      </c>
      <c r="G96" s="11">
        <f t="shared" si="16"/>
        <v>2756.492172857143</v>
      </c>
      <c r="H96" s="11">
        <f t="shared" si="16"/>
        <v>2685.748694666667</v>
      </c>
      <c r="I96" s="11">
        <f t="shared" si="16"/>
        <v>2615.0052164761905</v>
      </c>
      <c r="J96" s="11">
        <f t="shared" si="16"/>
        <v>2544.2617382857143</v>
      </c>
      <c r="K96" s="11">
        <f t="shared" si="16"/>
        <v>2473.518260095238</v>
      </c>
      <c r="L96" s="11">
        <f t="shared" si="16"/>
        <v>2402.7747819047618</v>
      </c>
      <c r="M96" s="11">
        <f t="shared" si="16"/>
        <v>2332.0313037142855</v>
      </c>
      <c r="N96" s="11">
        <f t="shared" si="16"/>
        <v>2261.2878255238093</v>
      </c>
    </row>
    <row r="97" spans="1:14" ht="12">
      <c r="A97" s="9" t="s">
        <v>14</v>
      </c>
      <c r="B97" s="11">
        <f t="shared" si="3"/>
        <v>876.0033695238094</v>
      </c>
      <c r="C97" s="11">
        <f aca="true" t="shared" si="17" ref="C97:N97">(($D59-$B59)/21)+B97</f>
        <v>853.2812010476189</v>
      </c>
      <c r="D97" s="11">
        <f t="shared" si="17"/>
        <v>830.5590325714284</v>
      </c>
      <c r="E97" s="11">
        <f t="shared" si="17"/>
        <v>807.8368640952378</v>
      </c>
      <c r="F97" s="11">
        <f t="shared" si="17"/>
        <v>785.1146956190473</v>
      </c>
      <c r="G97" s="11">
        <f t="shared" si="17"/>
        <v>762.3925271428568</v>
      </c>
      <c r="H97" s="11">
        <f t="shared" si="17"/>
        <v>739.6703586666663</v>
      </c>
      <c r="I97" s="11">
        <f t="shared" si="17"/>
        <v>716.9481901904758</v>
      </c>
      <c r="J97" s="11">
        <f t="shared" si="17"/>
        <v>694.2260217142853</v>
      </c>
      <c r="K97" s="11">
        <f t="shared" si="17"/>
        <v>671.5038532380947</v>
      </c>
      <c r="L97" s="11">
        <f t="shared" si="17"/>
        <v>648.7816847619042</v>
      </c>
      <c r="M97" s="11">
        <f t="shared" si="17"/>
        <v>626.0595162857137</v>
      </c>
      <c r="N97" s="11">
        <f t="shared" si="17"/>
        <v>603.3373478095232</v>
      </c>
    </row>
    <row r="98" spans="1:14" ht="12">
      <c r="A98" s="9" t="s">
        <v>9</v>
      </c>
      <c r="B98" s="11">
        <f t="shared" si="3"/>
        <v>5648.625253333333</v>
      </c>
      <c r="C98" s="11">
        <f aca="true" t="shared" si="18" ref="C98:N98">(($D60-$B60)/21)+B98</f>
        <v>5497.380990666666</v>
      </c>
      <c r="D98" s="11">
        <f t="shared" si="18"/>
        <v>5346.136727999999</v>
      </c>
      <c r="E98" s="11">
        <f t="shared" si="18"/>
        <v>5194.8924653333315</v>
      </c>
      <c r="F98" s="11">
        <f t="shared" si="18"/>
        <v>5043.6482026666645</v>
      </c>
      <c r="G98" s="11">
        <f t="shared" si="18"/>
        <v>4892.403939999997</v>
      </c>
      <c r="H98" s="11">
        <f t="shared" si="18"/>
        <v>4741.15967733333</v>
      </c>
      <c r="I98" s="11">
        <f t="shared" si="18"/>
        <v>4589.915414666663</v>
      </c>
      <c r="J98" s="11">
        <f t="shared" si="18"/>
        <v>4438.671151999996</v>
      </c>
      <c r="K98" s="11">
        <f t="shared" si="18"/>
        <v>4287.426889333329</v>
      </c>
      <c r="L98" s="11">
        <f t="shared" si="18"/>
        <v>4136.182626666662</v>
      </c>
      <c r="M98" s="11">
        <f t="shared" si="18"/>
        <v>3984.9383639999955</v>
      </c>
      <c r="N98" s="11">
        <f t="shared" si="18"/>
        <v>3833.694101333329</v>
      </c>
    </row>
    <row r="99" spans="1:14" ht="12">
      <c r="A99" s="9" t="s">
        <v>15</v>
      </c>
      <c r="B99" s="11">
        <f t="shared" si="3"/>
        <v>30345.233464761903</v>
      </c>
      <c r="C99" s="11">
        <f aca="true" t="shared" si="19" ref="C99:N99">(($D61-$B61)/21)+B99</f>
        <v>29551.130791523807</v>
      </c>
      <c r="D99" s="11">
        <f t="shared" si="19"/>
        <v>28757.02811828571</v>
      </c>
      <c r="E99" s="11">
        <f t="shared" si="19"/>
        <v>27962.925445047615</v>
      </c>
      <c r="F99" s="11">
        <f t="shared" si="19"/>
        <v>27168.82277180952</v>
      </c>
      <c r="G99" s="11">
        <f t="shared" si="19"/>
        <v>26374.720098571423</v>
      </c>
      <c r="H99" s="11">
        <f t="shared" si="19"/>
        <v>25580.617425333327</v>
      </c>
      <c r="I99" s="11">
        <f t="shared" si="19"/>
        <v>24786.51475209523</v>
      </c>
      <c r="J99" s="11">
        <f t="shared" si="19"/>
        <v>23992.412078857134</v>
      </c>
      <c r="K99" s="11">
        <f t="shared" si="19"/>
        <v>23198.30940561904</v>
      </c>
      <c r="L99" s="11">
        <f t="shared" si="19"/>
        <v>22404.206732380942</v>
      </c>
      <c r="M99" s="11">
        <f t="shared" si="19"/>
        <v>21610.104059142846</v>
      </c>
      <c r="N99" s="11">
        <f t="shared" si="19"/>
        <v>20816.00138590475</v>
      </c>
    </row>
    <row r="100" spans="1:14" ht="12">
      <c r="A100" s="9" t="s">
        <v>19</v>
      </c>
      <c r="B100" s="11">
        <f t="shared" si="3"/>
        <v>36.65047619047619</v>
      </c>
      <c r="C100" s="11">
        <f aca="true" t="shared" si="20" ref="C100:N100">(($D62-$B62)/21)+B100</f>
        <v>36.92095238095238</v>
      </c>
      <c r="D100" s="11">
        <f t="shared" si="20"/>
        <v>37.19142857142857</v>
      </c>
      <c r="E100" s="11">
        <f t="shared" si="20"/>
        <v>37.461904761904755</v>
      </c>
      <c r="F100" s="11">
        <f t="shared" si="20"/>
        <v>37.73238095238094</v>
      </c>
      <c r="G100" s="11">
        <f t="shared" si="20"/>
        <v>38.00285714285713</v>
      </c>
      <c r="H100" s="11">
        <f t="shared" si="20"/>
        <v>38.27333333333332</v>
      </c>
      <c r="I100" s="11">
        <f t="shared" si="20"/>
        <v>38.54380952380951</v>
      </c>
      <c r="J100" s="11">
        <f t="shared" si="20"/>
        <v>38.814285714285695</v>
      </c>
      <c r="K100" s="11">
        <f t="shared" si="20"/>
        <v>39.08476190476188</v>
      </c>
      <c r="L100" s="11">
        <f t="shared" si="20"/>
        <v>39.35523809523807</v>
      </c>
      <c r="M100" s="11">
        <f t="shared" si="20"/>
        <v>39.62571428571426</v>
      </c>
      <c r="N100" s="11">
        <f t="shared" si="20"/>
        <v>39.89619047619045</v>
      </c>
    </row>
    <row r="101" spans="1:14" ht="12">
      <c r="A101" s="9" t="s">
        <v>20</v>
      </c>
      <c r="B101" s="11">
        <f t="shared" si="3"/>
        <v>1079.1676190476192</v>
      </c>
      <c r="C101" s="11">
        <f aca="true" t="shared" si="21" ref="C101:N101">(($D63-$B63)/21)+B101</f>
        <v>1053.6552380952382</v>
      </c>
      <c r="D101" s="11">
        <f t="shared" si="21"/>
        <v>1028.1428571428573</v>
      </c>
      <c r="E101" s="11">
        <f t="shared" si="21"/>
        <v>1002.6304761904764</v>
      </c>
      <c r="F101" s="11">
        <f t="shared" si="21"/>
        <v>977.1180952380955</v>
      </c>
      <c r="G101" s="11">
        <f t="shared" si="21"/>
        <v>951.6057142857146</v>
      </c>
      <c r="H101" s="11">
        <f t="shared" si="21"/>
        <v>926.0933333333337</v>
      </c>
      <c r="I101" s="11">
        <f t="shared" si="21"/>
        <v>900.5809523809528</v>
      </c>
      <c r="J101" s="11">
        <f t="shared" si="21"/>
        <v>875.0685714285719</v>
      </c>
      <c r="K101" s="11">
        <f t="shared" si="21"/>
        <v>849.556190476191</v>
      </c>
      <c r="L101" s="11">
        <f t="shared" si="21"/>
        <v>824.0438095238101</v>
      </c>
      <c r="M101" s="11">
        <f t="shared" si="21"/>
        <v>798.5314285714292</v>
      </c>
      <c r="N101" s="11">
        <f t="shared" si="21"/>
        <v>773.0190476190483</v>
      </c>
    </row>
    <row r="102" spans="1:14" ht="12">
      <c r="A102" s="9" t="s">
        <v>21</v>
      </c>
      <c r="B102" s="11">
        <f t="shared" si="3"/>
        <v>168.6704761904762</v>
      </c>
      <c r="C102" s="11">
        <f aca="true" t="shared" si="22" ref="C102:N102">(($D64-$B64)/21)+B102</f>
        <v>166.3469523809524</v>
      </c>
      <c r="D102" s="11">
        <f t="shared" si="22"/>
        <v>164.02342857142858</v>
      </c>
      <c r="E102" s="11">
        <f t="shared" si="22"/>
        <v>161.69990476190478</v>
      </c>
      <c r="F102" s="11">
        <f t="shared" si="22"/>
        <v>159.37638095238097</v>
      </c>
      <c r="G102" s="11">
        <f t="shared" si="22"/>
        <v>157.05285714285716</v>
      </c>
      <c r="H102" s="11">
        <f t="shared" si="22"/>
        <v>154.72933333333336</v>
      </c>
      <c r="I102" s="11">
        <f t="shared" si="22"/>
        <v>152.40580952380955</v>
      </c>
      <c r="J102" s="11">
        <f t="shared" si="22"/>
        <v>150.08228571428575</v>
      </c>
      <c r="K102" s="11">
        <f t="shared" si="22"/>
        <v>147.75876190476194</v>
      </c>
      <c r="L102" s="11">
        <f t="shared" si="22"/>
        <v>145.43523809523813</v>
      </c>
      <c r="M102" s="11">
        <f t="shared" si="22"/>
        <v>143.11171428571433</v>
      </c>
      <c r="N102" s="11">
        <f t="shared" si="22"/>
        <v>140.78819047619052</v>
      </c>
    </row>
    <row r="103" spans="1:14" ht="12">
      <c r="A103" s="9" t="s">
        <v>22</v>
      </c>
      <c r="B103" s="11">
        <f t="shared" si="3"/>
        <v>489.79809523809524</v>
      </c>
      <c r="C103" s="11">
        <f aca="true" t="shared" si="23" ref="C103:N103">(($D65-$B65)/21)+B103</f>
        <v>484.2361904761905</v>
      </c>
      <c r="D103" s="11">
        <f t="shared" si="23"/>
        <v>478.6742857142857</v>
      </c>
      <c r="E103" s="11">
        <f t="shared" si="23"/>
        <v>473.11238095238093</v>
      </c>
      <c r="F103" s="11">
        <f t="shared" si="23"/>
        <v>467.55047619047616</v>
      </c>
      <c r="G103" s="11">
        <f t="shared" si="23"/>
        <v>461.9885714285714</v>
      </c>
      <c r="H103" s="11">
        <f t="shared" si="23"/>
        <v>456.4266666666666</v>
      </c>
      <c r="I103" s="11">
        <f t="shared" si="23"/>
        <v>450.86476190476185</v>
      </c>
      <c r="J103" s="11">
        <f t="shared" si="23"/>
        <v>445.3028571428571</v>
      </c>
      <c r="K103" s="11">
        <f t="shared" si="23"/>
        <v>439.7409523809523</v>
      </c>
      <c r="L103" s="11">
        <f t="shared" si="23"/>
        <v>434.17904761904754</v>
      </c>
      <c r="M103" s="11">
        <f t="shared" si="23"/>
        <v>428.61714285714277</v>
      </c>
      <c r="N103" s="11">
        <f t="shared" si="23"/>
        <v>423.055238095238</v>
      </c>
    </row>
    <row r="104" spans="1:14" ht="12">
      <c r="A104" s="9" t="s">
        <v>23</v>
      </c>
      <c r="B104" s="11">
        <f t="shared" si="3"/>
        <v>251.98696380952384</v>
      </c>
      <c r="C104" s="11">
        <f aca="true" t="shared" si="24" ref="C104:N104">(($D66-$B66)/21)+B104</f>
        <v>249.90861561904765</v>
      </c>
      <c r="D104" s="11">
        <f t="shared" si="24"/>
        <v>247.83026742857146</v>
      </c>
      <c r="E104" s="11">
        <f t="shared" si="24"/>
        <v>245.75191923809527</v>
      </c>
      <c r="F104" s="11">
        <f t="shared" si="24"/>
        <v>243.67357104761908</v>
      </c>
      <c r="G104" s="11">
        <f t="shared" si="24"/>
        <v>241.5952228571429</v>
      </c>
      <c r="H104" s="11">
        <f t="shared" si="24"/>
        <v>239.5168746666667</v>
      </c>
      <c r="I104" s="11">
        <f t="shared" si="24"/>
        <v>237.4385264761905</v>
      </c>
      <c r="J104" s="11">
        <f t="shared" si="24"/>
        <v>235.3601782857143</v>
      </c>
      <c r="K104" s="11">
        <f t="shared" si="24"/>
        <v>233.28183009523812</v>
      </c>
      <c r="L104" s="11">
        <f t="shared" si="24"/>
        <v>231.20348190476193</v>
      </c>
      <c r="M104" s="11">
        <f t="shared" si="24"/>
        <v>229.12513371428574</v>
      </c>
      <c r="N104" s="11">
        <f t="shared" si="24"/>
        <v>227.04678552380955</v>
      </c>
    </row>
    <row r="105" spans="1:14" ht="12">
      <c r="A105" s="9" t="s">
        <v>24</v>
      </c>
      <c r="B105" s="11">
        <f t="shared" si="3"/>
        <v>297.2095238095238</v>
      </c>
      <c r="C105" s="11">
        <f aca="true" t="shared" si="25" ref="C105:N105">(($D67-$B67)/21)+B105</f>
        <v>293.65904761904756</v>
      </c>
      <c r="D105" s="11">
        <f t="shared" si="25"/>
        <v>290.10857142857134</v>
      </c>
      <c r="E105" s="11">
        <f t="shared" si="25"/>
        <v>286.5580952380951</v>
      </c>
      <c r="F105" s="11">
        <f t="shared" si="25"/>
        <v>283.0076190476189</v>
      </c>
      <c r="G105" s="11">
        <f t="shared" si="25"/>
        <v>279.4571428571427</v>
      </c>
      <c r="H105" s="11">
        <f t="shared" si="25"/>
        <v>275.90666666666647</v>
      </c>
      <c r="I105" s="11">
        <f t="shared" si="25"/>
        <v>272.35619047619025</v>
      </c>
      <c r="J105" s="11">
        <f t="shared" si="25"/>
        <v>268.80571428571403</v>
      </c>
      <c r="K105" s="11">
        <f t="shared" si="25"/>
        <v>265.2552380952378</v>
      </c>
      <c r="L105" s="11">
        <f t="shared" si="25"/>
        <v>261.7047619047616</v>
      </c>
      <c r="M105" s="11">
        <f t="shared" si="25"/>
        <v>258.1542857142854</v>
      </c>
      <c r="N105" s="11">
        <f t="shared" si="25"/>
        <v>254.6038095238092</v>
      </c>
    </row>
    <row r="106" spans="1:14" ht="12">
      <c r="A106" s="9" t="s">
        <v>25</v>
      </c>
      <c r="B106" s="609"/>
      <c r="C106" s="609"/>
      <c r="D106" s="609"/>
      <c r="E106" s="609"/>
      <c r="F106" s="609"/>
      <c r="G106" s="609"/>
      <c r="H106" s="609"/>
      <c r="I106" s="609"/>
      <c r="J106" s="609"/>
      <c r="K106" s="609"/>
      <c r="L106" s="609"/>
      <c r="M106" s="609"/>
      <c r="N106" s="609"/>
    </row>
    <row r="107" spans="1:14" ht="12">
      <c r="A107" s="9" t="s">
        <v>26</v>
      </c>
      <c r="B107" s="11">
        <f>((D69-B69)/21)+B69</f>
        <v>2367.827619047619</v>
      </c>
      <c r="C107" s="11">
        <f aca="true" t="shared" si="26" ref="C107:N107">(($D69-$B69)/21)+B107</f>
        <v>2343.055238095238</v>
      </c>
      <c r="D107" s="11">
        <f t="shared" si="26"/>
        <v>2318.282857142857</v>
      </c>
      <c r="E107" s="11">
        <f t="shared" si="26"/>
        <v>2293.5104761904763</v>
      </c>
      <c r="F107" s="11">
        <f t="shared" si="26"/>
        <v>2268.7380952380954</v>
      </c>
      <c r="G107" s="11">
        <f t="shared" si="26"/>
        <v>2243.9657142857145</v>
      </c>
      <c r="H107" s="11">
        <f t="shared" si="26"/>
        <v>2219.1933333333336</v>
      </c>
      <c r="I107" s="11">
        <f t="shared" si="26"/>
        <v>2194.4209523809527</v>
      </c>
      <c r="J107" s="11">
        <f t="shared" si="26"/>
        <v>2169.648571428572</v>
      </c>
      <c r="K107" s="11">
        <f t="shared" si="26"/>
        <v>2144.876190476191</v>
      </c>
      <c r="L107" s="11">
        <f t="shared" si="26"/>
        <v>2120.10380952381</v>
      </c>
      <c r="M107" s="11">
        <f t="shared" si="26"/>
        <v>2095.331428571429</v>
      </c>
      <c r="N107" s="11">
        <f t="shared" si="26"/>
        <v>2070.559047619048</v>
      </c>
    </row>
    <row r="108" spans="1:14" ht="12">
      <c r="A108" s="9" t="s">
        <v>72</v>
      </c>
      <c r="B108" s="11">
        <f>((D70-B70)/21)+B70</f>
        <v>505.19047619047615</v>
      </c>
      <c r="C108" s="11">
        <f aca="true" t="shared" si="27" ref="C108:N108">(($D70-$B70)/21)+B108</f>
        <v>494.8609523809523</v>
      </c>
      <c r="D108" s="11">
        <f t="shared" si="27"/>
        <v>484.5314285714285</v>
      </c>
      <c r="E108" s="11">
        <f t="shared" si="27"/>
        <v>474.20190476190464</v>
      </c>
      <c r="F108" s="11">
        <f t="shared" si="27"/>
        <v>463.8723809523808</v>
      </c>
      <c r="G108" s="11">
        <f t="shared" si="27"/>
        <v>453.542857142857</v>
      </c>
      <c r="H108" s="11">
        <f t="shared" si="27"/>
        <v>443.21333333333314</v>
      </c>
      <c r="I108" s="11">
        <f t="shared" si="27"/>
        <v>432.8838095238093</v>
      </c>
      <c r="J108" s="11">
        <f t="shared" si="27"/>
        <v>422.55428571428547</v>
      </c>
      <c r="K108" s="11">
        <f t="shared" si="27"/>
        <v>412.22476190476164</v>
      </c>
      <c r="L108" s="11">
        <f t="shared" si="27"/>
        <v>401.8952380952378</v>
      </c>
      <c r="M108" s="11">
        <f t="shared" si="27"/>
        <v>391.56571428571397</v>
      </c>
      <c r="N108" s="11">
        <f t="shared" si="27"/>
        <v>381.23619047619013</v>
      </c>
    </row>
    <row r="109" spans="1:14" ht="12">
      <c r="A109" s="9" t="s">
        <v>27</v>
      </c>
      <c r="B109" s="11">
        <f>((D71-B71)/21)+B71</f>
        <v>119.62380952380953</v>
      </c>
      <c r="C109" s="11">
        <f aca="true" t="shared" si="28" ref="C109:N109">(($D71-$B71)/21)+B109</f>
        <v>118.38761904761905</v>
      </c>
      <c r="D109" s="11">
        <f t="shared" si="28"/>
        <v>117.15142857142858</v>
      </c>
      <c r="E109" s="11">
        <f t="shared" si="28"/>
        <v>115.91523809523811</v>
      </c>
      <c r="F109" s="11">
        <f t="shared" si="28"/>
        <v>114.67904761904764</v>
      </c>
      <c r="G109" s="11">
        <f t="shared" si="28"/>
        <v>113.44285714285716</v>
      </c>
      <c r="H109" s="11">
        <f t="shared" si="28"/>
        <v>112.20666666666669</v>
      </c>
      <c r="I109" s="11">
        <f t="shared" si="28"/>
        <v>110.97047619047622</v>
      </c>
      <c r="J109" s="11">
        <f t="shared" si="28"/>
        <v>109.73428571428575</v>
      </c>
      <c r="K109" s="11">
        <f t="shared" si="28"/>
        <v>108.49809523809527</v>
      </c>
      <c r="L109" s="11">
        <f t="shared" si="28"/>
        <v>107.2619047619048</v>
      </c>
      <c r="M109" s="11">
        <f t="shared" si="28"/>
        <v>106.02571428571433</v>
      </c>
      <c r="N109" s="11">
        <f t="shared" si="28"/>
        <v>104.78952380952386</v>
      </c>
    </row>
    <row r="110" spans="1:14" ht="12">
      <c r="A110" s="9" t="s">
        <v>73</v>
      </c>
      <c r="B110" s="11">
        <f>((D72-B72)/21)+B72</f>
        <v>5317.16124952381</v>
      </c>
      <c r="C110" s="11">
        <f aca="true" t="shared" si="29" ref="C110:N110">(($D72-$B72)/21)+B110</f>
        <v>5243.103187047619</v>
      </c>
      <c r="D110" s="11">
        <f t="shared" si="29"/>
        <v>5169.0451245714285</v>
      </c>
      <c r="E110" s="11">
        <f t="shared" si="29"/>
        <v>5094.987062095238</v>
      </c>
      <c r="F110" s="11">
        <f t="shared" si="29"/>
        <v>5020.928999619047</v>
      </c>
      <c r="G110" s="11">
        <f t="shared" si="29"/>
        <v>4946.870937142857</v>
      </c>
      <c r="H110" s="11">
        <f t="shared" si="29"/>
        <v>4872.812874666666</v>
      </c>
      <c r="I110" s="11">
        <f t="shared" si="29"/>
        <v>4798.754812190476</v>
      </c>
      <c r="J110" s="11">
        <f t="shared" si="29"/>
        <v>4724.696749714285</v>
      </c>
      <c r="K110" s="11">
        <f t="shared" si="29"/>
        <v>4650.6386872380945</v>
      </c>
      <c r="L110" s="11">
        <f t="shared" si="29"/>
        <v>4576.580624761904</v>
      </c>
      <c r="M110" s="11">
        <f t="shared" si="29"/>
        <v>4502.522562285713</v>
      </c>
      <c r="N110" s="11">
        <f t="shared" si="29"/>
        <v>4428.464499809523</v>
      </c>
    </row>
    <row r="111" spans="1:14" ht="12">
      <c r="A111" s="9" t="s">
        <v>35</v>
      </c>
      <c r="B111" s="609"/>
      <c r="C111" s="609"/>
      <c r="D111" s="609"/>
      <c r="E111" s="609"/>
      <c r="F111" s="609"/>
      <c r="G111" s="609"/>
      <c r="H111" s="609"/>
      <c r="I111" s="609"/>
      <c r="J111" s="609"/>
      <c r="K111" s="609"/>
      <c r="L111" s="609"/>
      <c r="M111" s="609"/>
      <c r="N111" s="609"/>
    </row>
    <row r="112" spans="1:14" ht="12">
      <c r="A112" s="9" t="s">
        <v>36</v>
      </c>
      <c r="B112" s="11">
        <f>((D74-B74)/21)+B74</f>
        <v>1.613304761904762</v>
      </c>
      <c r="C112" s="11">
        <f aca="true" t="shared" si="30" ref="C112:N112">(($D74-$B74)/21)+B112</f>
        <v>1.598209523809524</v>
      </c>
      <c r="D112" s="11">
        <f t="shared" si="30"/>
        <v>1.583114285714286</v>
      </c>
      <c r="E112" s="11">
        <f t="shared" si="30"/>
        <v>1.5680190476190479</v>
      </c>
      <c r="F112" s="11">
        <f t="shared" si="30"/>
        <v>1.5529238095238098</v>
      </c>
      <c r="G112" s="11">
        <f t="shared" si="30"/>
        <v>1.5378285714285718</v>
      </c>
      <c r="H112" s="11">
        <f t="shared" si="30"/>
        <v>1.5227333333333337</v>
      </c>
      <c r="I112" s="11">
        <f t="shared" si="30"/>
        <v>1.5076380952380957</v>
      </c>
      <c r="J112" s="11">
        <f t="shared" si="30"/>
        <v>1.4925428571428576</v>
      </c>
      <c r="K112" s="11">
        <f t="shared" si="30"/>
        <v>1.4774476190476196</v>
      </c>
      <c r="L112" s="11">
        <f t="shared" si="30"/>
        <v>1.4623523809523815</v>
      </c>
      <c r="M112" s="11">
        <f t="shared" si="30"/>
        <v>1.4472571428571435</v>
      </c>
      <c r="N112" s="11">
        <f t="shared" si="30"/>
        <v>1.4321619047619054</v>
      </c>
    </row>
    <row r="113" spans="1:14" ht="12">
      <c r="A113" s="9" t="s">
        <v>37</v>
      </c>
      <c r="B113" s="11">
        <f>((D75-B75)/21)+B75</f>
        <v>558.6716514285715</v>
      </c>
      <c r="C113" s="11">
        <f aca="true" t="shared" si="31" ref="C113:N113">(($D75-$B75)/21)+B113</f>
        <v>550.0040688571429</v>
      </c>
      <c r="D113" s="11">
        <f t="shared" si="31"/>
        <v>541.3364862857143</v>
      </c>
      <c r="E113" s="11">
        <f t="shared" si="31"/>
        <v>532.6689037142856</v>
      </c>
      <c r="F113" s="11">
        <f t="shared" si="31"/>
        <v>524.001321142857</v>
      </c>
      <c r="G113" s="11">
        <f t="shared" si="31"/>
        <v>515.3337385714284</v>
      </c>
      <c r="H113" s="11">
        <f t="shared" si="31"/>
        <v>506.66615599999983</v>
      </c>
      <c r="I113" s="11">
        <f t="shared" si="31"/>
        <v>497.99857342857126</v>
      </c>
      <c r="J113" s="11">
        <f t="shared" si="31"/>
        <v>489.3309908571427</v>
      </c>
      <c r="K113" s="11">
        <f t="shared" si="31"/>
        <v>480.6634082857141</v>
      </c>
      <c r="L113" s="11">
        <f t="shared" si="31"/>
        <v>471.99582571428556</v>
      </c>
      <c r="M113" s="11">
        <f t="shared" si="31"/>
        <v>463.328243142857</v>
      </c>
      <c r="N113" s="11">
        <f t="shared" si="31"/>
        <v>454.6606605714284</v>
      </c>
    </row>
    <row r="114" spans="1:14" ht="12">
      <c r="A114" s="9" t="s">
        <v>39</v>
      </c>
      <c r="B114" s="11">
        <f>((D76-B76)/21)+B76</f>
        <v>650.3771428571429</v>
      </c>
      <c r="C114" s="11">
        <f aca="true" t="shared" si="32" ref="C114:N114">(($D76-$B76)/21)+B114</f>
        <v>643.3342857142858</v>
      </c>
      <c r="D114" s="11">
        <f t="shared" si="32"/>
        <v>636.2914285714287</v>
      </c>
      <c r="E114" s="11">
        <f t="shared" si="32"/>
        <v>629.2485714285716</v>
      </c>
      <c r="F114" s="11">
        <f t="shared" si="32"/>
        <v>622.2057142857145</v>
      </c>
      <c r="G114" s="11">
        <f t="shared" si="32"/>
        <v>615.1628571428574</v>
      </c>
      <c r="H114" s="11">
        <f t="shared" si="32"/>
        <v>608.1200000000003</v>
      </c>
      <c r="I114" s="11">
        <f t="shared" si="32"/>
        <v>601.0771428571433</v>
      </c>
      <c r="J114" s="11">
        <f t="shared" si="32"/>
        <v>594.0342857142862</v>
      </c>
      <c r="K114" s="11">
        <f t="shared" si="32"/>
        <v>586.9914285714291</v>
      </c>
      <c r="L114" s="11">
        <f t="shared" si="32"/>
        <v>579.948571428572</v>
      </c>
      <c r="M114" s="11">
        <f t="shared" si="32"/>
        <v>572.9057142857149</v>
      </c>
      <c r="N114" s="11">
        <f t="shared" si="32"/>
        <v>565.8628571428578</v>
      </c>
    </row>
    <row r="115" spans="1:14" ht="12">
      <c r="A115" s="9" t="s">
        <v>246</v>
      </c>
      <c r="B115" s="11">
        <f>((D77-B77)/21)+B77</f>
        <v>211.12285714285716</v>
      </c>
      <c r="C115" s="11">
        <f aca="true" t="shared" si="33" ref="C115:N115">(($D77-$B77)/21)+B115</f>
        <v>210.3737142857143</v>
      </c>
      <c r="D115" s="11">
        <f t="shared" si="33"/>
        <v>209.62457142857144</v>
      </c>
      <c r="E115" s="11">
        <f t="shared" si="33"/>
        <v>208.87542857142859</v>
      </c>
      <c r="F115" s="11">
        <f t="shared" si="33"/>
        <v>208.12628571428573</v>
      </c>
      <c r="G115" s="11">
        <f t="shared" si="33"/>
        <v>207.37714285714287</v>
      </c>
      <c r="H115" s="11">
        <f t="shared" si="33"/>
        <v>206.62800000000001</v>
      </c>
      <c r="I115" s="11">
        <f t="shared" si="33"/>
        <v>205.87885714285716</v>
      </c>
      <c r="J115" s="11">
        <f t="shared" si="33"/>
        <v>205.1297142857143</v>
      </c>
      <c r="K115" s="11">
        <f t="shared" si="33"/>
        <v>204.38057142857144</v>
      </c>
      <c r="L115" s="11">
        <f t="shared" si="33"/>
        <v>203.6314285714286</v>
      </c>
      <c r="M115" s="11">
        <f t="shared" si="33"/>
        <v>202.88228571428573</v>
      </c>
      <c r="N115" s="11">
        <f t="shared" si="33"/>
        <v>202.13314285714287</v>
      </c>
    </row>
    <row r="116" spans="1:14" ht="12">
      <c r="A116" s="9" t="s">
        <v>40</v>
      </c>
      <c r="B116" s="11">
        <f>((D78-B78)/21)+B78</f>
        <v>1419.9304761904762</v>
      </c>
      <c r="C116" s="11">
        <f aca="true" t="shared" si="34" ref="C116:N116">(($D78-$B78)/21)+B116</f>
        <v>1401.7409523809524</v>
      </c>
      <c r="D116" s="11">
        <f t="shared" si="34"/>
        <v>1383.5514285714287</v>
      </c>
      <c r="E116" s="11">
        <f t="shared" si="34"/>
        <v>1365.361904761905</v>
      </c>
      <c r="F116" s="11">
        <f t="shared" si="34"/>
        <v>1347.1723809523812</v>
      </c>
      <c r="G116" s="11">
        <f t="shared" si="34"/>
        <v>1328.9828571428575</v>
      </c>
      <c r="H116" s="11">
        <f t="shared" si="34"/>
        <v>1310.7933333333337</v>
      </c>
      <c r="I116" s="11">
        <f t="shared" si="34"/>
        <v>1292.60380952381</v>
      </c>
      <c r="J116" s="11">
        <f t="shared" si="34"/>
        <v>1274.4142857142863</v>
      </c>
      <c r="K116" s="11">
        <f t="shared" si="34"/>
        <v>1256.2247619047625</v>
      </c>
      <c r="L116" s="11">
        <f t="shared" si="34"/>
        <v>1238.0352380952388</v>
      </c>
      <c r="M116" s="11">
        <f t="shared" si="34"/>
        <v>1219.845714285715</v>
      </c>
      <c r="N116" s="11">
        <f t="shared" si="34"/>
        <v>1201.6561904761913</v>
      </c>
    </row>
    <row r="117" spans="1:14" ht="12">
      <c r="A117" s="9" t="s">
        <v>41</v>
      </c>
      <c r="B117" s="609"/>
      <c r="C117" s="609"/>
      <c r="D117" s="609"/>
      <c r="E117" s="609"/>
      <c r="F117" s="609"/>
      <c r="G117" s="609"/>
      <c r="H117" s="609"/>
      <c r="I117" s="609"/>
      <c r="J117" s="609"/>
      <c r="K117" s="609"/>
      <c r="L117" s="609"/>
      <c r="M117" s="609"/>
      <c r="N117" s="609"/>
    </row>
    <row r="118" spans="1:12" ht="12">
      <c r="A118" s="565"/>
      <c r="B118" s="565"/>
      <c r="C118" s="565"/>
      <c r="D118" s="565"/>
      <c r="E118" s="565"/>
      <c r="F118" s="565"/>
      <c r="G118" s="565"/>
      <c r="H118" s="565"/>
      <c r="I118" s="565"/>
      <c r="J118" s="565"/>
      <c r="K118" s="565"/>
      <c r="L118" s="565"/>
    </row>
    <row r="119" spans="1:12" ht="12">
      <c r="A119" s="565"/>
      <c r="B119" s="565"/>
      <c r="C119" s="565"/>
      <c r="D119" s="565"/>
      <c r="E119" s="565"/>
      <c r="F119" s="565"/>
      <c r="G119" s="565"/>
      <c r="H119" s="565"/>
      <c r="I119" s="565"/>
      <c r="J119" s="565"/>
      <c r="K119" s="565"/>
      <c r="L119" s="565"/>
    </row>
    <row r="120" spans="1:12" ht="12">
      <c r="A120" s="570" t="s">
        <v>256</v>
      </c>
      <c r="B120" s="565"/>
      <c r="C120" s="565"/>
      <c r="D120" s="565"/>
      <c r="E120" s="565"/>
      <c r="F120" s="565"/>
      <c r="G120" s="565"/>
      <c r="H120" s="565"/>
      <c r="I120" s="565"/>
      <c r="J120" s="565"/>
      <c r="K120" s="565"/>
      <c r="L120" s="565"/>
    </row>
    <row r="121" spans="1:12" ht="12">
      <c r="A121" s="581"/>
      <c r="B121" s="565"/>
      <c r="C121" s="565"/>
      <c r="D121" s="565"/>
      <c r="E121" s="565"/>
      <c r="F121" s="565"/>
      <c r="G121" s="565"/>
      <c r="H121" s="565"/>
      <c r="I121" s="565"/>
      <c r="J121" s="565"/>
      <c r="K121" s="565"/>
      <c r="L121" s="565"/>
    </row>
    <row r="122" spans="1:14" ht="12">
      <c r="A122" s="9"/>
      <c r="B122" s="582">
        <v>1990</v>
      </c>
      <c r="C122" s="582">
        <v>1991</v>
      </c>
      <c r="D122" s="582">
        <v>1992</v>
      </c>
      <c r="E122" s="582">
        <v>1993</v>
      </c>
      <c r="F122" s="582">
        <v>1994</v>
      </c>
      <c r="G122" s="582">
        <v>1995</v>
      </c>
      <c r="H122" s="582">
        <v>1996</v>
      </c>
      <c r="I122" s="582">
        <v>1997</v>
      </c>
      <c r="J122" s="582">
        <v>1998</v>
      </c>
      <c r="K122" s="21">
        <v>1999</v>
      </c>
      <c r="L122" s="583">
        <v>2000</v>
      </c>
      <c r="M122" s="583">
        <v>2001</v>
      </c>
      <c r="N122" s="584">
        <v>2002</v>
      </c>
    </row>
    <row r="123" spans="1:14" ht="12">
      <c r="A123" s="9" t="s">
        <v>13</v>
      </c>
      <c r="B123" s="11">
        <f aca="true" t="shared" si="35" ref="B123:N123">B84/$B84*100</f>
        <v>100</v>
      </c>
      <c r="C123" s="11">
        <f t="shared" si="35"/>
        <v>97.61732417689873</v>
      </c>
      <c r="D123" s="11">
        <f t="shared" si="35"/>
        <v>95.23464835379748</v>
      </c>
      <c r="E123" s="11">
        <f t="shared" si="35"/>
        <v>92.8519725306962</v>
      </c>
      <c r="F123" s="11">
        <f t="shared" si="35"/>
        <v>90.46929670759492</v>
      </c>
      <c r="G123" s="11">
        <f t="shared" si="35"/>
        <v>88.08662088449366</v>
      </c>
      <c r="H123" s="11">
        <f t="shared" si="35"/>
        <v>85.70394506139239</v>
      </c>
      <c r="I123" s="11">
        <f t="shared" si="35"/>
        <v>83.32126923829111</v>
      </c>
      <c r="J123" s="11">
        <f t="shared" si="35"/>
        <v>80.93859341518984</v>
      </c>
      <c r="K123" s="11">
        <f t="shared" si="35"/>
        <v>78.55591759208856</v>
      </c>
      <c r="L123" s="26">
        <f t="shared" si="35"/>
        <v>76.17324176898728</v>
      </c>
      <c r="M123" s="26">
        <f t="shared" si="35"/>
        <v>73.79056594588602</v>
      </c>
      <c r="N123" s="35">
        <f t="shared" si="35"/>
        <v>71.40789012278475</v>
      </c>
    </row>
    <row r="124" spans="1:14" ht="12">
      <c r="A124" s="9" t="s">
        <v>7</v>
      </c>
      <c r="B124" s="11">
        <f aca="true" t="shared" si="36" ref="B124:N124">B85/$B85*100</f>
        <v>100</v>
      </c>
      <c r="C124" s="11">
        <f t="shared" si="36"/>
        <v>97.65912980931726</v>
      </c>
      <c r="D124" s="11">
        <f t="shared" si="36"/>
        <v>95.31825961863453</v>
      </c>
      <c r="E124" s="11">
        <f t="shared" si="36"/>
        <v>92.97738942795178</v>
      </c>
      <c r="F124" s="11">
        <f t="shared" si="36"/>
        <v>90.63651923726906</v>
      </c>
      <c r="G124" s="11">
        <f t="shared" si="36"/>
        <v>88.2956490465863</v>
      </c>
      <c r="H124" s="11">
        <f t="shared" si="36"/>
        <v>85.95477885590358</v>
      </c>
      <c r="I124" s="11">
        <f t="shared" si="36"/>
        <v>83.61390866522083</v>
      </c>
      <c r="J124" s="11">
        <f t="shared" si="36"/>
        <v>81.27303847453811</v>
      </c>
      <c r="K124" s="11">
        <f t="shared" si="36"/>
        <v>78.93216828385536</v>
      </c>
      <c r="L124" s="26">
        <f t="shared" si="36"/>
        <v>76.59129809317264</v>
      </c>
      <c r="M124" s="26">
        <f t="shared" si="36"/>
        <v>74.25042790248992</v>
      </c>
      <c r="N124" s="35">
        <f t="shared" si="36"/>
        <v>71.90955771180718</v>
      </c>
    </row>
    <row r="125" spans="1:15" ht="12.75">
      <c r="A125" s="9" t="s">
        <v>12</v>
      </c>
      <c r="B125" s="11">
        <f aca="true" t="shared" si="37" ref="B125:N125">B86/$B86*100</f>
        <v>100</v>
      </c>
      <c r="C125" s="11">
        <f t="shared" si="37"/>
        <v>97.4183597098049</v>
      </c>
      <c r="D125" s="11">
        <f t="shared" si="37"/>
        <v>94.83671941960979</v>
      </c>
      <c r="E125" s="11">
        <f t="shared" si="37"/>
        <v>92.2550791294147</v>
      </c>
      <c r="F125" s="11">
        <f t="shared" si="37"/>
        <v>89.67343883921959</v>
      </c>
      <c r="G125" s="11">
        <f t="shared" si="37"/>
        <v>87.09179854902449</v>
      </c>
      <c r="H125" s="11">
        <f t="shared" si="37"/>
        <v>84.51015825882938</v>
      </c>
      <c r="I125" s="11">
        <f t="shared" si="37"/>
        <v>81.92851796863428</v>
      </c>
      <c r="J125" s="11">
        <f t="shared" si="37"/>
        <v>79.34687767843918</v>
      </c>
      <c r="K125" s="11">
        <f t="shared" si="37"/>
        <v>76.76523738824407</v>
      </c>
      <c r="L125" s="26">
        <f t="shared" si="37"/>
        <v>74.18359709804898</v>
      </c>
      <c r="M125" s="26">
        <f t="shared" si="37"/>
        <v>71.60195680785387</v>
      </c>
      <c r="N125" s="35">
        <f t="shared" si="37"/>
        <v>69.02031651765877</v>
      </c>
      <c r="O125"/>
    </row>
    <row r="126" spans="1:15" ht="12.75">
      <c r="A126" s="9" t="s">
        <v>10</v>
      </c>
      <c r="B126" s="11">
        <f aca="true" t="shared" si="38" ref="B126:N126">B87/$B87*100</f>
        <v>100</v>
      </c>
      <c r="C126" s="11">
        <f t="shared" si="38"/>
        <v>97.91931044712165</v>
      </c>
      <c r="D126" s="11">
        <f t="shared" si="38"/>
        <v>95.83862089424329</v>
      </c>
      <c r="E126" s="11">
        <f t="shared" si="38"/>
        <v>93.75793134136494</v>
      </c>
      <c r="F126" s="11">
        <f t="shared" si="38"/>
        <v>91.67724178848658</v>
      </c>
      <c r="G126" s="11">
        <f t="shared" si="38"/>
        <v>89.59655223560823</v>
      </c>
      <c r="H126" s="11">
        <f t="shared" si="38"/>
        <v>87.51586268272987</v>
      </c>
      <c r="I126" s="11">
        <f t="shared" si="38"/>
        <v>85.43517312985152</v>
      </c>
      <c r="J126" s="11">
        <f t="shared" si="38"/>
        <v>83.35448357697317</v>
      </c>
      <c r="K126" s="11">
        <f t="shared" si="38"/>
        <v>81.2737940240948</v>
      </c>
      <c r="L126" s="26">
        <f t="shared" si="38"/>
        <v>79.19310447121644</v>
      </c>
      <c r="M126" s="26">
        <f t="shared" si="38"/>
        <v>77.11241491833809</v>
      </c>
      <c r="N126" s="35">
        <f t="shared" si="38"/>
        <v>75.03172536545975</v>
      </c>
      <c r="O126"/>
    </row>
    <row r="127" spans="1:14" ht="12">
      <c r="A127" s="9" t="s">
        <v>3</v>
      </c>
      <c r="B127" s="11">
        <f aca="true" t="shared" si="39" ref="B127:N127">B88/$B88*100</f>
        <v>100</v>
      </c>
      <c r="C127" s="11">
        <f t="shared" si="39"/>
        <v>97.17714248390273</v>
      </c>
      <c r="D127" s="11">
        <f t="shared" si="39"/>
        <v>94.35428496780547</v>
      </c>
      <c r="E127" s="11">
        <f t="shared" si="39"/>
        <v>91.5314274517082</v>
      </c>
      <c r="F127" s="11">
        <f t="shared" si="39"/>
        <v>88.70856993561094</v>
      </c>
      <c r="G127" s="11">
        <f t="shared" si="39"/>
        <v>85.88571241951367</v>
      </c>
      <c r="H127" s="11">
        <f t="shared" si="39"/>
        <v>83.06285490341641</v>
      </c>
      <c r="I127" s="11">
        <f t="shared" si="39"/>
        <v>80.23999738731914</v>
      </c>
      <c r="J127" s="11">
        <f t="shared" si="39"/>
        <v>77.41713987122188</v>
      </c>
      <c r="K127" s="11">
        <f t="shared" si="39"/>
        <v>74.5942823551246</v>
      </c>
      <c r="L127" s="26">
        <f t="shared" si="39"/>
        <v>71.77142483902735</v>
      </c>
      <c r="M127" s="26">
        <f t="shared" si="39"/>
        <v>68.94856732293009</v>
      </c>
      <c r="N127" s="35">
        <f t="shared" si="39"/>
        <v>66.12570980683282</v>
      </c>
    </row>
    <row r="128" spans="1:14" ht="12">
      <c r="A128" s="9" t="s">
        <v>8</v>
      </c>
      <c r="B128" s="11">
        <f aca="true" t="shared" si="40" ref="B128:N128">B89/$B89*100</f>
        <v>100</v>
      </c>
      <c r="C128" s="11">
        <f t="shared" si="40"/>
        <v>96.6661417041747</v>
      </c>
      <c r="D128" s="11">
        <f t="shared" si="40"/>
        <v>93.3322834083494</v>
      </c>
      <c r="E128" s="11">
        <f t="shared" si="40"/>
        <v>89.99842511252409</v>
      </c>
      <c r="F128" s="11">
        <f t="shared" si="40"/>
        <v>86.6645668166988</v>
      </c>
      <c r="G128" s="11">
        <f t="shared" si="40"/>
        <v>83.3307085208735</v>
      </c>
      <c r="H128" s="11">
        <f t="shared" si="40"/>
        <v>79.9968502250482</v>
      </c>
      <c r="I128" s="11">
        <f t="shared" si="40"/>
        <v>76.6629919292229</v>
      </c>
      <c r="J128" s="11">
        <f t="shared" si="40"/>
        <v>73.3291336333976</v>
      </c>
      <c r="K128" s="11">
        <f t="shared" si="40"/>
        <v>69.9952753375723</v>
      </c>
      <c r="L128" s="26">
        <f t="shared" si="40"/>
        <v>66.661417041747</v>
      </c>
      <c r="M128" s="26">
        <f t="shared" si="40"/>
        <v>63.3275587459217</v>
      </c>
      <c r="N128" s="35">
        <f t="shared" si="40"/>
        <v>59.9937004500964</v>
      </c>
    </row>
    <row r="129" spans="1:14" ht="12">
      <c r="A129" s="9" t="s">
        <v>0</v>
      </c>
      <c r="B129" s="11">
        <f aca="true" t="shared" si="41" ref="B129:N129">B90/$B90*100</f>
        <v>100</v>
      </c>
      <c r="C129" s="11">
        <f t="shared" si="41"/>
        <v>100.55908679379124</v>
      </c>
      <c r="D129" s="11">
        <f t="shared" si="41"/>
        <v>101.1181735875825</v>
      </c>
      <c r="E129" s="11">
        <f t="shared" si="41"/>
        <v>101.67726038137374</v>
      </c>
      <c r="F129" s="11">
        <f t="shared" si="41"/>
        <v>102.23634717516501</v>
      </c>
      <c r="G129" s="11">
        <f t="shared" si="41"/>
        <v>102.79543396895625</v>
      </c>
      <c r="H129" s="11">
        <f t="shared" si="41"/>
        <v>103.35452076274751</v>
      </c>
      <c r="I129" s="11">
        <f t="shared" si="41"/>
        <v>103.91360755653875</v>
      </c>
      <c r="J129" s="11">
        <f t="shared" si="41"/>
        <v>104.47269435033002</v>
      </c>
      <c r="K129" s="11">
        <f t="shared" si="41"/>
        <v>105.03178114412125</v>
      </c>
      <c r="L129" s="26">
        <f t="shared" si="41"/>
        <v>105.59086793791252</v>
      </c>
      <c r="M129" s="26">
        <f t="shared" si="41"/>
        <v>106.14995473170377</v>
      </c>
      <c r="N129" s="35">
        <f t="shared" si="41"/>
        <v>106.70904152549502</v>
      </c>
    </row>
    <row r="130" spans="1:14" ht="12">
      <c r="A130" s="9" t="s">
        <v>1</v>
      </c>
      <c r="B130" s="11">
        <f aca="true" t="shared" si="42" ref="B130:N130">B91/$B91*100</f>
        <v>100</v>
      </c>
      <c r="C130" s="11">
        <f t="shared" si="42"/>
        <v>97.63095540165378</v>
      </c>
      <c r="D130" s="11">
        <f t="shared" si="42"/>
        <v>95.26191080330756</v>
      </c>
      <c r="E130" s="11">
        <f t="shared" si="42"/>
        <v>92.89286620496134</v>
      </c>
      <c r="F130" s="11">
        <f t="shared" si="42"/>
        <v>90.5238216066151</v>
      </c>
      <c r="G130" s="11">
        <f t="shared" si="42"/>
        <v>88.15477700826888</v>
      </c>
      <c r="H130" s="11">
        <f t="shared" si="42"/>
        <v>85.78573240992267</v>
      </c>
      <c r="I130" s="11">
        <f t="shared" si="42"/>
        <v>83.41668781157644</v>
      </c>
      <c r="J130" s="11">
        <f t="shared" si="42"/>
        <v>81.04764321323022</v>
      </c>
      <c r="K130" s="11">
        <f t="shared" si="42"/>
        <v>78.678598614884</v>
      </c>
      <c r="L130" s="26">
        <f t="shared" si="42"/>
        <v>76.30955401653777</v>
      </c>
      <c r="M130" s="26">
        <f t="shared" si="42"/>
        <v>73.94050941819155</v>
      </c>
      <c r="N130" s="35">
        <f t="shared" si="42"/>
        <v>71.57146481984533</v>
      </c>
    </row>
    <row r="131" spans="1:14" ht="12">
      <c r="A131" s="9" t="s">
        <v>11</v>
      </c>
      <c r="B131" s="11">
        <f aca="true" t="shared" si="43" ref="B131:N131">B92/$B92*100</f>
        <v>100</v>
      </c>
      <c r="C131" s="11">
        <f t="shared" si="43"/>
        <v>97.76087122033299</v>
      </c>
      <c r="D131" s="11">
        <f t="shared" si="43"/>
        <v>95.52174244066597</v>
      </c>
      <c r="E131" s="11">
        <f t="shared" si="43"/>
        <v>93.28261366099896</v>
      </c>
      <c r="F131" s="11">
        <f t="shared" si="43"/>
        <v>91.04348488133193</v>
      </c>
      <c r="G131" s="11">
        <f t="shared" si="43"/>
        <v>88.80435610166492</v>
      </c>
      <c r="H131" s="11">
        <f t="shared" si="43"/>
        <v>86.56522732199792</v>
      </c>
      <c r="I131" s="11">
        <f t="shared" si="43"/>
        <v>84.3260985423309</v>
      </c>
      <c r="J131" s="11">
        <f t="shared" si="43"/>
        <v>82.08696976266388</v>
      </c>
      <c r="K131" s="11">
        <f t="shared" si="43"/>
        <v>79.84784098299687</v>
      </c>
      <c r="L131" s="26">
        <f t="shared" si="43"/>
        <v>77.60871220332986</v>
      </c>
      <c r="M131" s="26">
        <f t="shared" si="43"/>
        <v>75.36958342366285</v>
      </c>
      <c r="N131" s="35">
        <f t="shared" si="43"/>
        <v>73.13045464399582</v>
      </c>
    </row>
    <row r="132" spans="1:14" ht="12">
      <c r="A132" s="9" t="s">
        <v>2</v>
      </c>
      <c r="B132" s="11">
        <f aca="true" t="shared" si="44" ref="B132:N132">B93/$B93*100</f>
        <v>100</v>
      </c>
      <c r="C132" s="11">
        <f t="shared" si="44"/>
        <v>97.44297544675288</v>
      </c>
      <c r="D132" s="11">
        <f t="shared" si="44"/>
        <v>94.88595089350575</v>
      </c>
      <c r="E132" s="11">
        <f t="shared" si="44"/>
        <v>92.32892634025862</v>
      </c>
      <c r="F132" s="11">
        <f t="shared" si="44"/>
        <v>89.77190178701149</v>
      </c>
      <c r="G132" s="11">
        <f t="shared" si="44"/>
        <v>87.21487723376437</v>
      </c>
      <c r="H132" s="11">
        <f t="shared" si="44"/>
        <v>84.65785268051724</v>
      </c>
      <c r="I132" s="11">
        <f t="shared" si="44"/>
        <v>82.1008281272701</v>
      </c>
      <c r="J132" s="11">
        <f t="shared" si="44"/>
        <v>79.54380357402297</v>
      </c>
      <c r="K132" s="11">
        <f t="shared" si="44"/>
        <v>76.98677902077586</v>
      </c>
      <c r="L132" s="26">
        <f t="shared" si="44"/>
        <v>74.42975446752872</v>
      </c>
      <c r="M132" s="26">
        <f t="shared" si="44"/>
        <v>71.87272991428159</v>
      </c>
      <c r="N132" s="35">
        <f t="shared" si="44"/>
        <v>69.31570536103447</v>
      </c>
    </row>
    <row r="133" spans="1:14" ht="12">
      <c r="A133" s="9" t="s">
        <v>5</v>
      </c>
      <c r="B133" s="11">
        <f aca="true" t="shared" si="45" ref="B133:N133">B94/$B94*100</f>
        <v>100</v>
      </c>
      <c r="C133" s="11">
        <f t="shared" si="45"/>
        <v>97.15834744276928</v>
      </c>
      <c r="D133" s="11">
        <f t="shared" si="45"/>
        <v>94.31669488553855</v>
      </c>
      <c r="E133" s="11">
        <f t="shared" si="45"/>
        <v>91.47504232830782</v>
      </c>
      <c r="F133" s="11">
        <f t="shared" si="45"/>
        <v>88.63338977107709</v>
      </c>
      <c r="G133" s="11">
        <f t="shared" si="45"/>
        <v>85.79173721384637</v>
      </c>
      <c r="H133" s="11">
        <f t="shared" si="45"/>
        <v>82.95008465661566</v>
      </c>
      <c r="I133" s="11">
        <f t="shared" si="45"/>
        <v>80.10843209938493</v>
      </c>
      <c r="J133" s="11">
        <f t="shared" si="45"/>
        <v>77.2667795421542</v>
      </c>
      <c r="K133" s="11">
        <f t="shared" si="45"/>
        <v>74.42512698492348</v>
      </c>
      <c r="L133" s="26">
        <f t="shared" si="45"/>
        <v>71.58347442769275</v>
      </c>
      <c r="M133" s="26">
        <f t="shared" si="45"/>
        <v>68.74182187046203</v>
      </c>
      <c r="N133" s="35">
        <f t="shared" si="45"/>
        <v>65.9001693132313</v>
      </c>
    </row>
    <row r="134" spans="1:14" ht="12">
      <c r="A134" s="9" t="s">
        <v>4</v>
      </c>
      <c r="B134" s="11">
        <f aca="true" t="shared" si="46" ref="B134:N134">B95/$B95*100</f>
        <v>100</v>
      </c>
      <c r="C134" s="11">
        <f t="shared" si="46"/>
        <v>99.41103536986351</v>
      </c>
      <c r="D134" s="11">
        <f t="shared" si="46"/>
        <v>98.82207073972702</v>
      </c>
      <c r="E134" s="11">
        <f t="shared" si="46"/>
        <v>98.23310610959052</v>
      </c>
      <c r="F134" s="11">
        <f t="shared" si="46"/>
        <v>97.64414147945405</v>
      </c>
      <c r="G134" s="11">
        <f t="shared" si="46"/>
        <v>97.05517684931756</v>
      </c>
      <c r="H134" s="11">
        <f t="shared" si="46"/>
        <v>96.46621221918107</v>
      </c>
      <c r="I134" s="11">
        <f t="shared" si="46"/>
        <v>95.87724758904457</v>
      </c>
      <c r="J134" s="11">
        <f t="shared" si="46"/>
        <v>95.28828295890808</v>
      </c>
      <c r="K134" s="11">
        <f t="shared" si="46"/>
        <v>94.6993183287716</v>
      </c>
      <c r="L134" s="26">
        <f t="shared" si="46"/>
        <v>94.11035369863511</v>
      </c>
      <c r="M134" s="26">
        <f t="shared" si="46"/>
        <v>93.52138906849862</v>
      </c>
      <c r="N134" s="35">
        <f t="shared" si="46"/>
        <v>92.93242443836213</v>
      </c>
    </row>
    <row r="135" spans="1:14" ht="12">
      <c r="A135" s="9" t="s">
        <v>6</v>
      </c>
      <c r="B135" s="11">
        <f aca="true" t="shared" si="47" ref="B135:N135">B96/$B96*100</f>
        <v>100</v>
      </c>
      <c r="C135" s="11">
        <f t="shared" si="47"/>
        <v>97.72544335874827</v>
      </c>
      <c r="D135" s="11">
        <f t="shared" si="47"/>
        <v>95.45088671749652</v>
      </c>
      <c r="E135" s="11">
        <f t="shared" si="47"/>
        <v>93.17633007624478</v>
      </c>
      <c r="F135" s="11">
        <f t="shared" si="47"/>
        <v>90.90177343499305</v>
      </c>
      <c r="G135" s="11">
        <f t="shared" si="47"/>
        <v>88.6272167937413</v>
      </c>
      <c r="H135" s="11">
        <f t="shared" si="47"/>
        <v>86.35266015248956</v>
      </c>
      <c r="I135" s="11">
        <f t="shared" si="47"/>
        <v>84.07810351123783</v>
      </c>
      <c r="J135" s="11">
        <f t="shared" si="47"/>
        <v>81.80354686998609</v>
      </c>
      <c r="K135" s="11">
        <f t="shared" si="47"/>
        <v>79.52899022873436</v>
      </c>
      <c r="L135" s="26">
        <f t="shared" si="47"/>
        <v>77.25443358748262</v>
      </c>
      <c r="M135" s="26">
        <f t="shared" si="47"/>
        <v>74.97987694623089</v>
      </c>
      <c r="N135" s="35">
        <f t="shared" si="47"/>
        <v>72.70532030497914</v>
      </c>
    </row>
    <row r="136" spans="1:14" ht="12">
      <c r="A136" s="9" t="s">
        <v>14</v>
      </c>
      <c r="B136" s="11">
        <f aca="true" t="shared" si="48" ref="B136:N136">B97/$B97*100</f>
        <v>100</v>
      </c>
      <c r="C136" s="11">
        <f t="shared" si="48"/>
        <v>97.40615512831393</v>
      </c>
      <c r="D136" s="11">
        <f t="shared" si="48"/>
        <v>94.81231025662785</v>
      </c>
      <c r="E136" s="11">
        <f t="shared" si="48"/>
        <v>92.21846538494178</v>
      </c>
      <c r="F136" s="11">
        <f t="shared" si="48"/>
        <v>89.62462051325572</v>
      </c>
      <c r="G136" s="11">
        <f t="shared" si="48"/>
        <v>87.03077564156965</v>
      </c>
      <c r="H136" s="11">
        <f t="shared" si="48"/>
        <v>84.43693076988356</v>
      </c>
      <c r="I136" s="11">
        <f t="shared" si="48"/>
        <v>81.8430858981975</v>
      </c>
      <c r="J136" s="11">
        <f t="shared" si="48"/>
        <v>79.24924102651143</v>
      </c>
      <c r="K136" s="11">
        <f t="shared" si="48"/>
        <v>76.65539615482535</v>
      </c>
      <c r="L136" s="26">
        <f t="shared" si="48"/>
        <v>74.06155128313928</v>
      </c>
      <c r="M136" s="26">
        <f t="shared" si="48"/>
        <v>71.46770641145321</v>
      </c>
      <c r="N136" s="35">
        <f t="shared" si="48"/>
        <v>68.87386153976715</v>
      </c>
    </row>
    <row r="137" spans="1:14" ht="12">
      <c r="A137" s="9" t="s">
        <v>9</v>
      </c>
      <c r="B137" s="11">
        <f aca="true" t="shared" si="49" ref="B137:N137">B98/$B98*100</f>
        <v>100</v>
      </c>
      <c r="C137" s="11">
        <f t="shared" si="49"/>
        <v>97.32245890135098</v>
      </c>
      <c r="D137" s="11">
        <f t="shared" si="49"/>
        <v>94.64491780270197</v>
      </c>
      <c r="E137" s="11">
        <f t="shared" si="49"/>
        <v>91.96737670405295</v>
      </c>
      <c r="F137" s="11">
        <f t="shared" si="49"/>
        <v>89.28983560540394</v>
      </c>
      <c r="G137" s="11">
        <f t="shared" si="49"/>
        <v>86.61229450675492</v>
      </c>
      <c r="H137" s="11">
        <f t="shared" si="49"/>
        <v>83.9347534081059</v>
      </c>
      <c r="I137" s="11">
        <f t="shared" si="49"/>
        <v>81.25721230945689</v>
      </c>
      <c r="J137" s="11">
        <f t="shared" si="49"/>
        <v>78.57967121080787</v>
      </c>
      <c r="K137" s="11">
        <f t="shared" si="49"/>
        <v>75.90213011215886</v>
      </c>
      <c r="L137" s="26">
        <f t="shared" si="49"/>
        <v>73.22458901350984</v>
      </c>
      <c r="M137" s="26">
        <f t="shared" si="49"/>
        <v>70.54704791486084</v>
      </c>
      <c r="N137" s="35">
        <f t="shared" si="49"/>
        <v>67.86950681621184</v>
      </c>
    </row>
    <row r="138" spans="1:14" ht="12">
      <c r="A138" s="9" t="s">
        <v>15</v>
      </c>
      <c r="B138" s="11">
        <f aca="true" t="shared" si="50" ref="B138:N138">B99/$B99*100</f>
        <v>100</v>
      </c>
      <c r="C138" s="11">
        <f t="shared" si="50"/>
        <v>97.38310573830239</v>
      </c>
      <c r="D138" s="11">
        <f t="shared" si="50"/>
        <v>94.7662114766048</v>
      </c>
      <c r="E138" s="11">
        <f t="shared" si="50"/>
        <v>92.14931721490717</v>
      </c>
      <c r="F138" s="11">
        <f t="shared" si="50"/>
        <v>89.53242295320958</v>
      </c>
      <c r="G138" s="11">
        <f t="shared" si="50"/>
        <v>86.91552869151197</v>
      </c>
      <c r="H138" s="11">
        <f t="shared" si="50"/>
        <v>84.29863442981436</v>
      </c>
      <c r="I138" s="11">
        <f t="shared" si="50"/>
        <v>81.68174016811676</v>
      </c>
      <c r="J138" s="11">
        <f t="shared" si="50"/>
        <v>79.06484590641915</v>
      </c>
      <c r="K138" s="11">
        <f t="shared" si="50"/>
        <v>76.44795164472154</v>
      </c>
      <c r="L138" s="26">
        <f t="shared" si="50"/>
        <v>73.83105738302393</v>
      </c>
      <c r="M138" s="26">
        <f t="shared" si="50"/>
        <v>71.21416312132632</v>
      </c>
      <c r="N138" s="35">
        <f t="shared" si="50"/>
        <v>68.59726885962873</v>
      </c>
    </row>
    <row r="139" spans="1:14" ht="12">
      <c r="A139" s="9" t="s">
        <v>19</v>
      </c>
      <c r="B139" s="11">
        <f aca="true" t="shared" si="51" ref="B139:N139">B100/$B100*100</f>
        <v>100</v>
      </c>
      <c r="C139" s="11">
        <f t="shared" si="51"/>
        <v>100.73798820258295</v>
      </c>
      <c r="D139" s="11">
        <f t="shared" si="51"/>
        <v>101.47597640516591</v>
      </c>
      <c r="E139" s="11">
        <f t="shared" si="51"/>
        <v>102.21396460774885</v>
      </c>
      <c r="F139" s="11">
        <f t="shared" si="51"/>
        <v>102.9519528103318</v>
      </c>
      <c r="G139" s="11">
        <f t="shared" si="51"/>
        <v>103.68994101291476</v>
      </c>
      <c r="H139" s="11">
        <f t="shared" si="51"/>
        <v>104.4279292154977</v>
      </c>
      <c r="I139" s="11">
        <f t="shared" si="51"/>
        <v>105.16591741808065</v>
      </c>
      <c r="J139" s="11">
        <f t="shared" si="51"/>
        <v>105.90390562066361</v>
      </c>
      <c r="K139" s="11">
        <f t="shared" si="51"/>
        <v>106.64189382324658</v>
      </c>
      <c r="L139" s="26">
        <f t="shared" si="51"/>
        <v>107.37988202582953</v>
      </c>
      <c r="M139" s="26">
        <f t="shared" si="51"/>
        <v>108.11787022841249</v>
      </c>
      <c r="N139" s="35">
        <f t="shared" si="51"/>
        <v>108.85585843099544</v>
      </c>
    </row>
    <row r="140" spans="1:14" ht="12">
      <c r="A140" s="9" t="s">
        <v>20</v>
      </c>
      <c r="B140" s="11">
        <f aca="true" t="shared" si="52" ref="B140:N140">B101/$B101*100</f>
        <v>100</v>
      </c>
      <c r="C140" s="11">
        <f t="shared" si="52"/>
        <v>97.635920453683</v>
      </c>
      <c r="D140" s="11">
        <f t="shared" si="52"/>
        <v>95.271840907366</v>
      </c>
      <c r="E140" s="11">
        <f t="shared" si="52"/>
        <v>92.907761361049</v>
      </c>
      <c r="F140" s="11">
        <f t="shared" si="52"/>
        <v>90.543681814732</v>
      </c>
      <c r="G140" s="11">
        <f t="shared" si="52"/>
        <v>88.179602268415</v>
      </c>
      <c r="H140" s="11">
        <f t="shared" si="52"/>
        <v>85.81552272209801</v>
      </c>
      <c r="I140" s="11">
        <f t="shared" si="52"/>
        <v>83.45144317578101</v>
      </c>
      <c r="J140" s="11">
        <f t="shared" si="52"/>
        <v>81.08736362946402</v>
      </c>
      <c r="K140" s="11">
        <f t="shared" si="52"/>
        <v>78.72328408314702</v>
      </c>
      <c r="L140" s="26">
        <f t="shared" si="52"/>
        <v>76.35920453683002</v>
      </c>
      <c r="M140" s="26">
        <f t="shared" si="52"/>
        <v>73.99512499051302</v>
      </c>
      <c r="N140" s="35">
        <f t="shared" si="52"/>
        <v>71.63104544419602</v>
      </c>
    </row>
    <row r="141" spans="1:14" ht="12">
      <c r="A141" s="9" t="s">
        <v>21</v>
      </c>
      <c r="B141" s="11">
        <f aca="true" t="shared" si="53" ref="B141:N141">B102/$B102*100</f>
        <v>100</v>
      </c>
      <c r="C141" s="11">
        <f t="shared" si="53"/>
        <v>98.62244782726533</v>
      </c>
      <c r="D141" s="11">
        <f t="shared" si="53"/>
        <v>97.24489565453067</v>
      </c>
      <c r="E141" s="11">
        <f t="shared" si="53"/>
        <v>95.86734348179601</v>
      </c>
      <c r="F141" s="11">
        <f t="shared" si="53"/>
        <v>94.48979130906136</v>
      </c>
      <c r="G141" s="11">
        <f t="shared" si="53"/>
        <v>93.11223913632669</v>
      </c>
      <c r="H141" s="11">
        <f t="shared" si="53"/>
        <v>91.73468696359203</v>
      </c>
      <c r="I141" s="11">
        <f t="shared" si="53"/>
        <v>90.35713479085736</v>
      </c>
      <c r="J141" s="11">
        <f t="shared" si="53"/>
        <v>88.9795826181227</v>
      </c>
      <c r="K141" s="11">
        <f t="shared" si="53"/>
        <v>87.60203044538804</v>
      </c>
      <c r="L141" s="26">
        <f t="shared" si="53"/>
        <v>86.22447827265339</v>
      </c>
      <c r="M141" s="26">
        <f t="shared" si="53"/>
        <v>84.84692609991872</v>
      </c>
      <c r="N141" s="35">
        <f t="shared" si="53"/>
        <v>83.46937392718405</v>
      </c>
    </row>
    <row r="142" spans="1:14" ht="12">
      <c r="A142" s="9" t="s">
        <v>22</v>
      </c>
      <c r="B142" s="11">
        <f aca="true" t="shared" si="54" ref="B142:N142">B103/$B103*100</f>
        <v>100</v>
      </c>
      <c r="C142" s="11">
        <f t="shared" si="54"/>
        <v>98.86444949133559</v>
      </c>
      <c r="D142" s="11">
        <f t="shared" si="54"/>
        <v>97.72889898267118</v>
      </c>
      <c r="E142" s="11">
        <f t="shared" si="54"/>
        <v>96.59334847400677</v>
      </c>
      <c r="F142" s="11">
        <f t="shared" si="54"/>
        <v>95.45779796534237</v>
      </c>
      <c r="G142" s="11">
        <f t="shared" si="54"/>
        <v>94.32224745667797</v>
      </c>
      <c r="H142" s="11">
        <f t="shared" si="54"/>
        <v>93.18669694801356</v>
      </c>
      <c r="I142" s="11">
        <f t="shared" si="54"/>
        <v>92.05114643934914</v>
      </c>
      <c r="J142" s="11">
        <f t="shared" si="54"/>
        <v>90.91559593068473</v>
      </c>
      <c r="K142" s="11">
        <f t="shared" si="54"/>
        <v>89.78004542202032</v>
      </c>
      <c r="L142" s="26">
        <f t="shared" si="54"/>
        <v>88.64449491335591</v>
      </c>
      <c r="M142" s="26">
        <f t="shared" si="54"/>
        <v>87.50894440469152</v>
      </c>
      <c r="N142" s="35">
        <f t="shared" si="54"/>
        <v>86.37339389602711</v>
      </c>
    </row>
    <row r="143" spans="1:14" ht="12">
      <c r="A143" s="9" t="s">
        <v>23</v>
      </c>
      <c r="B143" s="11">
        <f aca="true" t="shared" si="55" ref="B143:N143">B104/$B104*100</f>
        <v>100</v>
      </c>
      <c r="C143" s="11">
        <f t="shared" si="55"/>
        <v>99.17521598774165</v>
      </c>
      <c r="D143" s="11">
        <f t="shared" si="55"/>
        <v>98.3504319754833</v>
      </c>
      <c r="E143" s="11">
        <f t="shared" si="55"/>
        <v>97.52564796322496</v>
      </c>
      <c r="F143" s="11">
        <f t="shared" si="55"/>
        <v>96.70086395096659</v>
      </c>
      <c r="G143" s="11">
        <f t="shared" si="55"/>
        <v>95.87607993870823</v>
      </c>
      <c r="H143" s="11">
        <f t="shared" si="55"/>
        <v>95.05129592644988</v>
      </c>
      <c r="I143" s="11">
        <f t="shared" si="55"/>
        <v>94.22651191419153</v>
      </c>
      <c r="J143" s="11">
        <f t="shared" si="55"/>
        <v>93.40172790193319</v>
      </c>
      <c r="K143" s="11">
        <f t="shared" si="55"/>
        <v>92.57694388967484</v>
      </c>
      <c r="L143" s="26">
        <f t="shared" si="55"/>
        <v>91.75215987741649</v>
      </c>
      <c r="M143" s="26">
        <f t="shared" si="55"/>
        <v>90.92737586515813</v>
      </c>
      <c r="N143" s="35">
        <f t="shared" si="55"/>
        <v>90.10259185289978</v>
      </c>
    </row>
    <row r="144" spans="1:14" ht="12">
      <c r="A144" s="9" t="s">
        <v>24</v>
      </c>
      <c r="B144" s="11">
        <f aca="true" t="shared" si="56" ref="B144:N144">B105/$B105*100</f>
        <v>100</v>
      </c>
      <c r="C144" s="11">
        <f t="shared" si="56"/>
        <v>98.80539622520588</v>
      </c>
      <c r="D144" s="11">
        <f t="shared" si="56"/>
        <v>97.61079245041174</v>
      </c>
      <c r="E144" s="11">
        <f t="shared" si="56"/>
        <v>96.41618867561762</v>
      </c>
      <c r="F144" s="11">
        <f t="shared" si="56"/>
        <v>95.2215849008235</v>
      </c>
      <c r="G144" s="11">
        <f t="shared" si="56"/>
        <v>94.02698112602937</v>
      </c>
      <c r="H144" s="11">
        <f t="shared" si="56"/>
        <v>92.83237735123524</v>
      </c>
      <c r="I144" s="11">
        <f t="shared" si="56"/>
        <v>91.63777357644112</v>
      </c>
      <c r="J144" s="11">
        <f t="shared" si="56"/>
        <v>90.44316980164699</v>
      </c>
      <c r="K144" s="11">
        <f t="shared" si="56"/>
        <v>89.24856602685287</v>
      </c>
      <c r="L144" s="26">
        <f t="shared" si="56"/>
        <v>88.05396225205874</v>
      </c>
      <c r="M144" s="26">
        <f t="shared" si="56"/>
        <v>86.85935847726462</v>
      </c>
      <c r="N144" s="35">
        <f t="shared" si="56"/>
        <v>85.6647547024705</v>
      </c>
    </row>
    <row r="145" spans="1:14" ht="12">
      <c r="A145" s="9" t="s">
        <v>25</v>
      </c>
      <c r="B145" s="609"/>
      <c r="C145" s="609"/>
      <c r="D145" s="609"/>
      <c r="E145" s="609"/>
      <c r="F145" s="609"/>
      <c r="G145" s="609"/>
      <c r="H145" s="609"/>
      <c r="I145" s="609"/>
      <c r="J145" s="609"/>
      <c r="K145" s="609"/>
      <c r="L145" s="609"/>
      <c r="M145" s="609"/>
      <c r="N145" s="609"/>
    </row>
    <row r="146" spans="1:14" ht="12">
      <c r="A146" s="9" t="s">
        <v>26</v>
      </c>
      <c r="B146" s="11">
        <f aca="true" t="shared" si="57" ref="B146:N146">B107/$B107*100</f>
        <v>100</v>
      </c>
      <c r="C146" s="11">
        <f t="shared" si="57"/>
        <v>98.95379288791534</v>
      </c>
      <c r="D146" s="11">
        <f t="shared" si="57"/>
        <v>97.9075857758307</v>
      </c>
      <c r="E146" s="11">
        <f t="shared" si="57"/>
        <v>96.86137866374605</v>
      </c>
      <c r="F146" s="11">
        <f t="shared" si="57"/>
        <v>95.81517155166138</v>
      </c>
      <c r="G146" s="11">
        <f t="shared" si="57"/>
        <v>94.76896443957673</v>
      </c>
      <c r="H146" s="11">
        <f t="shared" si="57"/>
        <v>93.72275732749208</v>
      </c>
      <c r="I146" s="11">
        <f t="shared" si="57"/>
        <v>92.67655021540743</v>
      </c>
      <c r="J146" s="11">
        <f t="shared" si="57"/>
        <v>91.63034310332277</v>
      </c>
      <c r="K146" s="11">
        <f t="shared" si="57"/>
        <v>90.58413599123813</v>
      </c>
      <c r="L146" s="26">
        <f t="shared" si="57"/>
        <v>89.53792887915347</v>
      </c>
      <c r="M146" s="26">
        <f t="shared" si="57"/>
        <v>88.49172176706881</v>
      </c>
      <c r="N146" s="35">
        <f t="shared" si="57"/>
        <v>87.44551465498415</v>
      </c>
    </row>
    <row r="147" spans="1:14" ht="12">
      <c r="A147" s="9" t="s">
        <v>72</v>
      </c>
      <c r="B147" s="11">
        <f aca="true" t="shared" si="58" ref="B147:N147">B108/$B108*100</f>
        <v>100</v>
      </c>
      <c r="C147" s="11">
        <f t="shared" si="58"/>
        <v>97.95532095390705</v>
      </c>
      <c r="D147" s="11">
        <f t="shared" si="58"/>
        <v>95.91064190781411</v>
      </c>
      <c r="E147" s="11">
        <f t="shared" si="58"/>
        <v>93.86596286172116</v>
      </c>
      <c r="F147" s="11">
        <f t="shared" si="58"/>
        <v>91.82128381562822</v>
      </c>
      <c r="G147" s="11">
        <f t="shared" si="58"/>
        <v>89.77660476953527</v>
      </c>
      <c r="H147" s="11">
        <f t="shared" si="58"/>
        <v>87.73192572344233</v>
      </c>
      <c r="I147" s="11">
        <f t="shared" si="58"/>
        <v>85.68724667734938</v>
      </c>
      <c r="J147" s="11">
        <f t="shared" si="58"/>
        <v>83.64256763125644</v>
      </c>
      <c r="K147" s="11">
        <f t="shared" si="58"/>
        <v>81.59788858516349</v>
      </c>
      <c r="L147" s="26">
        <f t="shared" si="58"/>
        <v>79.55320953907055</v>
      </c>
      <c r="M147" s="26">
        <f t="shared" si="58"/>
        <v>77.5085304929776</v>
      </c>
      <c r="N147" s="35">
        <f t="shared" si="58"/>
        <v>75.46385144688466</v>
      </c>
    </row>
    <row r="148" spans="1:14" ht="12">
      <c r="A148" s="9" t="s">
        <v>27</v>
      </c>
      <c r="B148" s="11">
        <f aca="true" t="shared" si="59" ref="B148:N148">B109/$B109*100</f>
        <v>100</v>
      </c>
      <c r="C148" s="11">
        <f t="shared" si="59"/>
        <v>98.96660164802357</v>
      </c>
      <c r="D148" s="11">
        <f t="shared" si="59"/>
        <v>97.93320329604714</v>
      </c>
      <c r="E148" s="11">
        <f t="shared" si="59"/>
        <v>96.89980494407071</v>
      </c>
      <c r="F148" s="11">
        <f t="shared" si="59"/>
        <v>95.86640659209428</v>
      </c>
      <c r="G148" s="11">
        <f t="shared" si="59"/>
        <v>94.83300824011785</v>
      </c>
      <c r="H148" s="11">
        <f t="shared" si="59"/>
        <v>93.7996098881414</v>
      </c>
      <c r="I148" s="11">
        <f t="shared" si="59"/>
        <v>92.76621153616499</v>
      </c>
      <c r="J148" s="11">
        <f t="shared" si="59"/>
        <v>91.73281318418856</v>
      </c>
      <c r="K148" s="11">
        <f t="shared" si="59"/>
        <v>90.69941483221213</v>
      </c>
      <c r="L148" s="26">
        <f t="shared" si="59"/>
        <v>89.66601648023568</v>
      </c>
      <c r="M148" s="26">
        <f t="shared" si="59"/>
        <v>88.63261812825925</v>
      </c>
      <c r="N148" s="35">
        <f t="shared" si="59"/>
        <v>87.59921977628284</v>
      </c>
    </row>
    <row r="149" spans="1:14" ht="12">
      <c r="A149" s="9" t="s">
        <v>73</v>
      </c>
      <c r="B149" s="11">
        <f aca="true" t="shared" si="60" ref="B149:N149">B110/$B110*100</f>
        <v>100</v>
      </c>
      <c r="C149" s="11">
        <f t="shared" si="60"/>
        <v>98.6071879523529</v>
      </c>
      <c r="D149" s="11">
        <f t="shared" si="60"/>
        <v>97.2143759047058</v>
      </c>
      <c r="E149" s="11">
        <f t="shared" si="60"/>
        <v>95.8215638570587</v>
      </c>
      <c r="F149" s="11">
        <f t="shared" si="60"/>
        <v>94.42875180941161</v>
      </c>
      <c r="G149" s="11">
        <f t="shared" si="60"/>
        <v>93.03593976176451</v>
      </c>
      <c r="H149" s="11">
        <f t="shared" si="60"/>
        <v>91.64312771411741</v>
      </c>
      <c r="I149" s="11">
        <f t="shared" si="60"/>
        <v>90.25031566647031</v>
      </c>
      <c r="J149" s="11">
        <f t="shared" si="60"/>
        <v>88.85750361882322</v>
      </c>
      <c r="K149" s="11">
        <f t="shared" si="60"/>
        <v>87.46469157117612</v>
      </c>
      <c r="L149" s="26">
        <f t="shared" si="60"/>
        <v>86.07187952352902</v>
      </c>
      <c r="M149" s="26">
        <f t="shared" si="60"/>
        <v>84.67906747588194</v>
      </c>
      <c r="N149" s="35">
        <f t="shared" si="60"/>
        <v>83.28625542823484</v>
      </c>
    </row>
    <row r="150" spans="1:14" ht="12">
      <c r="A150" s="9" t="s">
        <v>35</v>
      </c>
      <c r="B150" s="609"/>
      <c r="C150" s="609"/>
      <c r="D150" s="609"/>
      <c r="E150" s="609"/>
      <c r="F150" s="609"/>
      <c r="G150" s="609"/>
      <c r="H150" s="609"/>
      <c r="I150" s="609"/>
      <c r="J150" s="609"/>
      <c r="K150" s="609"/>
      <c r="L150" s="609"/>
      <c r="M150" s="609"/>
      <c r="N150" s="609"/>
    </row>
    <row r="151" spans="1:14" ht="12">
      <c r="A151" s="9" t="s">
        <v>36</v>
      </c>
      <c r="B151" s="11">
        <f aca="true" t="shared" si="61" ref="B151:N151">B112/$B112*100</f>
        <v>100</v>
      </c>
      <c r="C151" s="11">
        <f t="shared" si="61"/>
        <v>99.06432817582366</v>
      </c>
      <c r="D151" s="11">
        <f t="shared" si="61"/>
        <v>98.12865635164731</v>
      </c>
      <c r="E151" s="11">
        <f t="shared" si="61"/>
        <v>97.19298452747098</v>
      </c>
      <c r="F151" s="11">
        <f t="shared" si="61"/>
        <v>96.25731270329464</v>
      </c>
      <c r="G151" s="11">
        <f t="shared" si="61"/>
        <v>95.32164087911829</v>
      </c>
      <c r="H151" s="11">
        <f t="shared" si="61"/>
        <v>94.38596905494195</v>
      </c>
      <c r="I151" s="11">
        <f t="shared" si="61"/>
        <v>93.45029723076563</v>
      </c>
      <c r="J151" s="11">
        <f t="shared" si="61"/>
        <v>92.51462540658927</v>
      </c>
      <c r="K151" s="11">
        <f t="shared" si="61"/>
        <v>91.57895358241294</v>
      </c>
      <c r="L151" s="26">
        <f t="shared" si="61"/>
        <v>90.6432817582366</v>
      </c>
      <c r="M151" s="26">
        <f t="shared" si="61"/>
        <v>89.70760993406026</v>
      </c>
      <c r="N151" s="35">
        <f t="shared" si="61"/>
        <v>88.77193810988392</v>
      </c>
    </row>
    <row r="152" spans="1:14" ht="12">
      <c r="A152" s="9" t="s">
        <v>37</v>
      </c>
      <c r="B152" s="11">
        <f aca="true" t="shared" si="62" ref="B152:N152">B113/$B113*100</f>
        <v>100</v>
      </c>
      <c r="C152" s="11">
        <f t="shared" si="62"/>
        <v>98.44853724915792</v>
      </c>
      <c r="D152" s="11">
        <f t="shared" si="62"/>
        <v>96.89707449831583</v>
      </c>
      <c r="E152" s="11">
        <f t="shared" si="62"/>
        <v>95.34561174747374</v>
      </c>
      <c r="F152" s="11">
        <f t="shared" si="62"/>
        <v>93.79414899663165</v>
      </c>
      <c r="G152" s="11">
        <f t="shared" si="62"/>
        <v>92.24268624578957</v>
      </c>
      <c r="H152" s="11">
        <f t="shared" si="62"/>
        <v>90.6912234949475</v>
      </c>
      <c r="I152" s="11">
        <f t="shared" si="62"/>
        <v>89.13976074410542</v>
      </c>
      <c r="J152" s="11">
        <f t="shared" si="62"/>
        <v>87.58829799326334</v>
      </c>
      <c r="K152" s="11">
        <f t="shared" si="62"/>
        <v>86.03683524242128</v>
      </c>
      <c r="L152" s="26">
        <f t="shared" si="62"/>
        <v>84.4853724915792</v>
      </c>
      <c r="M152" s="26">
        <f t="shared" si="62"/>
        <v>82.93390974073712</v>
      </c>
      <c r="N152" s="35">
        <f t="shared" si="62"/>
        <v>81.38244698989504</v>
      </c>
    </row>
    <row r="153" spans="1:14" ht="12">
      <c r="A153" s="9" t="s">
        <v>39</v>
      </c>
      <c r="B153" s="11">
        <f aca="true" t="shared" si="63" ref="B153:N153">B114/$B114*100</f>
        <v>100</v>
      </c>
      <c r="C153" s="11">
        <f t="shared" si="63"/>
        <v>98.91711182961974</v>
      </c>
      <c r="D153" s="11">
        <f t="shared" si="63"/>
        <v>97.8342236592395</v>
      </c>
      <c r="E153" s="11">
        <f t="shared" si="63"/>
        <v>96.75133548885924</v>
      </c>
      <c r="F153" s="11">
        <f t="shared" si="63"/>
        <v>95.66844731847898</v>
      </c>
      <c r="G153" s="11">
        <f t="shared" si="63"/>
        <v>94.58555914809872</v>
      </c>
      <c r="H153" s="11">
        <f t="shared" si="63"/>
        <v>93.50267097771847</v>
      </c>
      <c r="I153" s="11">
        <f t="shared" si="63"/>
        <v>92.41978280733822</v>
      </c>
      <c r="J153" s="11">
        <f t="shared" si="63"/>
        <v>91.33689463695796</v>
      </c>
      <c r="K153" s="11">
        <f t="shared" si="63"/>
        <v>90.2540064665777</v>
      </c>
      <c r="L153" s="26">
        <f t="shared" si="63"/>
        <v>89.17111829619746</v>
      </c>
      <c r="M153" s="26">
        <f t="shared" si="63"/>
        <v>88.0882301258172</v>
      </c>
      <c r="N153" s="35">
        <f t="shared" si="63"/>
        <v>87.00534195543695</v>
      </c>
    </row>
    <row r="154" spans="1:14" ht="12">
      <c r="A154" s="9" t="s">
        <v>246</v>
      </c>
      <c r="B154" s="11">
        <f aca="true" t="shared" si="64" ref="B154:N154">B115/$B115*100</f>
        <v>100</v>
      </c>
      <c r="C154" s="11">
        <f t="shared" si="64"/>
        <v>99.64516259997565</v>
      </c>
      <c r="D154" s="11">
        <f t="shared" si="64"/>
        <v>99.29032519995128</v>
      </c>
      <c r="E154" s="11">
        <f t="shared" si="64"/>
        <v>98.93548779992692</v>
      </c>
      <c r="F154" s="11">
        <f t="shared" si="64"/>
        <v>98.58065039990255</v>
      </c>
      <c r="G154" s="11">
        <f t="shared" si="64"/>
        <v>98.2258129998782</v>
      </c>
      <c r="H154" s="11">
        <f t="shared" si="64"/>
        <v>97.87097559985384</v>
      </c>
      <c r="I154" s="11">
        <f t="shared" si="64"/>
        <v>97.51613819982948</v>
      </c>
      <c r="J154" s="11">
        <f t="shared" si="64"/>
        <v>97.16130079980513</v>
      </c>
      <c r="K154" s="11">
        <f t="shared" si="64"/>
        <v>96.80646339978077</v>
      </c>
      <c r="L154" s="26">
        <f t="shared" si="64"/>
        <v>96.4516259997564</v>
      </c>
      <c r="M154" s="26">
        <f t="shared" si="64"/>
        <v>96.09678859973204</v>
      </c>
      <c r="N154" s="35">
        <f t="shared" si="64"/>
        <v>95.74195119970769</v>
      </c>
    </row>
    <row r="155" spans="1:14" ht="12">
      <c r="A155" s="9" t="s">
        <v>40</v>
      </c>
      <c r="B155" s="11">
        <f aca="true" t="shared" si="65" ref="B155:N155">B116/$B116*100</f>
        <v>100</v>
      </c>
      <c r="C155" s="11">
        <f t="shared" si="65"/>
        <v>98.71898489999846</v>
      </c>
      <c r="D155" s="11">
        <f t="shared" si="65"/>
        <v>97.43796979999692</v>
      </c>
      <c r="E155" s="11">
        <f t="shared" si="65"/>
        <v>96.1569546999954</v>
      </c>
      <c r="F155" s="11">
        <f t="shared" si="65"/>
        <v>94.87593959999386</v>
      </c>
      <c r="G155" s="11">
        <f t="shared" si="65"/>
        <v>93.59492449999232</v>
      </c>
      <c r="H155" s="11">
        <f t="shared" si="65"/>
        <v>92.31390939999078</v>
      </c>
      <c r="I155" s="11">
        <f t="shared" si="65"/>
        <v>91.03289429998924</v>
      </c>
      <c r="J155" s="11">
        <f t="shared" si="65"/>
        <v>89.75187919998771</v>
      </c>
      <c r="K155" s="11">
        <f t="shared" si="65"/>
        <v>88.47086409998617</v>
      </c>
      <c r="L155" s="26">
        <f t="shared" si="65"/>
        <v>87.18984899998462</v>
      </c>
      <c r="M155" s="26">
        <f t="shared" si="65"/>
        <v>85.90883389998308</v>
      </c>
      <c r="N155" s="35">
        <f t="shared" si="65"/>
        <v>84.62781879998154</v>
      </c>
    </row>
    <row r="156" spans="1:14" ht="12">
      <c r="A156" s="9" t="s">
        <v>41</v>
      </c>
      <c r="B156" s="609"/>
      <c r="C156" s="609"/>
      <c r="D156" s="609"/>
      <c r="E156" s="609"/>
      <c r="F156" s="609"/>
      <c r="G156" s="609"/>
      <c r="H156" s="609"/>
      <c r="I156" s="609"/>
      <c r="J156" s="609"/>
      <c r="K156" s="609"/>
      <c r="L156" s="609"/>
      <c r="M156" s="609"/>
      <c r="N156" s="609"/>
    </row>
    <row r="157" spans="1:12" ht="12">
      <c r="A157" s="565"/>
      <c r="B157" s="565"/>
      <c r="C157" s="565"/>
      <c r="D157" s="565"/>
      <c r="E157" s="565"/>
      <c r="F157" s="565"/>
      <c r="G157" s="565"/>
      <c r="H157" s="565"/>
      <c r="I157" s="565"/>
      <c r="J157" s="565"/>
      <c r="K157" s="565"/>
      <c r="L157" s="565"/>
    </row>
    <row r="158" spans="1:12" ht="12">
      <c r="A158" s="585" t="s">
        <v>261</v>
      </c>
      <c r="B158" s="565"/>
      <c r="C158" s="565"/>
      <c r="D158" s="565"/>
      <c r="E158" s="565"/>
      <c r="F158" s="565"/>
      <c r="G158" s="565"/>
      <c r="H158" s="565"/>
      <c r="I158" s="565"/>
      <c r="J158" s="565"/>
      <c r="K158" s="565"/>
      <c r="L158" s="565"/>
    </row>
    <row r="159" spans="1:12" ht="12.75">
      <c r="A159" s="581"/>
      <c r="B159" s="565"/>
      <c r="C159" s="565"/>
      <c r="D159" s="565"/>
      <c r="E159" s="565"/>
      <c r="F159" s="586" t="s">
        <v>257</v>
      </c>
      <c r="G159" s="586"/>
      <c r="H159" s="13"/>
      <c r="I159" s="565"/>
      <c r="J159" s="565"/>
      <c r="K159" s="565"/>
      <c r="L159" s="565"/>
    </row>
    <row r="160" spans="1:12" ht="12.75">
      <c r="A160" s="9"/>
      <c r="B160" s="29" t="s">
        <v>68</v>
      </c>
      <c r="C160" s="566" t="s">
        <v>69</v>
      </c>
      <c r="D160" s="10" t="s">
        <v>70</v>
      </c>
      <c r="E160" s="565"/>
      <c r="F160" s="586" t="s">
        <v>76</v>
      </c>
      <c r="G160" s="586" t="s">
        <v>77</v>
      </c>
      <c r="H160" s="13"/>
      <c r="I160" s="565"/>
      <c r="J160" s="565"/>
      <c r="K160" s="565"/>
      <c r="L160" s="565"/>
    </row>
    <row r="161" spans="1:12" ht="12">
      <c r="A161" s="9" t="s">
        <v>13</v>
      </c>
      <c r="B161" s="11">
        <f aca="true" t="shared" si="66" ref="B161:B182">N123</f>
        <v>71.40789012278475</v>
      </c>
      <c r="C161" s="11">
        <f aca="true" t="shared" si="67" ref="C161:C182">C6</f>
        <v>79.40625599431553</v>
      </c>
      <c r="D161" s="26">
        <f aca="true" t="shared" si="68" ref="D161:D182">B161-C161</f>
        <v>-7.99836587153078</v>
      </c>
      <c r="E161" s="565"/>
      <c r="F161" s="567">
        <v>0.054932853628230624</v>
      </c>
      <c r="G161" s="567">
        <v>0.002105303388250969</v>
      </c>
      <c r="H161" s="565"/>
      <c r="I161" s="565"/>
      <c r="J161" s="565"/>
      <c r="K161" s="565"/>
      <c r="L161" s="565"/>
    </row>
    <row r="162" spans="1:15" ht="12">
      <c r="A162" s="9" t="s">
        <v>7</v>
      </c>
      <c r="B162" s="11">
        <f t="shared" si="66"/>
        <v>71.90955771180718</v>
      </c>
      <c r="C162" s="11">
        <f t="shared" si="67"/>
        <v>89.61159705752846</v>
      </c>
      <c r="D162" s="26">
        <f t="shared" si="68"/>
        <v>-17.702039345721275</v>
      </c>
      <c r="E162" s="565"/>
      <c r="F162" s="567">
        <v>0.05903056982483306</v>
      </c>
      <c r="G162" s="567">
        <v>0.0024861607306985866</v>
      </c>
      <c r="H162" s="565"/>
      <c r="I162" s="565"/>
      <c r="J162" s="565"/>
      <c r="K162" s="565"/>
      <c r="L162" s="565"/>
      <c r="O162" s="565"/>
    </row>
    <row r="163" spans="1:12" ht="12">
      <c r="A163" s="9" t="s">
        <v>12</v>
      </c>
      <c r="B163" s="11">
        <f t="shared" si="66"/>
        <v>69.02031651765877</v>
      </c>
      <c r="C163" s="11">
        <f t="shared" si="67"/>
        <v>72.34806977304689</v>
      </c>
      <c r="D163" s="26">
        <f t="shared" si="68"/>
        <v>-3.3277532553881173</v>
      </c>
      <c r="E163" s="565"/>
      <c r="F163" s="567">
        <v>0.06850948232229252</v>
      </c>
      <c r="G163" s="567">
        <v>0.0022813301574692536</v>
      </c>
      <c r="H163" s="565"/>
      <c r="I163" s="565"/>
      <c r="J163" s="565"/>
      <c r="K163" s="565"/>
      <c r="L163" s="565"/>
    </row>
    <row r="164" spans="1:12" ht="12">
      <c r="A164" s="9" t="s">
        <v>10</v>
      </c>
      <c r="B164" s="11">
        <f t="shared" si="66"/>
        <v>75.03172536545975</v>
      </c>
      <c r="C164" s="11">
        <f t="shared" si="67"/>
        <v>68.67527038481097</v>
      </c>
      <c r="D164" s="26">
        <f t="shared" si="68"/>
        <v>6.356454980648778</v>
      </c>
      <c r="E164" s="565"/>
      <c r="F164" s="567">
        <v>0.07792179649932678</v>
      </c>
      <c r="G164" s="567">
        <v>0.0031362625163155545</v>
      </c>
      <c r="H164" s="565"/>
      <c r="I164" s="565"/>
      <c r="J164" s="565"/>
      <c r="K164" s="565"/>
      <c r="L164" s="565"/>
    </row>
    <row r="165" spans="1:12" ht="12">
      <c r="A165" s="9" t="s">
        <v>3</v>
      </c>
      <c r="B165" s="11">
        <f t="shared" si="66"/>
        <v>66.12570980683282</v>
      </c>
      <c r="C165" s="11">
        <f t="shared" si="67"/>
        <v>66.31547086784703</v>
      </c>
      <c r="D165" s="26">
        <f t="shared" si="68"/>
        <v>-0.18976106101420953</v>
      </c>
      <c r="E165" s="565"/>
      <c r="F165" s="567">
        <v>0.05365707691014541</v>
      </c>
      <c r="G165" s="567">
        <v>0.0022781289314034205</v>
      </c>
      <c r="H165" s="565"/>
      <c r="I165" s="565"/>
      <c r="J165" s="565"/>
      <c r="K165" s="565"/>
      <c r="L165" s="565"/>
    </row>
    <row r="166" spans="1:12" ht="12">
      <c r="A166" s="9" t="s">
        <v>8</v>
      </c>
      <c r="B166" s="11">
        <f t="shared" si="66"/>
        <v>59.9937004500964</v>
      </c>
      <c r="C166" s="11">
        <f t="shared" si="67"/>
        <v>46.83944551218932</v>
      </c>
      <c r="D166" s="26">
        <f t="shared" si="68"/>
        <v>13.154254937907076</v>
      </c>
      <c r="E166" s="565"/>
      <c r="F166" s="567">
        <v>0.04009496350081823</v>
      </c>
      <c r="G166" s="567">
        <v>0.001592613276921236</v>
      </c>
      <c r="H166" s="565"/>
      <c r="I166" s="565"/>
      <c r="J166" s="565"/>
      <c r="K166" s="565"/>
      <c r="L166" s="565"/>
    </row>
    <row r="167" spans="1:12" ht="12">
      <c r="A167" s="9" t="s">
        <v>0</v>
      </c>
      <c r="B167" s="11">
        <f t="shared" si="66"/>
        <v>106.70904152549502</v>
      </c>
      <c r="C167" s="11">
        <f t="shared" si="67"/>
        <v>110.3515111695138</v>
      </c>
      <c r="D167" s="26">
        <f t="shared" si="68"/>
        <v>-3.6424696440187745</v>
      </c>
      <c r="E167" s="565"/>
      <c r="F167" s="567">
        <v>0.06319443137992664</v>
      </c>
      <c r="G167" s="567">
        <v>0.005844764271962287</v>
      </c>
      <c r="H167" s="565"/>
      <c r="I167" s="565"/>
      <c r="J167" s="565"/>
      <c r="K167" s="565"/>
      <c r="L167" s="565"/>
    </row>
    <row r="168" spans="1:12" ht="12">
      <c r="A168" s="9" t="s">
        <v>1</v>
      </c>
      <c r="B168" s="11">
        <f t="shared" si="66"/>
        <v>71.57146481984533</v>
      </c>
      <c r="C168" s="11">
        <f t="shared" si="67"/>
        <v>89.64874060862608</v>
      </c>
      <c r="D168" s="26">
        <f t="shared" si="68"/>
        <v>-18.077275788780753</v>
      </c>
      <c r="E168" s="565"/>
      <c r="F168" s="567">
        <v>0.05975294387755103</v>
      </c>
      <c r="G168" s="567">
        <v>0.00253978632668618</v>
      </c>
      <c r="H168" s="565"/>
      <c r="I168" s="565"/>
      <c r="J168" s="565"/>
      <c r="K168" s="565"/>
      <c r="L168" s="565"/>
    </row>
    <row r="169" spans="1:12" ht="12">
      <c r="A169" s="9" t="s">
        <v>11</v>
      </c>
      <c r="B169" s="11">
        <f t="shared" si="66"/>
        <v>73.13045464399582</v>
      </c>
      <c r="C169" s="11">
        <f t="shared" si="67"/>
        <v>70.12125770229389</v>
      </c>
      <c r="D169" s="26">
        <f t="shared" si="68"/>
        <v>3.00919694170193</v>
      </c>
      <c r="E169" s="565"/>
      <c r="F169" s="567">
        <v>0.05326619975732363</v>
      </c>
      <c r="G169" s="567">
        <v>0.003260931504593215</v>
      </c>
      <c r="H169" s="565"/>
      <c r="I169" s="565"/>
      <c r="J169" s="565"/>
      <c r="K169" s="565"/>
      <c r="L169" s="565"/>
    </row>
    <row r="170" spans="1:12" ht="12">
      <c r="A170" s="9" t="s">
        <v>2</v>
      </c>
      <c r="B170" s="11">
        <f t="shared" si="66"/>
        <v>69.31570536103447</v>
      </c>
      <c r="C170" s="11">
        <f t="shared" si="67"/>
        <v>75.85947726306841</v>
      </c>
      <c r="D170" s="26">
        <f t="shared" si="68"/>
        <v>-6.543771902033939</v>
      </c>
      <c r="E170" s="565"/>
      <c r="F170" s="567">
        <v>0.0804042117117117</v>
      </c>
      <c r="G170" s="567">
        <v>0.001788469958769394</v>
      </c>
      <c r="H170" s="565"/>
      <c r="I170" s="565"/>
      <c r="J170" s="565"/>
      <c r="K170" s="565"/>
      <c r="L170" s="565"/>
    </row>
    <row r="171" spans="1:12" ht="12">
      <c r="A171" s="9" t="s">
        <v>5</v>
      </c>
      <c r="B171" s="11">
        <f t="shared" si="66"/>
        <v>65.9001693132313</v>
      </c>
      <c r="C171" s="11">
        <f t="shared" si="67"/>
        <v>61.74510243591692</v>
      </c>
      <c r="D171" s="26">
        <f t="shared" si="68"/>
        <v>4.155066877314383</v>
      </c>
      <c r="E171" s="565"/>
      <c r="F171" s="567">
        <v>0.045759973984142714</v>
      </c>
      <c r="G171" s="567">
        <v>0.0019099718112348166</v>
      </c>
      <c r="H171" s="565"/>
      <c r="I171" s="565"/>
      <c r="J171" s="565"/>
      <c r="K171" s="565"/>
      <c r="L171" s="565"/>
    </row>
    <row r="172" spans="1:12" ht="12">
      <c r="A172" s="9" t="s">
        <v>4</v>
      </c>
      <c r="B172" s="11">
        <f t="shared" si="66"/>
        <v>92.93242443836213</v>
      </c>
      <c r="C172" s="11">
        <f t="shared" si="67"/>
        <v>113.0673478190131</v>
      </c>
      <c r="D172" s="26">
        <f t="shared" si="68"/>
        <v>-20.13492338065096</v>
      </c>
      <c r="E172" s="565"/>
      <c r="F172" s="567">
        <v>0.06143826903802692</v>
      </c>
      <c r="G172" s="567">
        <v>0.006134014409493313</v>
      </c>
      <c r="H172" s="565"/>
      <c r="I172" s="565"/>
      <c r="J172" s="565"/>
      <c r="K172" s="565"/>
      <c r="L172" s="565"/>
    </row>
    <row r="173" spans="1:12" ht="12">
      <c r="A173" s="9" t="s">
        <v>6</v>
      </c>
      <c r="B173" s="11">
        <f t="shared" si="66"/>
        <v>72.70532030497914</v>
      </c>
      <c r="C173" s="11">
        <f t="shared" si="67"/>
        <v>102.88816548961806</v>
      </c>
      <c r="D173" s="26">
        <f t="shared" si="68"/>
        <v>-30.18284518463892</v>
      </c>
      <c r="E173" s="565"/>
      <c r="F173" s="567">
        <v>0.07998690593151993</v>
      </c>
      <c r="G173" s="567">
        <v>0.005778516834784691</v>
      </c>
      <c r="H173" s="565"/>
      <c r="I173" s="565"/>
      <c r="J173" s="565"/>
      <c r="K173" s="565"/>
      <c r="L173" s="565"/>
    </row>
    <row r="174" spans="1:12" ht="12">
      <c r="A174" s="9" t="s">
        <v>14</v>
      </c>
      <c r="B174" s="11">
        <f t="shared" si="66"/>
        <v>68.87386153976715</v>
      </c>
      <c r="C174" s="11">
        <f t="shared" si="67"/>
        <v>65.73712718954694</v>
      </c>
      <c r="D174" s="26">
        <f t="shared" si="68"/>
        <v>3.136734350220209</v>
      </c>
      <c r="E174" s="565"/>
      <c r="F174" s="567">
        <v>0.06620308718063649</v>
      </c>
      <c r="G174" s="567">
        <v>0.0025805097368108406</v>
      </c>
      <c r="H174" s="565"/>
      <c r="I174" s="565"/>
      <c r="J174" s="565"/>
      <c r="K174" s="565"/>
      <c r="L174" s="565"/>
    </row>
    <row r="175" spans="1:12" ht="12">
      <c r="A175" s="9" t="s">
        <v>9</v>
      </c>
      <c r="B175" s="11">
        <f t="shared" si="66"/>
        <v>67.86950681621184</v>
      </c>
      <c r="C175" s="11">
        <f t="shared" si="67"/>
        <v>53.71050399334537</v>
      </c>
      <c r="D175" s="26">
        <f t="shared" si="68"/>
        <v>14.15900282286647</v>
      </c>
      <c r="E175" s="565"/>
      <c r="F175" s="567">
        <v>0.05259482935724055</v>
      </c>
      <c r="G175" s="567">
        <v>0.0029623841077236705</v>
      </c>
      <c r="H175" s="565"/>
      <c r="I175" s="565"/>
      <c r="J175" s="565"/>
      <c r="K175" s="565"/>
      <c r="L175" s="565"/>
    </row>
    <row r="176" spans="1:12" ht="12">
      <c r="A176" s="9" t="s">
        <v>15</v>
      </c>
      <c r="B176" s="11">
        <f t="shared" si="66"/>
        <v>68.59726885962873</v>
      </c>
      <c r="C176" s="11">
        <f t="shared" si="67"/>
        <v>66.41829835531095</v>
      </c>
      <c r="D176" s="26">
        <f t="shared" si="68"/>
        <v>2.1789705043177747</v>
      </c>
      <c r="E176" s="565"/>
      <c r="F176" s="567">
        <v>0.05456905406717501</v>
      </c>
      <c r="G176" s="567">
        <v>0.002675961398711195</v>
      </c>
      <c r="H176" s="565"/>
      <c r="I176" s="565"/>
      <c r="J176" s="565"/>
      <c r="K176" s="565"/>
      <c r="L176" s="565"/>
    </row>
    <row r="177" spans="1:12" ht="12">
      <c r="A177" s="9" t="s">
        <v>19</v>
      </c>
      <c r="B177" s="11">
        <f t="shared" si="66"/>
        <v>108.85585843099544</v>
      </c>
      <c r="C177" s="11">
        <f t="shared" si="67"/>
        <v>118.32380428807036</v>
      </c>
      <c r="D177" s="26">
        <f t="shared" si="68"/>
        <v>-9.467945857074923</v>
      </c>
      <c r="E177" s="565"/>
      <c r="F177" s="567">
        <v>0.05626954248366013</v>
      </c>
      <c r="G177" s="567">
        <v>0.004973047285666429</v>
      </c>
      <c r="H177" s="565"/>
      <c r="I177" s="565"/>
      <c r="J177" s="565"/>
      <c r="K177" s="565"/>
      <c r="L177" s="565"/>
    </row>
    <row r="178" spans="1:12" ht="12">
      <c r="A178" s="9" t="s">
        <v>20</v>
      </c>
      <c r="B178" s="11">
        <f t="shared" si="66"/>
        <v>71.63104544419602</v>
      </c>
      <c r="C178" s="11">
        <f t="shared" si="67"/>
        <v>53.5064996197994</v>
      </c>
      <c r="D178" s="26">
        <f t="shared" si="68"/>
        <v>18.12454582439662</v>
      </c>
      <c r="E178" s="565"/>
      <c r="F178" s="567">
        <v>0.05794290755808254</v>
      </c>
      <c r="G178" s="567">
        <v>0.013297658471617324</v>
      </c>
      <c r="H178" s="565"/>
      <c r="I178" s="565"/>
      <c r="J178" s="565"/>
      <c r="K178" s="565"/>
      <c r="L178" s="565"/>
    </row>
    <row r="179" spans="1:12" ht="12">
      <c r="A179" s="9" t="s">
        <v>21</v>
      </c>
      <c r="B179" s="11">
        <f t="shared" si="66"/>
        <v>83.46937392718405</v>
      </c>
      <c r="C179" s="11">
        <f t="shared" si="67"/>
        <v>50.62937880861317</v>
      </c>
      <c r="D179" s="26">
        <f t="shared" si="68"/>
        <v>32.83999511857088</v>
      </c>
      <c r="E179" s="565"/>
      <c r="F179" s="567">
        <v>0.06375051546391752</v>
      </c>
      <c r="G179" s="567">
        <v>0.022100222091746866</v>
      </c>
      <c r="H179" s="565"/>
      <c r="I179" s="565"/>
      <c r="J179" s="565"/>
      <c r="K179" s="565"/>
      <c r="L179" s="565"/>
    </row>
    <row r="180" spans="1:12" ht="12">
      <c r="A180" s="9" t="s">
        <v>22</v>
      </c>
      <c r="B180" s="11">
        <f t="shared" si="66"/>
        <v>86.37339389602711</v>
      </c>
      <c r="C180" s="11">
        <f t="shared" si="67"/>
        <v>75.48633720930232</v>
      </c>
      <c r="D180" s="26">
        <f t="shared" si="68"/>
        <v>10.88705668672479</v>
      </c>
      <c r="E180" s="565"/>
      <c r="F180" s="567">
        <v>0.036807670046264396</v>
      </c>
      <c r="G180" s="567">
        <v>0.008376904930989465</v>
      </c>
      <c r="H180" s="565"/>
      <c r="I180" s="565"/>
      <c r="J180" s="565"/>
      <c r="K180" s="565"/>
      <c r="L180" s="565"/>
    </row>
    <row r="181" spans="1:12" ht="12">
      <c r="A181" s="9" t="s">
        <v>23</v>
      </c>
      <c r="B181" s="11">
        <f t="shared" si="66"/>
        <v>90.10259185289978</v>
      </c>
      <c r="C181" s="11">
        <f t="shared" si="67"/>
        <v>54.94116489227776</v>
      </c>
      <c r="D181" s="26">
        <f t="shared" si="68"/>
        <v>35.161426960622016</v>
      </c>
      <c r="E181" s="565"/>
      <c r="F181" s="567">
        <v>0.05970335414884516</v>
      </c>
      <c r="G181" s="567">
        <v>0.027905010195514026</v>
      </c>
      <c r="H181" s="565"/>
      <c r="I181" s="565"/>
      <c r="J181" s="565"/>
      <c r="K181" s="565"/>
      <c r="L181" s="565"/>
    </row>
    <row r="182" spans="1:12" ht="12">
      <c r="A182" s="9" t="s">
        <v>24</v>
      </c>
      <c r="B182" s="11">
        <f t="shared" si="66"/>
        <v>85.6647547024705</v>
      </c>
      <c r="C182" s="11">
        <f t="shared" si="67"/>
        <v>44.60451522808885</v>
      </c>
      <c r="D182" s="26">
        <f t="shared" si="68"/>
        <v>41.06023947438165</v>
      </c>
      <c r="E182" s="565"/>
      <c r="F182" s="567">
        <v>0.038671818968002314</v>
      </c>
      <c r="G182" s="567">
        <v>0.02029078726461469</v>
      </c>
      <c r="H182" s="565"/>
      <c r="I182" s="565"/>
      <c r="J182" s="565"/>
      <c r="K182" s="565"/>
      <c r="L182" s="565"/>
    </row>
    <row r="183" spans="1:12" ht="12">
      <c r="A183" s="9" t="s">
        <v>25</v>
      </c>
      <c r="B183" s="609"/>
      <c r="C183" s="609"/>
      <c r="D183" s="609"/>
      <c r="E183" s="646"/>
      <c r="F183" s="647"/>
      <c r="G183" s="647"/>
      <c r="H183" s="565"/>
      <c r="I183" s="565"/>
      <c r="J183" s="565"/>
      <c r="K183" s="565"/>
      <c r="L183" s="565"/>
    </row>
    <row r="184" spans="1:12" ht="12">
      <c r="A184" s="9" t="s">
        <v>26</v>
      </c>
      <c r="B184" s="11">
        <f>N146</f>
        <v>87.44551465498415</v>
      </c>
      <c r="C184" s="11">
        <f>C29</f>
        <v>65.1411390955446</v>
      </c>
      <c r="D184" s="26">
        <f>B184-C184</f>
        <v>22.30437555943955</v>
      </c>
      <c r="E184" s="565"/>
      <c r="F184" s="567">
        <v>0.04076571103491027</v>
      </c>
      <c r="G184" s="567">
        <v>0.011399791060343606</v>
      </c>
      <c r="H184" s="565"/>
      <c r="I184" s="565"/>
      <c r="J184" s="565"/>
      <c r="K184" s="565"/>
      <c r="L184" s="565"/>
    </row>
    <row r="185" spans="1:12" ht="12">
      <c r="A185" s="9" t="s">
        <v>72</v>
      </c>
      <c r="B185" s="11">
        <f>N147</f>
        <v>75.46385144688466</v>
      </c>
      <c r="C185" s="11">
        <f>C30</f>
        <v>41.01489757914339</v>
      </c>
      <c r="D185" s="26">
        <f>B185-C185</f>
        <v>34.448953867741274</v>
      </c>
      <c r="E185" s="565"/>
      <c r="F185" s="567">
        <v>0.03930842163970998</v>
      </c>
      <c r="G185" s="567">
        <v>0.01098041659526078</v>
      </c>
      <c r="H185" s="565"/>
      <c r="I185" s="565"/>
      <c r="J185" s="565"/>
      <c r="K185" s="565"/>
      <c r="L185" s="565"/>
    </row>
    <row r="186" spans="1:12" ht="12">
      <c r="A186" s="9" t="s">
        <v>27</v>
      </c>
      <c r="B186" s="11">
        <f>N148</f>
        <v>87.59921977628284</v>
      </c>
      <c r="C186" s="11">
        <f>C31</f>
        <v>100.29202382922391</v>
      </c>
      <c r="D186" s="26">
        <f>B186-C186</f>
        <v>-12.69280405294107</v>
      </c>
      <c r="E186" s="565"/>
      <c r="F186" s="567">
        <v>0.061717382892057034</v>
      </c>
      <c r="G186" s="567">
        <v>0.006105215070011082</v>
      </c>
      <c r="H186" s="565"/>
      <c r="I186" s="565"/>
      <c r="J186" s="565"/>
      <c r="K186" s="565"/>
      <c r="L186" s="565"/>
    </row>
    <row r="187" spans="1:12" ht="12">
      <c r="A187" s="9" t="s">
        <v>73</v>
      </c>
      <c r="B187" s="11">
        <f>N149</f>
        <v>83.28625542823484</v>
      </c>
      <c r="C187" s="11">
        <f>C32</f>
        <v>60.46095970803273</v>
      </c>
      <c r="D187" s="26">
        <f>B187-C187</f>
        <v>22.825295720202107</v>
      </c>
      <c r="E187" s="565"/>
      <c r="F187" s="567">
        <v>0.04389283574572831</v>
      </c>
      <c r="G187" s="567">
        <v>0.011154539694880934</v>
      </c>
      <c r="H187" s="565"/>
      <c r="I187" s="565"/>
      <c r="J187" s="565"/>
      <c r="K187" s="565"/>
      <c r="L187" s="565"/>
    </row>
    <row r="188" spans="1:12" ht="12">
      <c r="A188" s="9" t="s">
        <v>35</v>
      </c>
      <c r="B188" s="609"/>
      <c r="C188" s="609"/>
      <c r="D188" s="609"/>
      <c r="E188" s="565"/>
      <c r="F188" s="567">
        <v>0.1542042253521127</v>
      </c>
      <c r="G188" s="567">
        <v>0.005964940955338545</v>
      </c>
      <c r="H188" s="565"/>
      <c r="I188" s="565"/>
      <c r="J188" s="565"/>
      <c r="K188" s="565"/>
      <c r="L188" s="565"/>
    </row>
    <row r="189" spans="1:12" ht="12">
      <c r="A189" s="9" t="s">
        <v>36</v>
      </c>
      <c r="B189" s="11">
        <f>N151</f>
        <v>88.77193810988392</v>
      </c>
      <c r="C189" s="11">
        <f>C34</f>
        <v>61.91378039793661</v>
      </c>
      <c r="D189" s="26">
        <f>B189-C189</f>
        <v>26.858157711947307</v>
      </c>
      <c r="E189" s="565"/>
      <c r="F189" s="567">
        <v>0.030737926829268385</v>
      </c>
      <c r="G189" s="647"/>
      <c r="H189" s="565"/>
      <c r="I189" s="565"/>
      <c r="J189" s="565"/>
      <c r="K189" s="565"/>
      <c r="L189" s="565"/>
    </row>
    <row r="190" spans="1:12" ht="12">
      <c r="A190" s="9" t="s">
        <v>37</v>
      </c>
      <c r="B190" s="11">
        <f>N152</f>
        <v>81.38244698989504</v>
      </c>
      <c r="C190" s="11">
        <f>C35</f>
        <v>106.59163614268914</v>
      </c>
      <c r="D190" s="26">
        <f>B190-C190</f>
        <v>-25.209189152794096</v>
      </c>
      <c r="E190" s="565"/>
      <c r="F190" s="567">
        <v>0.133260505068312</v>
      </c>
      <c r="G190" s="567">
        <v>0.00435263655967225</v>
      </c>
      <c r="H190" s="565"/>
      <c r="I190" s="565"/>
      <c r="J190" s="565"/>
      <c r="K190" s="565"/>
      <c r="L190" s="565"/>
    </row>
    <row r="191" spans="1:12" ht="12">
      <c r="A191" s="9" t="s">
        <v>39</v>
      </c>
      <c r="B191" s="11">
        <f>N153</f>
        <v>87.00534195543695</v>
      </c>
      <c r="C191" s="11">
        <f>C36</f>
        <v>53.63235678865871</v>
      </c>
      <c r="D191" s="26">
        <f>B191-C191</f>
        <v>33.372985166778236</v>
      </c>
      <c r="E191" s="565"/>
      <c r="F191" s="567">
        <v>0.04481314692425013</v>
      </c>
      <c r="G191" s="567">
        <v>0.033588301865223776</v>
      </c>
      <c r="H191" s="565"/>
      <c r="I191" s="565"/>
      <c r="J191" s="565"/>
      <c r="K191" s="565"/>
      <c r="L191" s="565"/>
    </row>
    <row r="192" spans="1:12" ht="12">
      <c r="A192" s="9" t="s">
        <v>246</v>
      </c>
      <c r="B192" s="11">
        <f>N154</f>
        <v>95.74195119970769</v>
      </c>
      <c r="C192" s="11">
        <f>C37</f>
        <v>81.88717716357046</v>
      </c>
      <c r="D192" s="26">
        <f>B192-C192</f>
        <v>13.85477403613723</v>
      </c>
      <c r="E192" s="565"/>
      <c r="F192" s="567">
        <v>0.038856886898096306</v>
      </c>
      <c r="G192" s="567">
        <v>0.009674386509927635</v>
      </c>
      <c r="H192" s="565"/>
      <c r="I192" s="565"/>
      <c r="J192" s="565"/>
      <c r="K192" s="565"/>
      <c r="L192" s="565"/>
    </row>
    <row r="193" spans="1:12" ht="12">
      <c r="A193" s="9" t="s">
        <v>40</v>
      </c>
      <c r="B193" s="11">
        <f>N155</f>
        <v>84.62781879998154</v>
      </c>
      <c r="C193" s="11">
        <f>C38</f>
        <v>71.42519400328207</v>
      </c>
      <c r="D193" s="26">
        <f>B193-C193</f>
        <v>13.202624796699467</v>
      </c>
      <c r="E193" s="565"/>
      <c r="F193" s="567">
        <v>0.046061883408071755</v>
      </c>
      <c r="G193" s="567">
        <v>0.03642624357687711</v>
      </c>
      <c r="H193" s="565"/>
      <c r="I193" s="565"/>
      <c r="J193" s="565"/>
      <c r="K193" s="565"/>
      <c r="L193" s="565"/>
    </row>
    <row r="194" spans="1:12" ht="12">
      <c r="A194" s="9" t="s">
        <v>41</v>
      </c>
      <c r="B194" s="11"/>
      <c r="C194" s="11"/>
      <c r="D194" s="26"/>
      <c r="E194" s="565"/>
      <c r="F194" s="567">
        <v>0.027087355298308104</v>
      </c>
      <c r="G194" s="567">
        <v>0.01203050006091855</v>
      </c>
      <c r="H194" s="565"/>
      <c r="I194" s="565"/>
      <c r="J194" s="565"/>
      <c r="K194" s="565"/>
      <c r="L194" s="565"/>
    </row>
    <row r="195" spans="1:12" ht="12">
      <c r="A195" s="17"/>
      <c r="B195" s="587"/>
      <c r="C195" s="587"/>
      <c r="D195" s="588"/>
      <c r="E195" s="565"/>
      <c r="F195" s="565"/>
      <c r="G195" s="565"/>
      <c r="H195" s="565"/>
      <c r="I195" s="565"/>
      <c r="J195" s="565"/>
      <c r="K195" s="565"/>
      <c r="L195" s="565"/>
    </row>
    <row r="196" spans="1:12" ht="12">
      <c r="A196" s="17"/>
      <c r="B196" s="587"/>
      <c r="C196" s="587"/>
      <c r="D196" s="588"/>
      <c r="E196" s="565"/>
      <c r="F196" s="565"/>
      <c r="G196" s="565"/>
      <c r="H196" s="565"/>
      <c r="I196" s="565"/>
      <c r="J196" s="565"/>
      <c r="K196" s="565"/>
      <c r="L196" s="565"/>
    </row>
    <row r="197" spans="1:12" ht="12">
      <c r="A197" s="570" t="s">
        <v>262</v>
      </c>
      <c r="B197" s="587"/>
      <c r="C197" s="587"/>
      <c r="D197" s="588"/>
      <c r="E197" s="565"/>
      <c r="F197" s="565"/>
      <c r="G197" s="565"/>
      <c r="H197" s="565"/>
      <c r="I197" s="565"/>
      <c r="J197" s="565"/>
      <c r="K197" s="565"/>
      <c r="L197" s="565"/>
    </row>
    <row r="198" spans="1:12" ht="12">
      <c r="A198" s="17"/>
      <c r="B198" s="587"/>
      <c r="C198" s="587"/>
      <c r="D198" s="588"/>
      <c r="E198" s="565"/>
      <c r="F198" s="565"/>
      <c r="G198" s="565"/>
      <c r="H198" s="565"/>
      <c r="I198" s="565"/>
      <c r="J198" s="565"/>
      <c r="K198" s="565"/>
      <c r="L198" s="565"/>
    </row>
    <row r="199" spans="1:4" ht="12">
      <c r="A199" s="565"/>
      <c r="B199" s="7" t="s">
        <v>258</v>
      </c>
      <c r="D199" s="565" t="s">
        <v>48</v>
      </c>
    </row>
    <row r="200" spans="1:4" ht="12">
      <c r="A200" s="565"/>
      <c r="B200" s="7" t="s">
        <v>76</v>
      </c>
      <c r="C200" s="7" t="s">
        <v>77</v>
      </c>
      <c r="D200" s="565" t="s">
        <v>259</v>
      </c>
    </row>
    <row r="201" spans="1:5" ht="12">
      <c r="A201" s="17" t="s">
        <v>13</v>
      </c>
      <c r="B201" s="18">
        <v>0.054932853628230624</v>
      </c>
      <c r="C201" s="18">
        <v>0.002105303388250969</v>
      </c>
      <c r="D201" s="589">
        <v>-7.99836587153078</v>
      </c>
      <c r="E201" s="7">
        <v>21</v>
      </c>
    </row>
    <row r="202" spans="1:5" ht="12">
      <c r="A202" s="17" t="s">
        <v>7</v>
      </c>
      <c r="B202" s="18">
        <v>0.05903056982483306</v>
      </c>
      <c r="C202" s="18">
        <v>0.0024861607306985866</v>
      </c>
      <c r="D202" s="589">
        <v>-17.702039345721275</v>
      </c>
      <c r="E202" s="7">
        <v>24</v>
      </c>
    </row>
    <row r="203" spans="1:5" ht="12">
      <c r="A203" s="17" t="s">
        <v>39</v>
      </c>
      <c r="B203" s="18">
        <v>0.04481314692425013</v>
      </c>
      <c r="C203" s="18">
        <v>0.033588301865223776</v>
      </c>
      <c r="D203" s="590">
        <v>33.372985166778236</v>
      </c>
      <c r="E203" s="7">
        <v>4</v>
      </c>
    </row>
    <row r="204" spans="1:5" ht="12">
      <c r="A204" s="17" t="s">
        <v>19</v>
      </c>
      <c r="B204" s="18">
        <v>0.05626954248366013</v>
      </c>
      <c r="C204" s="18">
        <v>0.004973047285666429</v>
      </c>
      <c r="D204" s="589">
        <v>-9.467945857074923</v>
      </c>
      <c r="E204" s="7">
        <v>22</v>
      </c>
    </row>
    <row r="205" spans="1:5" ht="12">
      <c r="A205" s="17" t="s">
        <v>20</v>
      </c>
      <c r="B205" s="18">
        <v>0.05794290755808254</v>
      </c>
      <c r="C205" s="18">
        <v>0.013297658471617324</v>
      </c>
      <c r="D205" s="590">
        <v>18.12454582439662</v>
      </c>
      <c r="E205" s="7">
        <v>8</v>
      </c>
    </row>
    <row r="206" spans="1:5" ht="12">
      <c r="A206" s="17" t="s">
        <v>12</v>
      </c>
      <c r="B206" s="18">
        <v>0.06850948232229252</v>
      </c>
      <c r="C206" s="18">
        <v>0.0022813301574692536</v>
      </c>
      <c r="D206" s="298">
        <v>-3.3277532553881173</v>
      </c>
      <c r="E206" s="7">
        <v>18</v>
      </c>
    </row>
    <row r="207" spans="1:5" ht="12">
      <c r="A207" s="17" t="s">
        <v>21</v>
      </c>
      <c r="B207" s="18">
        <v>0.06375051546391752</v>
      </c>
      <c r="C207" s="18">
        <v>0.022100222091746866</v>
      </c>
      <c r="D207" s="590">
        <v>32.83999511857088</v>
      </c>
      <c r="E207" s="7">
        <v>5</v>
      </c>
    </row>
    <row r="208" spans="1:5" ht="12">
      <c r="A208" s="17" t="s">
        <v>10</v>
      </c>
      <c r="B208" s="18">
        <v>0.07792179649932678</v>
      </c>
      <c r="C208" s="18">
        <v>0.0031362625163155545</v>
      </c>
      <c r="D208" s="590">
        <v>6.356454980648778</v>
      </c>
      <c r="E208" s="7">
        <v>13</v>
      </c>
    </row>
    <row r="209" spans="1:5" ht="12">
      <c r="A209" s="17" t="s">
        <v>3</v>
      </c>
      <c r="B209" s="18">
        <v>0.05365707691014541</v>
      </c>
      <c r="C209" s="18">
        <v>0.0022781289314034205</v>
      </c>
      <c r="D209" s="298">
        <v>-0.18976106101420953</v>
      </c>
      <c r="E209" s="7">
        <v>17</v>
      </c>
    </row>
    <row r="210" spans="1:5" ht="12">
      <c r="A210" s="17" t="s">
        <v>8</v>
      </c>
      <c r="B210" s="18">
        <v>0.04009496350081823</v>
      </c>
      <c r="C210" s="18">
        <v>0.001592613276921236</v>
      </c>
      <c r="D210" s="590">
        <v>13.154254937907076</v>
      </c>
      <c r="E210" s="7">
        <v>11</v>
      </c>
    </row>
    <row r="211" spans="1:5" ht="12">
      <c r="A211" s="17" t="s">
        <v>0</v>
      </c>
      <c r="B211" s="18">
        <v>0.06319443137992664</v>
      </c>
      <c r="C211" s="18">
        <v>0.005844764271962287</v>
      </c>
      <c r="D211" s="298">
        <v>-3.6424696440187745</v>
      </c>
      <c r="E211" s="7">
        <v>19</v>
      </c>
    </row>
    <row r="212" spans="1:5" ht="12">
      <c r="A212" s="17" t="s">
        <v>22</v>
      </c>
      <c r="B212" s="18">
        <v>0.036807670046264396</v>
      </c>
      <c r="C212" s="18">
        <v>0.008376904930989465</v>
      </c>
      <c r="D212" s="590">
        <v>10.88705668672479</v>
      </c>
      <c r="E212" s="7">
        <v>12</v>
      </c>
    </row>
    <row r="213" spans="1:13" ht="12.75">
      <c r="A213" s="17" t="s">
        <v>35</v>
      </c>
      <c r="B213" s="18">
        <v>0.1542042253521127</v>
      </c>
      <c r="C213" s="18">
        <v>0.005964940955338545</v>
      </c>
      <c r="D213" s="641"/>
      <c r="F213" s="595"/>
      <c r="G213" s="560"/>
      <c r="H213" s="28"/>
      <c r="I213" s="28"/>
      <c r="J213" s="28"/>
      <c r="K213" s="28"/>
      <c r="L213" s="22"/>
      <c r="M213" s="22"/>
    </row>
    <row r="214" spans="1:13" ht="12.75">
      <c r="A214" s="17" t="s">
        <v>1</v>
      </c>
      <c r="B214" s="18">
        <v>0.05975294387755103</v>
      </c>
      <c r="C214" s="18">
        <v>0.00253978632668618</v>
      </c>
      <c r="D214" s="589">
        <v>-18.077275788780753</v>
      </c>
      <c r="E214" s="7">
        <v>25</v>
      </c>
      <c r="F214" s="561"/>
      <c r="G214" s="561"/>
      <c r="H214" s="28"/>
      <c r="I214" s="28"/>
      <c r="J214" s="28"/>
      <c r="K214" s="28"/>
      <c r="L214" s="22"/>
      <c r="M214" s="22"/>
    </row>
    <row r="215" spans="1:13" ht="12.75">
      <c r="A215" s="17" t="s">
        <v>11</v>
      </c>
      <c r="B215" s="18">
        <v>0.05326619975732363</v>
      </c>
      <c r="C215" s="18">
        <v>0.003260931504593215</v>
      </c>
      <c r="D215" s="298">
        <v>3.00919694170193</v>
      </c>
      <c r="E215" s="7">
        <v>16</v>
      </c>
      <c r="F215" s="561"/>
      <c r="G215" s="561"/>
      <c r="H215" s="28"/>
      <c r="I215" s="28"/>
      <c r="J215" s="28"/>
      <c r="K215" s="28"/>
      <c r="L215" s="22"/>
      <c r="M215" s="22"/>
    </row>
    <row r="216" spans="1:13" ht="12.75">
      <c r="A216" s="17" t="s">
        <v>23</v>
      </c>
      <c r="B216" s="18">
        <v>0.05970335414884516</v>
      </c>
      <c r="C216" s="18">
        <v>0.027905010195514026</v>
      </c>
      <c r="D216" s="590">
        <v>35.161426960622016</v>
      </c>
      <c r="E216" s="7">
        <v>2</v>
      </c>
      <c r="F216" s="561"/>
      <c r="G216" s="561"/>
      <c r="H216" s="28"/>
      <c r="I216" s="28"/>
      <c r="J216" s="28"/>
      <c r="K216" s="28"/>
      <c r="L216" s="22"/>
      <c r="M216" s="22"/>
    </row>
    <row r="217" spans="1:13" ht="12.75">
      <c r="A217" s="17" t="s">
        <v>36</v>
      </c>
      <c r="B217" s="18">
        <v>0.030737926829268385</v>
      </c>
      <c r="C217" s="18"/>
      <c r="D217" s="590">
        <v>26.858157711947307</v>
      </c>
      <c r="E217" s="7">
        <v>6</v>
      </c>
      <c r="F217" s="561"/>
      <c r="G217" s="561"/>
      <c r="H217" s="28"/>
      <c r="I217" s="28"/>
      <c r="J217" s="28"/>
      <c r="K217" s="28"/>
      <c r="L217" s="22"/>
      <c r="M217" s="22"/>
    </row>
    <row r="218" spans="1:5" ht="12">
      <c r="A218" s="17" t="s">
        <v>24</v>
      </c>
      <c r="B218" s="18">
        <v>0.038671818968002314</v>
      </c>
      <c r="C218" s="18">
        <v>0.02029078726461469</v>
      </c>
      <c r="D218" s="590">
        <v>41.06023947438165</v>
      </c>
      <c r="E218" s="7">
        <v>1</v>
      </c>
    </row>
    <row r="219" spans="1:5" ht="12">
      <c r="A219" s="17" t="s">
        <v>2</v>
      </c>
      <c r="B219" s="18">
        <v>0.0804042117117117</v>
      </c>
      <c r="C219" s="18">
        <v>0.001788469958769394</v>
      </c>
      <c r="D219" s="589">
        <v>-6.543771902033939</v>
      </c>
      <c r="E219" s="7">
        <v>20</v>
      </c>
    </row>
    <row r="220" spans="1:7" ht="12">
      <c r="A220" s="17" t="s">
        <v>25</v>
      </c>
      <c r="B220" s="645"/>
      <c r="C220" s="645"/>
      <c r="D220" s="641"/>
      <c r="F220" s="8" t="s">
        <v>260</v>
      </c>
      <c r="G220" s="565"/>
    </row>
    <row r="221" spans="1:7" ht="12">
      <c r="A221" s="17" t="s">
        <v>5</v>
      </c>
      <c r="B221" s="18">
        <v>0.045759973984142714</v>
      </c>
      <c r="C221" s="18">
        <v>0.0019099718112348166</v>
      </c>
      <c r="D221" s="298">
        <v>4.155066877314383</v>
      </c>
      <c r="E221" s="7">
        <v>14</v>
      </c>
      <c r="F221" s="593"/>
      <c r="G221" s="592" t="s">
        <v>223</v>
      </c>
    </row>
    <row r="222" spans="1:7" ht="12">
      <c r="A222" s="17" t="s">
        <v>37</v>
      </c>
      <c r="B222" s="18">
        <v>0.133260505068312</v>
      </c>
      <c r="C222" s="18">
        <v>0.00435263655967225</v>
      </c>
      <c r="D222" s="589">
        <v>-25.209189152794096</v>
      </c>
      <c r="E222" s="7">
        <v>27</v>
      </c>
      <c r="F222" s="115"/>
      <c r="G222" s="592" t="s">
        <v>263</v>
      </c>
    </row>
    <row r="223" spans="1:7" ht="12">
      <c r="A223" s="17" t="s">
        <v>26</v>
      </c>
      <c r="B223" s="18">
        <v>0.04076571103491027</v>
      </c>
      <c r="C223" s="18">
        <v>0.011399791060343606</v>
      </c>
      <c r="D223" s="590">
        <v>22.30437555943955</v>
      </c>
      <c r="E223" s="7">
        <v>7</v>
      </c>
      <c r="F223" s="594"/>
      <c r="G223" s="592" t="s">
        <v>224</v>
      </c>
    </row>
    <row r="224" spans="1:7" ht="12">
      <c r="A224" s="17" t="s">
        <v>4</v>
      </c>
      <c r="B224" s="18">
        <v>0.06143826903802692</v>
      </c>
      <c r="C224" s="18">
        <v>0.006134014409493313</v>
      </c>
      <c r="D224" s="589">
        <v>-20.13492338065096</v>
      </c>
      <c r="E224" s="7">
        <v>26</v>
      </c>
      <c r="G224" s="592"/>
    </row>
    <row r="225" spans="1:5" ht="12">
      <c r="A225" s="17" t="s">
        <v>40</v>
      </c>
      <c r="B225" s="18">
        <v>0.046061883408071755</v>
      </c>
      <c r="C225" s="18">
        <v>0.03642624357687711</v>
      </c>
      <c r="D225" s="590">
        <v>13.202624796699467</v>
      </c>
      <c r="E225" s="7">
        <v>10</v>
      </c>
    </row>
    <row r="226" spans="1:5" ht="12">
      <c r="A226" s="17" t="s">
        <v>72</v>
      </c>
      <c r="B226" s="18">
        <v>0.03930842163970998</v>
      </c>
      <c r="C226" s="18">
        <v>0.01098041659526078</v>
      </c>
      <c r="D226" s="590">
        <v>34.448953867741274</v>
      </c>
      <c r="E226" s="7">
        <v>3</v>
      </c>
    </row>
    <row r="227" spans="1:5" ht="12">
      <c r="A227" s="17" t="s">
        <v>27</v>
      </c>
      <c r="B227" s="18">
        <v>0.061717382892057034</v>
      </c>
      <c r="C227" s="18">
        <v>0.006105215070011082</v>
      </c>
      <c r="D227" s="589">
        <v>-12.69280405294107</v>
      </c>
      <c r="E227" s="7">
        <v>23</v>
      </c>
    </row>
    <row r="228" spans="1:5" ht="12">
      <c r="A228" s="17" t="s">
        <v>6</v>
      </c>
      <c r="B228" s="18">
        <v>0.07998690593151993</v>
      </c>
      <c r="C228" s="18">
        <v>0.005778516834784691</v>
      </c>
      <c r="D228" s="589">
        <v>-30.18284518463892</v>
      </c>
      <c r="E228" s="7">
        <v>28</v>
      </c>
    </row>
    <row r="229" spans="1:5" ht="12">
      <c r="A229" s="17" t="s">
        <v>14</v>
      </c>
      <c r="B229" s="18">
        <v>0.06620308718063649</v>
      </c>
      <c r="C229" s="18">
        <v>0.0025805097368108406</v>
      </c>
      <c r="D229" s="298">
        <v>3.136734350220209</v>
      </c>
      <c r="E229" s="7">
        <v>15</v>
      </c>
    </row>
    <row r="230" spans="1:4" ht="12">
      <c r="A230" s="7" t="s">
        <v>38</v>
      </c>
      <c r="B230" s="644"/>
      <c r="C230" s="644"/>
      <c r="D230" s="644"/>
    </row>
    <row r="231" spans="1:4" ht="12">
      <c r="A231" s="17" t="s">
        <v>41</v>
      </c>
      <c r="B231" s="18">
        <v>0.027087355298308104</v>
      </c>
      <c r="C231" s="18">
        <v>0.01203050006091855</v>
      </c>
      <c r="D231" s="641"/>
    </row>
    <row r="232" spans="1:5" ht="12">
      <c r="A232" s="17" t="s">
        <v>9</v>
      </c>
      <c r="B232" s="18">
        <v>0.05259482935724055</v>
      </c>
      <c r="C232" s="18">
        <v>0.0029623841077236705</v>
      </c>
      <c r="D232" s="590">
        <v>14.15900282286647</v>
      </c>
      <c r="E232" s="7">
        <v>9</v>
      </c>
    </row>
    <row r="233" spans="1:12" ht="12">
      <c r="A233" s="19"/>
      <c r="B233" s="20"/>
      <c r="C233" s="20"/>
      <c r="D233" s="19"/>
      <c r="L233" s="565"/>
    </row>
    <row r="234" ht="12"/>
    <row r="236" spans="1:4" ht="12">
      <c r="A236" s="17"/>
      <c r="B236" s="591"/>
      <c r="C236" s="565"/>
      <c r="D236" s="565"/>
    </row>
    <row r="237" spans="1:4" ht="12">
      <c r="A237" s="17"/>
      <c r="B237" s="591"/>
      <c r="C237" s="565"/>
      <c r="D237" s="565"/>
    </row>
    <row r="238" spans="1:11" ht="12">
      <c r="A238" s="17"/>
      <c r="B238" s="591"/>
      <c r="C238" s="565"/>
      <c r="D238" s="565"/>
      <c r="F238" s="565"/>
      <c r="G238" s="565"/>
      <c r="H238" s="565"/>
      <c r="I238" s="565"/>
      <c r="J238" s="565"/>
      <c r="K238" s="565"/>
    </row>
    <row r="239" spans="5:10" ht="12">
      <c r="E239" s="565"/>
      <c r="F239" s="565"/>
      <c r="G239" s="565"/>
      <c r="H239" s="565"/>
      <c r="I239" s="565"/>
      <c r="J239" s="565"/>
    </row>
    <row r="240" spans="5:9" ht="12">
      <c r="E240" s="565"/>
      <c r="F240" s="565"/>
      <c r="G240" s="565"/>
      <c r="H240" s="565"/>
      <c r="I240" s="565"/>
    </row>
  </sheetData>
  <printOptions/>
  <pageMargins left="0.7480314960629921" right="0.7480314960629921" top="0.8661417322834646" bottom="0.8661417322834646" header="0.5118110236220472" footer="0.5118110236220472"/>
  <pageSetup cellComments="asDisplayed" horizontalDpi="600" verticalDpi="600" orientation="landscape" paperSize="9" scale="85" r:id="rId3"/>
  <headerFooter alignWithMargins="0">
    <oddHeader>&amp;L&amp;"Arial,Bold"&amp;12&amp;A&amp;R&amp;"Arial,Bold"&amp;12Linear  Distance to Target in 2000</oddHeader>
  </headerFooter>
  <rowBreaks count="1" manualBreakCount="1">
    <brk id="157" max="18" man="1"/>
  </rowBreaks>
  <legacyDrawing r:id="rId2"/>
</worksheet>
</file>

<file path=xl/worksheets/sheet2.xml><?xml version="1.0" encoding="utf-8"?>
<worksheet xmlns="http://schemas.openxmlformats.org/spreadsheetml/2006/main" xmlns:r="http://schemas.openxmlformats.org/officeDocument/2006/relationships">
  <sheetPr codeName="Sheet31">
    <pageSetUpPr fitToPage="1"/>
  </sheetPr>
  <dimension ref="A1:AK66"/>
  <sheetViews>
    <sheetView workbookViewId="0" topLeftCell="A1">
      <selection activeCell="A1" sqref="A1"/>
    </sheetView>
  </sheetViews>
  <sheetFormatPr defaultColWidth="9.140625" defaultRowHeight="12.75"/>
  <cols>
    <col min="1" max="1" width="17.00390625" style="1096" customWidth="1"/>
    <col min="2" max="4" width="9.7109375" style="46" customWidth="1"/>
    <col min="5" max="5" width="8.7109375" style="46" customWidth="1"/>
    <col min="6" max="8" width="9.7109375" style="46" customWidth="1"/>
    <col min="9" max="9" width="8.7109375" style="46" customWidth="1"/>
    <col min="10" max="11" width="9.7109375" style="46" customWidth="1"/>
    <col min="12" max="12" width="8.7109375" style="46" customWidth="1"/>
    <col min="13" max="14" width="9.7109375" style="46" customWidth="1"/>
    <col min="15" max="15" width="8.7109375" style="46" customWidth="1"/>
    <col min="16" max="18" width="9.7109375" style="46" customWidth="1"/>
    <col min="19" max="19" width="8.7109375" style="46" customWidth="1"/>
    <col min="20" max="22" width="9.7109375" style="46" customWidth="1"/>
    <col min="23" max="23" width="8.7109375" style="46" customWidth="1"/>
    <col min="24" max="25" width="9.7109375" style="46" customWidth="1"/>
    <col min="26" max="26" width="8.7109375" style="46" customWidth="1"/>
    <col min="27" max="29" width="9.7109375" style="46" customWidth="1"/>
    <col min="30" max="30" width="8.7109375" style="46" customWidth="1"/>
    <col min="31" max="31" width="8.28125" style="46" customWidth="1"/>
    <col min="32" max="32" width="9.00390625" style="46" customWidth="1"/>
    <col min="33" max="16384" width="9.140625" style="46" customWidth="1"/>
  </cols>
  <sheetData>
    <row r="1" spans="1:32" s="42" customFormat="1" ht="12.75">
      <c r="A1" s="1096"/>
      <c r="C1" s="46"/>
      <c r="D1" s="46"/>
      <c r="E1" s="46"/>
      <c r="F1" s="46"/>
      <c r="G1" s="46"/>
      <c r="H1" s="46"/>
      <c r="I1" s="46"/>
      <c r="J1" s="46"/>
      <c r="K1" s="46"/>
      <c r="L1" s="46"/>
      <c r="M1" s="46"/>
      <c r="N1" s="46"/>
      <c r="O1" s="46"/>
      <c r="P1" s="46"/>
      <c r="Q1" s="952"/>
      <c r="R1" s="46"/>
      <c r="S1" s="46"/>
      <c r="T1" s="46"/>
      <c r="U1" s="46"/>
      <c r="V1" s="46"/>
      <c r="W1" s="46"/>
      <c r="X1" s="46"/>
      <c r="Y1" s="46"/>
      <c r="Z1" s="46"/>
      <c r="AA1" s="46"/>
      <c r="AB1" s="46"/>
      <c r="AC1" s="46"/>
      <c r="AD1" s="46"/>
      <c r="AE1" s="46"/>
      <c r="AF1" s="46"/>
    </row>
    <row r="2" spans="1:32" s="42" customFormat="1" ht="24" customHeight="1">
      <c r="A2" s="1096"/>
      <c r="C2" s="46"/>
      <c r="D2" s="46"/>
      <c r="E2" s="46"/>
      <c r="F2" s="442" t="s">
        <v>395</v>
      </c>
      <c r="G2" s="46"/>
      <c r="H2" s="46"/>
      <c r="I2" s="46"/>
      <c r="J2" s="46"/>
      <c r="K2" s="46"/>
      <c r="L2" s="46"/>
      <c r="M2" s="46"/>
      <c r="N2" s="46"/>
      <c r="O2" s="46"/>
      <c r="P2" s="46"/>
      <c r="Q2" s="952"/>
      <c r="R2" s="46"/>
      <c r="S2" s="46"/>
      <c r="T2" s="46"/>
      <c r="U2" s="46"/>
      <c r="V2" s="46"/>
      <c r="W2" s="46"/>
      <c r="X2" s="46"/>
      <c r="Y2" s="46"/>
      <c r="Z2" s="46"/>
      <c r="AA2" s="46"/>
      <c r="AB2" s="46"/>
      <c r="AC2" s="46"/>
      <c r="AD2" s="46"/>
      <c r="AE2" s="46"/>
      <c r="AF2" s="46"/>
    </row>
    <row r="3" spans="1:17" s="42" customFormat="1" ht="3.75" customHeight="1">
      <c r="A3" s="1097"/>
      <c r="F3" s="970"/>
      <c r="Q3" s="971"/>
    </row>
    <row r="4" spans="1:32" s="443" customFormat="1" ht="53.25" customHeight="1">
      <c r="A4" s="1098"/>
      <c r="B4" s="972" t="s">
        <v>323</v>
      </c>
      <c r="C4" s="973"/>
      <c r="D4" s="974"/>
      <c r="E4" s="1093"/>
      <c r="F4" s="990" t="s">
        <v>324</v>
      </c>
      <c r="G4" s="991"/>
      <c r="H4" s="992"/>
      <c r="I4" s="1094"/>
      <c r="J4" s="999" t="s">
        <v>325</v>
      </c>
      <c r="K4" s="1000"/>
      <c r="L4" s="1093"/>
      <c r="M4" s="1011" t="s">
        <v>326</v>
      </c>
      <c r="N4" s="1012"/>
      <c r="O4" s="1095"/>
      <c r="P4" s="1024" t="s">
        <v>327</v>
      </c>
      <c r="Q4" s="1025"/>
      <c r="R4" s="1026"/>
      <c r="S4" s="1093"/>
      <c r="T4" s="1038" t="s">
        <v>374</v>
      </c>
      <c r="U4" s="1039"/>
      <c r="V4" s="1040"/>
      <c r="W4" s="1095"/>
      <c r="X4" s="1053" t="s">
        <v>185</v>
      </c>
      <c r="Y4" s="1054"/>
      <c r="Z4" s="1093"/>
      <c r="AA4" s="1059" t="s">
        <v>328</v>
      </c>
      <c r="AB4" s="1060"/>
      <c r="AC4" s="1061"/>
      <c r="AD4" s="1093"/>
      <c r="AE4" s="1078" t="s">
        <v>396</v>
      </c>
      <c r="AF4" s="1079"/>
    </row>
    <row r="5" spans="1:32" s="443" customFormat="1" ht="26.25" customHeight="1">
      <c r="A5" s="1099"/>
      <c r="B5" s="954" t="s">
        <v>141</v>
      </c>
      <c r="C5" s="953" t="s">
        <v>141</v>
      </c>
      <c r="D5" s="955" t="s">
        <v>397</v>
      </c>
      <c r="E5" s="1076"/>
      <c r="F5" s="954" t="s">
        <v>141</v>
      </c>
      <c r="G5" s="953" t="s">
        <v>141</v>
      </c>
      <c r="H5" s="955" t="s">
        <v>397</v>
      </c>
      <c r="I5" s="1077"/>
      <c r="J5" s="954" t="s">
        <v>141</v>
      </c>
      <c r="K5" s="955" t="s">
        <v>397</v>
      </c>
      <c r="L5" s="1076"/>
      <c r="M5" s="954" t="s">
        <v>141</v>
      </c>
      <c r="N5" s="955" t="s">
        <v>397</v>
      </c>
      <c r="O5" s="1076"/>
      <c r="P5" s="954" t="s">
        <v>141</v>
      </c>
      <c r="Q5" s="953" t="s">
        <v>397</v>
      </c>
      <c r="R5" s="955" t="s">
        <v>397</v>
      </c>
      <c r="S5" s="1076"/>
      <c r="T5" s="954" t="s">
        <v>141</v>
      </c>
      <c r="U5" s="953" t="s">
        <v>141</v>
      </c>
      <c r="V5" s="955" t="s">
        <v>397</v>
      </c>
      <c r="W5" s="1076"/>
      <c r="X5" s="954" t="s">
        <v>141</v>
      </c>
      <c r="Y5" s="955" t="s">
        <v>397</v>
      </c>
      <c r="Z5" s="1076"/>
      <c r="AA5" s="954" t="s">
        <v>141</v>
      </c>
      <c r="AB5" s="953" t="s">
        <v>397</v>
      </c>
      <c r="AC5" s="955" t="s">
        <v>397</v>
      </c>
      <c r="AD5" s="1076"/>
      <c r="AE5" s="954" t="s">
        <v>141</v>
      </c>
      <c r="AF5" s="955" t="s">
        <v>397</v>
      </c>
    </row>
    <row r="6" spans="1:32" s="444" customFormat="1" ht="134.25" customHeight="1">
      <c r="A6" s="1100"/>
      <c r="B6" s="975" t="s">
        <v>398</v>
      </c>
      <c r="C6" s="976" t="s">
        <v>399</v>
      </c>
      <c r="D6" s="977" t="s">
        <v>400</v>
      </c>
      <c r="E6" s="956"/>
      <c r="F6" s="975" t="s">
        <v>401</v>
      </c>
      <c r="G6" s="976" t="s">
        <v>402</v>
      </c>
      <c r="H6" s="977" t="s">
        <v>403</v>
      </c>
      <c r="I6" s="969"/>
      <c r="J6" s="975" t="s">
        <v>404</v>
      </c>
      <c r="K6" s="977" t="s">
        <v>404</v>
      </c>
      <c r="L6" s="969"/>
      <c r="M6" s="975" t="s">
        <v>398</v>
      </c>
      <c r="N6" s="977" t="s">
        <v>400</v>
      </c>
      <c r="O6" s="969"/>
      <c r="P6" s="975" t="s">
        <v>398</v>
      </c>
      <c r="Q6" s="976" t="s">
        <v>405</v>
      </c>
      <c r="R6" s="977" t="s">
        <v>400</v>
      </c>
      <c r="S6" s="969"/>
      <c r="T6" s="975" t="s">
        <v>406</v>
      </c>
      <c r="U6" s="1041" t="s">
        <v>407</v>
      </c>
      <c r="V6" s="977" t="s">
        <v>408</v>
      </c>
      <c r="W6" s="969"/>
      <c r="X6" s="975" t="s">
        <v>404</v>
      </c>
      <c r="Y6" s="977" t="s">
        <v>404</v>
      </c>
      <c r="Z6" s="969"/>
      <c r="AA6" s="975" t="s">
        <v>409</v>
      </c>
      <c r="AB6" s="976" t="s">
        <v>409</v>
      </c>
      <c r="AC6" s="977" t="s">
        <v>410</v>
      </c>
      <c r="AD6" s="969"/>
      <c r="AE6" s="975" t="s">
        <v>411</v>
      </c>
      <c r="AF6" s="977" t="s">
        <v>411</v>
      </c>
    </row>
    <row r="7" spans="1:32" s="42" customFormat="1" ht="12.75">
      <c r="A7" s="409" t="s">
        <v>24</v>
      </c>
      <c r="B7" s="978"/>
      <c r="C7" s="500"/>
      <c r="D7" s="981"/>
      <c r="F7" s="978"/>
      <c r="G7" s="550"/>
      <c r="H7" s="993"/>
      <c r="I7" s="49"/>
      <c r="J7" s="1001"/>
      <c r="K7" s="1002"/>
      <c r="L7" s="479"/>
      <c r="M7" s="1013"/>
      <c r="N7" s="1017"/>
      <c r="O7" s="468"/>
      <c r="P7" s="1027"/>
      <c r="Q7" s="555"/>
      <c r="R7" s="981"/>
      <c r="S7" s="605"/>
      <c r="T7" s="1042"/>
      <c r="U7" s="546"/>
      <c r="V7" s="1043"/>
      <c r="W7" s="478"/>
      <c r="X7" s="983"/>
      <c r="Y7" s="995"/>
      <c r="Z7" s="527"/>
      <c r="AA7" s="1062"/>
      <c r="AB7" s="1063"/>
      <c r="AC7" s="1065"/>
      <c r="AD7" s="761"/>
      <c r="AE7" s="1080"/>
      <c r="AF7" s="1081"/>
    </row>
    <row r="8" spans="1:32" s="42" customFormat="1" ht="12.75">
      <c r="A8" s="409" t="s">
        <v>20</v>
      </c>
      <c r="B8" s="979"/>
      <c r="C8" s="500"/>
      <c r="D8" s="981"/>
      <c r="F8" s="979"/>
      <c r="G8" s="550"/>
      <c r="H8" s="993"/>
      <c r="I8" s="49"/>
      <c r="J8" s="1001"/>
      <c r="K8" s="1002"/>
      <c r="L8" s="479"/>
      <c r="M8" s="1014"/>
      <c r="N8" s="1017"/>
      <c r="O8" s="468"/>
      <c r="P8" s="1027"/>
      <c r="Q8" s="555"/>
      <c r="R8" s="981"/>
      <c r="S8" s="605"/>
      <c r="T8" s="1042"/>
      <c r="U8" s="546"/>
      <c r="V8" s="1043"/>
      <c r="W8" s="468"/>
      <c r="X8" s="979"/>
      <c r="Y8" s="994"/>
      <c r="Z8" s="527"/>
      <c r="AA8" s="1062"/>
      <c r="AB8" s="1064"/>
      <c r="AC8" s="1065"/>
      <c r="AD8" s="761"/>
      <c r="AE8" s="1080"/>
      <c r="AF8" s="1081"/>
    </row>
    <row r="9" spans="1:32" s="42" customFormat="1" ht="12.75">
      <c r="A9" s="409" t="s">
        <v>26</v>
      </c>
      <c r="B9" s="980"/>
      <c r="C9" s="500"/>
      <c r="D9" s="981"/>
      <c r="F9" s="978"/>
      <c r="G9" s="550"/>
      <c r="H9" s="993"/>
      <c r="I9" s="49"/>
      <c r="J9" s="1001"/>
      <c r="K9" s="1002"/>
      <c r="L9" s="479"/>
      <c r="M9" s="1015"/>
      <c r="N9" s="1017"/>
      <c r="O9" s="468"/>
      <c r="P9" s="1027"/>
      <c r="Q9" s="555"/>
      <c r="R9" s="981"/>
      <c r="S9" s="605"/>
      <c r="T9" s="1042"/>
      <c r="U9" s="545"/>
      <c r="V9" s="1043"/>
      <c r="W9" s="468"/>
      <c r="X9" s="983"/>
      <c r="Y9" s="995"/>
      <c r="Z9" s="527"/>
      <c r="AA9" s="1062"/>
      <c r="AB9" s="1064"/>
      <c r="AC9" s="1065"/>
      <c r="AD9" s="761"/>
      <c r="AE9" s="1082"/>
      <c r="AF9" s="1081"/>
    </row>
    <row r="10" spans="1:32" s="42" customFormat="1" ht="12.75">
      <c r="A10" s="409" t="s">
        <v>72</v>
      </c>
      <c r="B10" s="979"/>
      <c r="C10" s="500"/>
      <c r="D10" s="981"/>
      <c r="F10" s="978"/>
      <c r="G10" s="550"/>
      <c r="H10" s="994"/>
      <c r="I10" s="477"/>
      <c r="J10" s="1001"/>
      <c r="K10" s="1002"/>
      <c r="L10" s="479"/>
      <c r="M10" s="1013"/>
      <c r="N10" s="1017"/>
      <c r="O10" s="468"/>
      <c r="P10" s="1027"/>
      <c r="Q10" s="555"/>
      <c r="R10" s="981"/>
      <c r="S10" s="605"/>
      <c r="T10" s="1042"/>
      <c r="U10" s="546"/>
      <c r="V10" s="1044"/>
      <c r="W10" s="468"/>
      <c r="X10" s="983"/>
      <c r="Y10" s="995"/>
      <c r="Z10" s="527"/>
      <c r="AA10" s="1062"/>
      <c r="AB10" s="1064"/>
      <c r="AC10" s="1092"/>
      <c r="AD10" s="761"/>
      <c r="AE10" s="1080"/>
      <c r="AF10" s="1083"/>
    </row>
    <row r="11" spans="1:32" s="42" customFormat="1" ht="12.75">
      <c r="A11" s="409" t="s">
        <v>23</v>
      </c>
      <c r="B11" s="978"/>
      <c r="C11" s="636"/>
      <c r="D11" s="981"/>
      <c r="F11" s="978"/>
      <c r="G11" s="550"/>
      <c r="H11" s="993"/>
      <c r="I11" s="49"/>
      <c r="J11" s="1001"/>
      <c r="K11" s="1002"/>
      <c r="L11" s="479"/>
      <c r="M11" s="1013"/>
      <c r="N11" s="1017"/>
      <c r="O11" s="468"/>
      <c r="P11" s="1028"/>
      <c r="Q11" s="555"/>
      <c r="R11" s="981"/>
      <c r="S11" s="605"/>
      <c r="T11" s="1045"/>
      <c r="U11" s="1150"/>
      <c r="V11" s="1043"/>
      <c r="W11" s="478"/>
      <c r="X11" s="983"/>
      <c r="Y11" s="995"/>
      <c r="Z11" s="527"/>
      <c r="AA11" s="1062"/>
      <c r="AB11" s="1064"/>
      <c r="AC11" s="1066"/>
      <c r="AD11" s="761"/>
      <c r="AE11" s="1080"/>
      <c r="AF11" s="1083"/>
    </row>
    <row r="12" spans="1:32" s="42" customFormat="1" ht="12.75">
      <c r="A12" s="409" t="s">
        <v>21</v>
      </c>
      <c r="B12" s="979"/>
      <c r="C12" s="470"/>
      <c r="D12" s="981"/>
      <c r="F12" s="978"/>
      <c r="G12" s="550"/>
      <c r="H12" s="993"/>
      <c r="I12" s="49"/>
      <c r="J12" s="1001"/>
      <c r="K12" s="1002"/>
      <c r="L12" s="476"/>
      <c r="M12" s="1015"/>
      <c r="N12" s="1017"/>
      <c r="O12" s="468"/>
      <c r="P12" s="1028"/>
      <c r="Q12" s="555"/>
      <c r="R12" s="981"/>
      <c r="S12" s="605"/>
      <c r="T12" s="1045"/>
      <c r="U12" s="1150"/>
      <c r="V12" s="1046"/>
      <c r="W12" s="478"/>
      <c r="X12" s="983"/>
      <c r="Y12" s="995"/>
      <c r="Z12" s="527"/>
      <c r="AA12" s="1067"/>
      <c r="AB12" s="1064"/>
      <c r="AC12" s="1066"/>
      <c r="AD12" s="761"/>
      <c r="AE12" s="1080"/>
      <c r="AF12" s="1081"/>
    </row>
    <row r="13" spans="1:32" s="42" customFormat="1" ht="12.75">
      <c r="A13" s="409" t="s">
        <v>22</v>
      </c>
      <c r="B13" s="978"/>
      <c r="C13" s="500"/>
      <c r="D13" s="981"/>
      <c r="F13" s="978"/>
      <c r="G13" s="171"/>
      <c r="H13" s="994"/>
      <c r="I13" s="477"/>
      <c r="J13" s="1001"/>
      <c r="K13" s="1002"/>
      <c r="L13" s="479"/>
      <c r="M13" s="1014"/>
      <c r="N13" s="1017"/>
      <c r="O13" s="468"/>
      <c r="P13" s="1027"/>
      <c r="Q13" s="500"/>
      <c r="R13" s="981"/>
      <c r="S13" s="605"/>
      <c r="T13" s="1042"/>
      <c r="U13" s="545"/>
      <c r="V13" s="1043"/>
      <c r="W13" s="468"/>
      <c r="X13" s="983"/>
      <c r="Y13" s="995"/>
      <c r="Z13" s="527"/>
      <c r="AA13" s="1067"/>
      <c r="AB13" s="1064"/>
      <c r="AC13" s="1066"/>
      <c r="AD13" s="761"/>
      <c r="AE13" s="1080"/>
      <c r="AF13" s="1083"/>
    </row>
    <row r="14" spans="1:32" s="42" customFormat="1" ht="12.75">
      <c r="A14" s="409" t="s">
        <v>40</v>
      </c>
      <c r="B14" s="978"/>
      <c r="C14" s="500"/>
      <c r="D14" s="981"/>
      <c r="F14" s="978"/>
      <c r="G14" s="550"/>
      <c r="H14" s="993"/>
      <c r="I14" s="49"/>
      <c r="J14" s="1001"/>
      <c r="K14" s="1002"/>
      <c r="L14" s="476"/>
      <c r="M14" s="1015"/>
      <c r="N14" s="1017"/>
      <c r="O14" s="468"/>
      <c r="P14" s="1027"/>
      <c r="Q14" s="500"/>
      <c r="R14" s="981"/>
      <c r="S14" s="605"/>
      <c r="T14" s="1042"/>
      <c r="U14" s="545"/>
      <c r="V14" s="1043"/>
      <c r="W14" s="468"/>
      <c r="X14" s="983"/>
      <c r="Y14" s="995"/>
      <c r="Z14" s="527"/>
      <c r="AA14" s="1062"/>
      <c r="AB14" s="1064"/>
      <c r="AC14" s="1066"/>
      <c r="AD14" s="761"/>
      <c r="AE14" s="1082"/>
      <c r="AF14" s="1084"/>
    </row>
    <row r="15" spans="1:32" s="42" customFormat="1" ht="12.75">
      <c r="A15" s="409" t="s">
        <v>39</v>
      </c>
      <c r="B15" s="978"/>
      <c r="C15" s="470"/>
      <c r="D15" s="981"/>
      <c r="F15" s="978"/>
      <c r="G15" s="551"/>
      <c r="H15" s="993"/>
      <c r="I15" s="49"/>
      <c r="J15" s="1001"/>
      <c r="K15" s="1002"/>
      <c r="L15" s="479"/>
      <c r="M15" s="1016"/>
      <c r="N15" s="1017"/>
      <c r="O15" s="468"/>
      <c r="P15" s="1027"/>
      <c r="Q15" s="555"/>
      <c r="R15" s="981"/>
      <c r="S15" s="605"/>
      <c r="T15" s="1042"/>
      <c r="U15" s="545"/>
      <c r="V15" s="1044"/>
      <c r="W15" s="468"/>
      <c r="X15" s="983"/>
      <c r="Y15" s="995"/>
      <c r="Z15" s="527"/>
      <c r="AA15" s="1067"/>
      <c r="AB15" s="1063"/>
      <c r="AC15" s="1066"/>
      <c r="AD15" s="761"/>
      <c r="AE15" s="1082"/>
      <c r="AF15" s="1084"/>
    </row>
    <row r="16" spans="1:32" s="42" customFormat="1" ht="12.75">
      <c r="A16" s="409" t="s">
        <v>8</v>
      </c>
      <c r="B16" s="979"/>
      <c r="C16" s="508"/>
      <c r="D16" s="981"/>
      <c r="F16" s="979"/>
      <c r="G16" s="171"/>
      <c r="H16" s="994"/>
      <c r="I16" s="477"/>
      <c r="J16" s="1003"/>
      <c r="K16" s="1002"/>
      <c r="L16" s="479"/>
      <c r="M16" s="1013"/>
      <c r="N16" s="1017"/>
      <c r="O16" s="468"/>
      <c r="P16" s="1027"/>
      <c r="Q16" s="555"/>
      <c r="R16" s="981"/>
      <c r="S16" s="605"/>
      <c r="T16" s="1042"/>
      <c r="U16" s="545"/>
      <c r="V16" s="1043"/>
      <c r="W16" s="468"/>
      <c r="X16" s="979"/>
      <c r="Y16" s="995"/>
      <c r="Z16" s="527"/>
      <c r="AA16" s="1068"/>
      <c r="AB16" s="1064"/>
      <c r="AC16" s="1066"/>
      <c r="AD16" s="761"/>
      <c r="AE16" s="1082"/>
      <c r="AF16" s="1081"/>
    </row>
    <row r="17" spans="1:32" s="42" customFormat="1" ht="12.75">
      <c r="A17" s="409" t="s">
        <v>9</v>
      </c>
      <c r="B17" s="979"/>
      <c r="C17" s="508"/>
      <c r="D17" s="981"/>
      <c r="F17" s="979"/>
      <c r="G17" s="171"/>
      <c r="H17" s="994"/>
      <c r="I17" s="477"/>
      <c r="J17" s="1001"/>
      <c r="K17" s="1002"/>
      <c r="L17" s="479"/>
      <c r="M17" s="1013"/>
      <c r="N17" s="1017"/>
      <c r="O17" s="468"/>
      <c r="P17" s="1027"/>
      <c r="Q17" s="555"/>
      <c r="R17" s="981"/>
      <c r="S17" s="605"/>
      <c r="T17" s="1042"/>
      <c r="U17" s="545"/>
      <c r="V17" s="1043"/>
      <c r="W17" s="468"/>
      <c r="X17" s="979"/>
      <c r="Y17" s="994"/>
      <c r="Z17" s="527"/>
      <c r="AA17" s="1067"/>
      <c r="AB17" s="1064"/>
      <c r="AC17" s="1066"/>
      <c r="AD17" s="761"/>
      <c r="AE17" s="1082"/>
      <c r="AF17" s="1083"/>
    </row>
    <row r="18" spans="1:32" s="42" customFormat="1" ht="12.75">
      <c r="A18" s="409" t="s">
        <v>5</v>
      </c>
      <c r="B18" s="979"/>
      <c r="C18" s="508"/>
      <c r="D18" s="1090"/>
      <c r="F18" s="979"/>
      <c r="G18" s="171"/>
      <c r="H18" s="994"/>
      <c r="I18" s="477"/>
      <c r="J18" s="1001"/>
      <c r="K18" s="1002"/>
      <c r="L18" s="479"/>
      <c r="M18" s="1013"/>
      <c r="N18" s="1017"/>
      <c r="O18" s="468"/>
      <c r="P18" s="1027"/>
      <c r="Q18" s="500"/>
      <c r="R18" s="1090"/>
      <c r="S18" s="605"/>
      <c r="T18" s="1042"/>
      <c r="U18" s="545"/>
      <c r="V18" s="1043"/>
      <c r="W18" s="468"/>
      <c r="X18" s="983"/>
      <c r="Y18" s="995"/>
      <c r="Z18" s="527"/>
      <c r="AA18" s="1067"/>
      <c r="AB18" s="1064"/>
      <c r="AC18" s="1066"/>
      <c r="AD18" s="761"/>
      <c r="AE18" s="1080"/>
      <c r="AF18" s="1083"/>
    </row>
    <row r="19" spans="1:32" s="42" customFormat="1" ht="12.75">
      <c r="A19" s="409" t="s">
        <v>3</v>
      </c>
      <c r="B19" s="982"/>
      <c r="C19" s="508"/>
      <c r="D19" s="1090"/>
      <c r="F19" s="979"/>
      <c r="G19" s="171"/>
      <c r="H19" s="994"/>
      <c r="I19" s="477"/>
      <c r="J19" s="1001"/>
      <c r="K19" s="1002"/>
      <c r="L19" s="479"/>
      <c r="M19" s="1013"/>
      <c r="N19" s="1091"/>
      <c r="O19" s="468"/>
      <c r="P19" s="1027"/>
      <c r="Q19" s="500"/>
      <c r="R19" s="1090"/>
      <c r="S19" s="605"/>
      <c r="T19" s="1042"/>
      <c r="U19" s="545"/>
      <c r="V19" s="1043"/>
      <c r="W19" s="468"/>
      <c r="X19" s="983"/>
      <c r="Y19" s="995"/>
      <c r="Z19" s="527"/>
      <c r="AA19" s="1067"/>
      <c r="AB19" s="1064"/>
      <c r="AC19" s="1066"/>
      <c r="AD19" s="761"/>
      <c r="AE19" s="1082"/>
      <c r="AF19" s="1081"/>
    </row>
    <row r="20" spans="1:32" s="42" customFormat="1" ht="12.75">
      <c r="A20" s="409" t="s">
        <v>14</v>
      </c>
      <c r="B20" s="978"/>
      <c r="C20" s="508"/>
      <c r="D20" s="981"/>
      <c r="F20" s="979"/>
      <c r="G20" s="550"/>
      <c r="H20" s="994"/>
      <c r="I20" s="477"/>
      <c r="J20" s="1003"/>
      <c r="K20" s="1002"/>
      <c r="L20" s="479"/>
      <c r="M20" s="1013"/>
      <c r="N20" s="1091"/>
      <c r="O20" s="468"/>
      <c r="P20" s="1028"/>
      <c r="Q20" s="500"/>
      <c r="R20" s="1090"/>
      <c r="S20" s="605"/>
      <c r="T20" s="1042"/>
      <c r="U20" s="545"/>
      <c r="V20" s="1043"/>
      <c r="W20" s="468"/>
      <c r="X20" s="1055"/>
      <c r="Y20" s="1056"/>
      <c r="Z20" s="528"/>
      <c r="AA20" s="1067"/>
      <c r="AB20" s="1064"/>
      <c r="AC20" s="1066"/>
      <c r="AD20" s="761"/>
      <c r="AE20" s="1080"/>
      <c r="AF20" s="1083"/>
    </row>
    <row r="21" spans="1:32" s="42" customFormat="1" ht="12.75">
      <c r="A21" s="409" t="s">
        <v>2</v>
      </c>
      <c r="B21" s="983"/>
      <c r="C21" s="636"/>
      <c r="D21" s="981"/>
      <c r="F21" s="979"/>
      <c r="G21" s="171"/>
      <c r="H21" s="994"/>
      <c r="I21" s="477"/>
      <c r="J21" s="1001"/>
      <c r="K21" s="1002"/>
      <c r="L21" s="479"/>
      <c r="M21" s="1015"/>
      <c r="N21" s="1017"/>
      <c r="O21" s="468"/>
      <c r="P21" s="1028"/>
      <c r="Q21" s="500"/>
      <c r="R21" s="984"/>
      <c r="S21" s="605"/>
      <c r="T21" s="1047"/>
      <c r="U21" s="546"/>
      <c r="V21" s="1043"/>
      <c r="W21" s="478"/>
      <c r="X21" s="983"/>
      <c r="Y21" s="995"/>
      <c r="Z21" s="527"/>
      <c r="AA21" s="1068"/>
      <c r="AB21" s="1064"/>
      <c r="AC21" s="1066"/>
      <c r="AD21" s="761"/>
      <c r="AE21" s="1080"/>
      <c r="AF21" s="1085"/>
    </row>
    <row r="22" spans="1:32" s="42" customFormat="1" ht="12.75">
      <c r="A22" s="409" t="s">
        <v>27</v>
      </c>
      <c r="B22" s="979"/>
      <c r="C22" s="500"/>
      <c r="D22" s="1090"/>
      <c r="F22" s="978"/>
      <c r="G22" s="550"/>
      <c r="H22" s="994"/>
      <c r="I22" s="477"/>
      <c r="J22" s="1001"/>
      <c r="K22" s="1002"/>
      <c r="L22" s="479"/>
      <c r="M22" s="1015"/>
      <c r="N22" s="1017"/>
      <c r="O22" s="468"/>
      <c r="P22" s="1028"/>
      <c r="Q22" s="470"/>
      <c r="R22" s="984"/>
      <c r="S22" s="605"/>
      <c r="T22" s="1042"/>
      <c r="U22" s="545"/>
      <c r="V22" s="1043"/>
      <c r="W22" s="468"/>
      <c r="X22" s="983"/>
      <c r="Y22" s="994"/>
      <c r="Z22" s="527"/>
      <c r="AA22" s="1067"/>
      <c r="AB22" s="1063"/>
      <c r="AC22" s="1066"/>
      <c r="AD22" s="761"/>
      <c r="AE22" s="1080"/>
      <c r="AF22" s="1083"/>
    </row>
    <row r="23" spans="1:32" s="42" customFormat="1" ht="12.75">
      <c r="A23" s="409" t="s">
        <v>7</v>
      </c>
      <c r="B23" s="979"/>
      <c r="C23" s="508"/>
      <c r="D23" s="1090"/>
      <c r="F23" s="979"/>
      <c r="G23" s="171"/>
      <c r="H23" s="994"/>
      <c r="I23" s="477"/>
      <c r="J23" s="1001"/>
      <c r="K23" s="1002"/>
      <c r="L23" s="479"/>
      <c r="M23" s="1013"/>
      <c r="N23" s="1091"/>
      <c r="O23" s="468"/>
      <c r="P23" s="1028"/>
      <c r="Q23" s="500"/>
      <c r="R23" s="984"/>
      <c r="S23" s="605"/>
      <c r="T23" s="1042"/>
      <c r="U23" s="545"/>
      <c r="V23" s="1043"/>
      <c r="W23" s="468"/>
      <c r="X23" s="983"/>
      <c r="Y23" s="995"/>
      <c r="Z23" s="527"/>
      <c r="AA23" s="1067"/>
      <c r="AB23" s="1064"/>
      <c r="AC23" s="1066"/>
      <c r="AD23" s="761"/>
      <c r="AE23" s="1086"/>
      <c r="AF23" s="1085"/>
    </row>
    <row r="24" spans="1:32" s="42" customFormat="1" ht="12.75">
      <c r="A24" s="409" t="s">
        <v>37</v>
      </c>
      <c r="B24" s="979"/>
      <c r="C24" s="508"/>
      <c r="D24" s="984"/>
      <c r="F24" s="979"/>
      <c r="G24" s="171"/>
      <c r="H24" s="994"/>
      <c r="I24" s="477"/>
      <c r="J24" s="1001"/>
      <c r="K24" s="1002"/>
      <c r="L24" s="479"/>
      <c r="M24" s="1013"/>
      <c r="N24" s="1091"/>
      <c r="O24" s="468"/>
      <c r="P24" s="1029"/>
      <c r="Q24" s="470"/>
      <c r="R24" s="984"/>
      <c r="S24" s="605"/>
      <c r="T24" s="1042"/>
      <c r="U24" s="545"/>
      <c r="V24" s="1043"/>
      <c r="W24" s="478"/>
      <c r="X24" s="979"/>
      <c r="Y24" s="995"/>
      <c r="Z24" s="527"/>
      <c r="AA24" s="1068"/>
      <c r="AB24" s="1064"/>
      <c r="AC24" s="1066"/>
      <c r="AD24" s="761"/>
      <c r="AE24" s="1086"/>
      <c r="AF24" s="1085"/>
    </row>
    <row r="25" spans="1:32" s="42" customFormat="1" ht="12.75">
      <c r="A25" s="409" t="s">
        <v>13</v>
      </c>
      <c r="B25" s="979"/>
      <c r="C25" s="508"/>
      <c r="D25" s="984"/>
      <c r="F25" s="979"/>
      <c r="G25" s="171"/>
      <c r="H25" s="994"/>
      <c r="I25" s="477"/>
      <c r="J25" s="1003"/>
      <c r="K25" s="1002"/>
      <c r="L25" s="479"/>
      <c r="M25" s="1013"/>
      <c r="N25" s="1091"/>
      <c r="O25" s="468"/>
      <c r="P25" s="1028"/>
      <c r="Q25" s="500"/>
      <c r="R25" s="984"/>
      <c r="S25" s="605"/>
      <c r="T25" s="1042"/>
      <c r="U25" s="545"/>
      <c r="V25" s="1043"/>
      <c r="W25" s="478"/>
      <c r="X25" s="979"/>
      <c r="Y25" s="994"/>
      <c r="Z25" s="527"/>
      <c r="AA25" s="1067"/>
      <c r="AB25" s="1064"/>
      <c r="AC25" s="1066"/>
      <c r="AD25" s="761"/>
      <c r="AE25" s="1080"/>
      <c r="AF25" s="1083"/>
    </row>
    <row r="26" spans="1:32" s="42" customFormat="1" ht="12.75">
      <c r="A26" s="409" t="s">
        <v>11</v>
      </c>
      <c r="B26" s="979"/>
      <c r="C26" s="508"/>
      <c r="D26" s="984"/>
      <c r="F26" s="978"/>
      <c r="G26" s="171"/>
      <c r="H26" s="994"/>
      <c r="I26" s="477"/>
      <c r="J26" s="1001"/>
      <c r="K26" s="1002"/>
      <c r="L26" s="479"/>
      <c r="M26" s="1013"/>
      <c r="N26" s="1017"/>
      <c r="O26" s="468"/>
      <c r="P26" s="1027"/>
      <c r="Q26" s="500"/>
      <c r="R26" s="1090"/>
      <c r="S26" s="605"/>
      <c r="T26" s="1042"/>
      <c r="U26" s="545"/>
      <c r="V26" s="1043"/>
      <c r="W26" s="468"/>
      <c r="X26" s="979"/>
      <c r="Y26" s="994"/>
      <c r="Z26" s="527"/>
      <c r="AA26" s="1067"/>
      <c r="AB26" s="1064"/>
      <c r="AC26" s="1066"/>
      <c r="AD26" s="761"/>
      <c r="AE26" s="1082"/>
      <c r="AF26" s="1085"/>
    </row>
    <row r="27" spans="1:32" s="42" customFormat="1" ht="12.75">
      <c r="A27" s="409" t="s">
        <v>12</v>
      </c>
      <c r="B27" s="979"/>
      <c r="C27" s="508"/>
      <c r="D27" s="984"/>
      <c r="F27" s="978"/>
      <c r="G27" s="171"/>
      <c r="H27" s="994"/>
      <c r="I27" s="477"/>
      <c r="J27" s="1004"/>
      <c r="K27" s="1005"/>
      <c r="L27" s="410"/>
      <c r="M27" s="1015"/>
      <c r="N27" s="1017"/>
      <c r="O27" s="468"/>
      <c r="P27" s="1028"/>
      <c r="Q27" s="500"/>
      <c r="R27" s="1090"/>
      <c r="S27" s="605"/>
      <c r="T27" s="1042"/>
      <c r="U27" s="545"/>
      <c r="V27" s="1044"/>
      <c r="W27" s="468"/>
      <c r="X27" s="979"/>
      <c r="Y27" s="994"/>
      <c r="Z27" s="527"/>
      <c r="AA27" s="1068"/>
      <c r="AB27" s="1064"/>
      <c r="AC27" s="1066"/>
      <c r="AD27" s="761"/>
      <c r="AE27" s="1080"/>
      <c r="AF27" s="1081"/>
    </row>
    <row r="28" spans="1:32" s="42" customFormat="1" ht="12.75">
      <c r="A28" s="409" t="s">
        <v>10</v>
      </c>
      <c r="B28" s="980"/>
      <c r="C28" s="500"/>
      <c r="D28" s="984"/>
      <c r="F28" s="979"/>
      <c r="G28" s="550"/>
      <c r="H28" s="994"/>
      <c r="I28" s="477"/>
      <c r="J28" s="1003"/>
      <c r="K28" s="1006"/>
      <c r="L28" s="479"/>
      <c r="M28" s="1014"/>
      <c r="N28" s="1017"/>
      <c r="O28" s="468"/>
      <c r="P28" s="1028"/>
      <c r="Q28" s="500"/>
      <c r="R28" s="981"/>
      <c r="S28" s="605"/>
      <c r="T28" s="1045"/>
      <c r="U28" s="545"/>
      <c r="V28" s="1043"/>
      <c r="W28" s="468"/>
      <c r="X28" s="979"/>
      <c r="Y28" s="994"/>
      <c r="Z28" s="527"/>
      <c r="AA28" s="1067"/>
      <c r="AB28" s="1064"/>
      <c r="AC28" s="1066"/>
      <c r="AD28" s="761"/>
      <c r="AE28" s="1080"/>
      <c r="AF28" s="1083"/>
    </row>
    <row r="29" spans="1:32" s="42" customFormat="1" ht="12.75">
      <c r="A29" s="409" t="s">
        <v>0</v>
      </c>
      <c r="B29" s="979"/>
      <c r="C29" s="500"/>
      <c r="D29" s="984"/>
      <c r="F29" s="978"/>
      <c r="G29" s="171"/>
      <c r="H29" s="994"/>
      <c r="I29" s="477"/>
      <c r="J29" s="1001"/>
      <c r="K29" s="1002"/>
      <c r="L29" s="479"/>
      <c r="M29" s="1015"/>
      <c r="N29" s="1091"/>
      <c r="O29" s="468"/>
      <c r="P29" s="1028"/>
      <c r="Q29" s="470"/>
      <c r="R29" s="1090"/>
      <c r="S29" s="605"/>
      <c r="T29" s="1042"/>
      <c r="U29" s="545"/>
      <c r="V29" s="1043"/>
      <c r="W29" s="478"/>
      <c r="X29" s="983"/>
      <c r="Y29" s="995"/>
      <c r="Z29" s="527"/>
      <c r="AA29" s="1067"/>
      <c r="AB29" s="1069"/>
      <c r="AC29" s="1066"/>
      <c r="AD29" s="761"/>
      <c r="AE29" s="1080"/>
      <c r="AF29" s="1083"/>
    </row>
    <row r="30" spans="1:32" s="42" customFormat="1" ht="12.75">
      <c r="A30" s="409" t="s">
        <v>4</v>
      </c>
      <c r="B30" s="978"/>
      <c r="C30" s="508"/>
      <c r="D30" s="984"/>
      <c r="F30" s="978"/>
      <c r="G30" s="171"/>
      <c r="H30" s="995"/>
      <c r="I30" s="477"/>
      <c r="J30" s="1003"/>
      <c r="K30" s="1002"/>
      <c r="L30" s="479"/>
      <c r="M30" s="1014"/>
      <c r="N30" s="1018"/>
      <c r="O30" s="478"/>
      <c r="P30" s="1028"/>
      <c r="Q30" s="470"/>
      <c r="R30" s="984"/>
      <c r="S30" s="605"/>
      <c r="T30" s="1042"/>
      <c r="U30" s="545"/>
      <c r="V30" s="1043"/>
      <c r="W30" s="478"/>
      <c r="X30" s="983"/>
      <c r="Y30" s="995"/>
      <c r="Z30" s="527"/>
      <c r="AA30" s="1067"/>
      <c r="AB30" s="1064"/>
      <c r="AC30" s="1066"/>
      <c r="AD30" s="761"/>
      <c r="AE30" s="1082"/>
      <c r="AF30" s="1083"/>
    </row>
    <row r="31" spans="1:32" s="42" customFormat="1" ht="12.75">
      <c r="A31" s="409" t="s">
        <v>6</v>
      </c>
      <c r="B31" s="979"/>
      <c r="C31" s="508"/>
      <c r="D31" s="984"/>
      <c r="F31" s="978"/>
      <c r="G31" s="171"/>
      <c r="H31" s="994"/>
      <c r="I31" s="477"/>
      <c r="J31" s="1003"/>
      <c r="K31" s="1006"/>
      <c r="L31" s="479"/>
      <c r="M31" s="1015"/>
      <c r="N31" s="1018"/>
      <c r="O31" s="478"/>
      <c r="P31" s="1028"/>
      <c r="Q31" s="470"/>
      <c r="R31" s="984"/>
      <c r="S31" s="605"/>
      <c r="T31" s="1042"/>
      <c r="U31" s="545"/>
      <c r="V31" s="1043"/>
      <c r="W31" s="478"/>
      <c r="X31" s="983"/>
      <c r="Y31" s="995"/>
      <c r="Z31" s="527"/>
      <c r="AA31" s="1068"/>
      <c r="AB31" s="1064"/>
      <c r="AC31" s="1066"/>
      <c r="AD31" s="761"/>
      <c r="AE31" s="1082"/>
      <c r="AF31" s="1083"/>
    </row>
    <row r="32" spans="1:32" s="42" customFormat="1" ht="12.75">
      <c r="A32" s="409" t="s">
        <v>1</v>
      </c>
      <c r="B32" s="979"/>
      <c r="C32" s="500"/>
      <c r="D32" s="984"/>
      <c r="F32" s="979"/>
      <c r="G32" s="171"/>
      <c r="H32" s="995"/>
      <c r="I32" s="477"/>
      <c r="J32" s="1001"/>
      <c r="K32" s="1002"/>
      <c r="L32" s="479"/>
      <c r="M32" s="1015"/>
      <c r="N32" s="1018"/>
      <c r="O32" s="478"/>
      <c r="P32" s="1028"/>
      <c r="Q32" s="500"/>
      <c r="R32" s="984"/>
      <c r="S32" s="605"/>
      <c r="T32" s="1042"/>
      <c r="U32" s="545"/>
      <c r="V32" s="1046"/>
      <c r="W32" s="478"/>
      <c r="X32" s="983"/>
      <c r="Y32" s="995"/>
      <c r="Z32" s="527"/>
      <c r="AA32" s="1068"/>
      <c r="AB32" s="1069"/>
      <c r="AC32" s="1066"/>
      <c r="AD32" s="761"/>
      <c r="AE32" s="1086"/>
      <c r="AF32" s="1085"/>
    </row>
    <row r="33" spans="1:32" s="42" customFormat="1" ht="12.75">
      <c r="A33" s="409" t="s">
        <v>19</v>
      </c>
      <c r="B33" s="985"/>
      <c r="C33" s="624"/>
      <c r="D33" s="986"/>
      <c r="F33" s="978"/>
      <c r="G33" s="171"/>
      <c r="H33" s="994"/>
      <c r="I33" s="477"/>
      <c r="J33" s="1001"/>
      <c r="K33" s="1002"/>
      <c r="L33" s="476"/>
      <c r="M33" s="1015"/>
      <c r="N33" s="1018"/>
      <c r="O33" s="478"/>
      <c r="P33" s="1028"/>
      <c r="Q33" s="470"/>
      <c r="R33" s="984"/>
      <c r="S33" s="605"/>
      <c r="T33" s="1042"/>
      <c r="U33" s="545"/>
      <c r="V33" s="1043"/>
      <c r="W33" s="468"/>
      <c r="X33" s="983"/>
      <c r="Y33" s="995"/>
      <c r="Z33" s="527"/>
      <c r="AA33" s="1068"/>
      <c r="AB33" s="1064"/>
      <c r="AC33" s="1066"/>
      <c r="AD33" s="761"/>
      <c r="AE33" s="1087"/>
      <c r="AF33" s="1085"/>
    </row>
    <row r="34" spans="1:32" s="42" customFormat="1" ht="12.75">
      <c r="A34" s="409" t="s">
        <v>25</v>
      </c>
      <c r="B34" s="978"/>
      <c r="C34" s="508"/>
      <c r="D34" s="986"/>
      <c r="F34" s="978"/>
      <c r="G34" s="171"/>
      <c r="H34" s="994"/>
      <c r="I34" s="477"/>
      <c r="J34" s="1001"/>
      <c r="K34" s="1002"/>
      <c r="L34" s="476"/>
      <c r="M34" s="1019"/>
      <c r="N34" s="1020"/>
      <c r="O34" s="468"/>
      <c r="P34" s="1030"/>
      <c r="Q34" s="1031"/>
      <c r="R34" s="1032"/>
      <c r="S34" s="606"/>
      <c r="T34" s="1045"/>
      <c r="U34" s="546"/>
      <c r="V34" s="1043"/>
      <c r="W34" s="468"/>
      <c r="X34" s="983"/>
      <c r="Y34" s="995"/>
      <c r="Z34" s="528"/>
      <c r="AA34" s="1067"/>
      <c r="AB34" s="1069"/>
      <c r="AC34" s="1066"/>
      <c r="AD34" s="761"/>
      <c r="AE34" s="1082"/>
      <c r="AF34" s="1081"/>
    </row>
    <row r="35" spans="1:32" s="42" customFormat="1" ht="12.75">
      <c r="A35" s="409" t="s">
        <v>35</v>
      </c>
      <c r="B35" s="979"/>
      <c r="C35" s="508"/>
      <c r="D35" s="981"/>
      <c r="F35" s="983"/>
      <c r="G35" s="551"/>
      <c r="H35" s="995"/>
      <c r="I35" s="477"/>
      <c r="J35" s="1004"/>
      <c r="K35" s="1005"/>
      <c r="L35" s="410"/>
      <c r="M35" s="1016"/>
      <c r="N35" s="1021"/>
      <c r="O35" s="478"/>
      <c r="P35" s="1029"/>
      <c r="Q35" s="500"/>
      <c r="R35" s="1032"/>
      <c r="S35" s="605"/>
      <c r="T35" s="1042"/>
      <c r="U35" s="545"/>
      <c r="V35" s="1043"/>
      <c r="W35" s="478"/>
      <c r="X35" s="983"/>
      <c r="Y35" s="995"/>
      <c r="Z35" s="527"/>
      <c r="AA35" s="1068"/>
      <c r="AB35" s="1064"/>
      <c r="AC35" s="1066"/>
      <c r="AD35" s="761"/>
      <c r="AE35" s="1080"/>
      <c r="AF35" s="1083"/>
    </row>
    <row r="36" spans="1:32" s="42" customFormat="1" ht="12.75">
      <c r="A36" s="409" t="s">
        <v>41</v>
      </c>
      <c r="B36" s="985"/>
      <c r="C36" s="624"/>
      <c r="D36" s="986"/>
      <c r="F36" s="978"/>
      <c r="G36" s="171"/>
      <c r="H36" s="994"/>
      <c r="I36" s="477"/>
      <c r="J36" s="1001"/>
      <c r="K36" s="1002"/>
      <c r="L36" s="476"/>
      <c r="M36" s="1013"/>
      <c r="N36" s="1020"/>
      <c r="O36" s="468"/>
      <c r="P36" s="1033"/>
      <c r="Q36" s="1034"/>
      <c r="R36" s="1032"/>
      <c r="S36" s="606"/>
      <c r="T36" s="1042"/>
      <c r="U36" s="546"/>
      <c r="V36" s="1043"/>
      <c r="W36" s="468"/>
      <c r="X36" s="983"/>
      <c r="Y36" s="995"/>
      <c r="Z36" s="527"/>
      <c r="AA36" s="1067"/>
      <c r="AB36" s="1064"/>
      <c r="AC36" s="1066"/>
      <c r="AD36" s="761"/>
      <c r="AE36" s="1082"/>
      <c r="AF36" s="1083"/>
    </row>
    <row r="37" spans="1:32" s="42" customFormat="1" ht="12.75">
      <c r="A37" s="409" t="s">
        <v>36</v>
      </c>
      <c r="B37" s="978"/>
      <c r="C37" s="624"/>
      <c r="D37" s="1090"/>
      <c r="F37" s="985"/>
      <c r="G37" s="625"/>
      <c r="H37" s="996"/>
      <c r="I37" s="476"/>
      <c r="J37" s="1007"/>
      <c r="K37" s="1008"/>
      <c r="L37" s="476"/>
      <c r="M37" s="1013"/>
      <c r="N37" s="1017"/>
      <c r="O37" s="468"/>
      <c r="P37" s="1033"/>
      <c r="Q37" s="500"/>
      <c r="R37" s="981"/>
      <c r="S37" s="605"/>
      <c r="T37" s="1048"/>
      <c r="U37" s="662"/>
      <c r="V37" s="1049"/>
      <c r="W37" s="468"/>
      <c r="X37" s="1055"/>
      <c r="Y37" s="1056"/>
      <c r="Z37" s="527"/>
      <c r="AA37" s="1070"/>
      <c r="AB37" s="1071"/>
      <c r="AC37" s="1072"/>
      <c r="AD37" s="761"/>
      <c r="AE37" s="1086"/>
      <c r="AF37" s="1085"/>
    </row>
    <row r="38" spans="1:32" s="42" customFormat="1" ht="12.75">
      <c r="A38" s="409" t="s">
        <v>38</v>
      </c>
      <c r="B38" s="987"/>
      <c r="C38" s="988"/>
      <c r="D38" s="989"/>
      <c r="F38" s="987"/>
      <c r="G38" s="997"/>
      <c r="H38" s="998"/>
      <c r="I38" s="476"/>
      <c r="J38" s="1009"/>
      <c r="K38" s="1010"/>
      <c r="L38" s="476"/>
      <c r="M38" s="1022"/>
      <c r="N38" s="1023"/>
      <c r="O38" s="468"/>
      <c r="P38" s="1035"/>
      <c r="Q38" s="1036"/>
      <c r="R38" s="1037"/>
      <c r="S38" s="605"/>
      <c r="T38" s="1050"/>
      <c r="U38" s="1051"/>
      <c r="V38" s="1052"/>
      <c r="W38" s="468"/>
      <c r="X38" s="1057"/>
      <c r="Y38" s="1058"/>
      <c r="Z38" s="527"/>
      <c r="AA38" s="1073"/>
      <c r="AB38" s="1074"/>
      <c r="AC38" s="1075"/>
      <c r="AD38" s="761"/>
      <c r="AE38" s="1088"/>
      <c r="AF38" s="1089"/>
    </row>
    <row r="39" s="42" customFormat="1" ht="12.75">
      <c r="A39" s="1097"/>
    </row>
    <row r="40" spans="1:37" ht="12.75">
      <c r="A40" s="1097"/>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24" ht="12.75">
      <c r="B41" s="42"/>
      <c r="C41" s="42"/>
      <c r="D41" s="42"/>
      <c r="E41" s="42"/>
      <c r="F41" s="42"/>
      <c r="G41" s="42"/>
      <c r="H41" s="42"/>
      <c r="I41" s="42"/>
      <c r="J41" s="42"/>
      <c r="K41" s="42"/>
      <c r="L41" s="42"/>
      <c r="M41" s="42"/>
      <c r="N41" s="42"/>
      <c r="O41" s="42"/>
      <c r="P41" s="42"/>
      <c r="Q41" s="42"/>
      <c r="R41" s="42"/>
      <c r="S41" s="42"/>
      <c r="T41" s="42"/>
      <c r="X41" s="42"/>
    </row>
    <row r="42" spans="2:20" ht="12.75">
      <c r="B42" s="42"/>
      <c r="C42" s="42"/>
      <c r="D42" s="42"/>
      <c r="E42" s="42"/>
      <c r="F42" s="42"/>
      <c r="G42" s="42"/>
      <c r="H42" s="42"/>
      <c r="I42" s="42"/>
      <c r="J42" s="42"/>
      <c r="K42" s="42"/>
      <c r="L42" s="42"/>
      <c r="M42" s="42"/>
      <c r="N42" s="42"/>
      <c r="O42" s="42"/>
      <c r="P42" s="42"/>
      <c r="Q42" s="42"/>
      <c r="R42" s="42"/>
      <c r="S42" s="42"/>
      <c r="T42" s="42"/>
    </row>
    <row r="43" spans="2:20" ht="12.75">
      <c r="B43" s="42"/>
      <c r="C43" s="42"/>
      <c r="D43" s="42"/>
      <c r="E43" s="42"/>
      <c r="F43" s="42"/>
      <c r="G43" s="42"/>
      <c r="H43" s="42"/>
      <c r="I43" s="42"/>
      <c r="J43" s="42"/>
      <c r="K43" s="42"/>
      <c r="L43" s="42"/>
      <c r="M43" s="42"/>
      <c r="N43" s="42"/>
      <c r="O43" s="42"/>
      <c r="P43" s="42"/>
      <c r="Q43" s="42"/>
      <c r="R43" s="42"/>
      <c r="S43" s="42"/>
      <c r="T43" s="42"/>
    </row>
    <row r="44" spans="2:20" ht="12.75">
      <c r="B44" s="664"/>
      <c r="C44" s="664"/>
      <c r="D44" s="664"/>
      <c r="E44" s="664"/>
      <c r="F44" s="664"/>
      <c r="G44" s="664"/>
      <c r="H44" s="664"/>
      <c r="I44" s="664"/>
      <c r="J44" s="664"/>
      <c r="K44" s="664"/>
      <c r="L44" s="665"/>
      <c r="M44" s="664"/>
      <c r="N44" s="664"/>
      <c r="O44" s="664"/>
      <c r="P44" s="664"/>
      <c r="Q44" s="664"/>
      <c r="R44" s="42"/>
      <c r="S44" s="42"/>
      <c r="T44" s="42"/>
    </row>
    <row r="45" spans="2:20" ht="12.75">
      <c r="B45" s="42"/>
      <c r="C45" s="42"/>
      <c r="D45" s="42"/>
      <c r="E45" s="42"/>
      <c r="F45" s="42"/>
      <c r="G45" s="42"/>
      <c r="H45" s="42"/>
      <c r="I45" s="42"/>
      <c r="J45" s="42"/>
      <c r="K45" s="42"/>
      <c r="L45" s="42"/>
      <c r="M45" s="42"/>
      <c r="N45" s="42"/>
      <c r="O45" s="42"/>
      <c r="P45" s="42"/>
      <c r="Q45" s="42"/>
      <c r="R45" s="42"/>
      <c r="S45" s="42"/>
      <c r="T45" s="42"/>
    </row>
    <row r="46" spans="2:20" ht="12.75">
      <c r="B46" s="42"/>
      <c r="C46" s="42"/>
      <c r="D46" s="42"/>
      <c r="E46" s="42"/>
      <c r="F46" s="42"/>
      <c r="G46" s="42"/>
      <c r="H46" s="42"/>
      <c r="I46" s="42"/>
      <c r="J46" s="42"/>
      <c r="K46" s="42"/>
      <c r="L46" s="42"/>
      <c r="M46" s="42"/>
      <c r="N46" s="42"/>
      <c r="O46" s="42"/>
      <c r="P46" s="42"/>
      <c r="Q46" s="42"/>
      <c r="R46" s="42"/>
      <c r="S46" s="42"/>
      <c r="T46" s="42"/>
    </row>
    <row r="47" spans="2:20" ht="12.75">
      <c r="B47" s="42"/>
      <c r="C47" s="42"/>
      <c r="D47" s="42"/>
      <c r="E47" s="42"/>
      <c r="F47" s="42"/>
      <c r="G47" s="42"/>
      <c r="H47" s="42"/>
      <c r="I47" s="42"/>
      <c r="J47" s="42"/>
      <c r="K47" s="42"/>
      <c r="L47" s="42"/>
      <c r="M47" s="42"/>
      <c r="N47" s="42"/>
      <c r="O47" s="42"/>
      <c r="P47" s="42"/>
      <c r="Q47" s="42"/>
      <c r="R47" s="42"/>
      <c r="S47" s="42"/>
      <c r="T47" s="42"/>
    </row>
    <row r="48" spans="2:20" ht="12.75">
      <c r="B48" s="42"/>
      <c r="C48" s="42"/>
      <c r="D48" s="42"/>
      <c r="E48" s="42"/>
      <c r="F48" s="42"/>
      <c r="G48" s="42"/>
      <c r="H48" s="42"/>
      <c r="I48" s="42"/>
      <c r="J48" s="42"/>
      <c r="K48" s="42"/>
      <c r="L48" s="42"/>
      <c r="M48" s="42"/>
      <c r="N48" s="42"/>
      <c r="O48" s="42"/>
      <c r="P48" s="42"/>
      <c r="Q48" s="42"/>
      <c r="R48" s="42"/>
      <c r="S48" s="42"/>
      <c r="T48" s="42"/>
    </row>
    <row r="49" spans="2:20" ht="12.75">
      <c r="B49" s="42"/>
      <c r="C49" s="42"/>
      <c r="D49" s="42"/>
      <c r="E49" s="42"/>
      <c r="F49" s="42"/>
      <c r="G49" s="42"/>
      <c r="H49" s="42"/>
      <c r="I49" s="42"/>
      <c r="J49" s="42"/>
      <c r="K49" s="42"/>
      <c r="L49" s="42"/>
      <c r="M49" s="42"/>
      <c r="N49" s="42"/>
      <c r="O49" s="42"/>
      <c r="P49" s="42"/>
      <c r="Q49" s="42"/>
      <c r="R49" s="42"/>
      <c r="S49" s="42"/>
      <c r="T49" s="42"/>
    </row>
    <row r="50" spans="2:20" ht="12.75">
      <c r="B50" s="42"/>
      <c r="C50" s="42"/>
      <c r="D50" s="42"/>
      <c r="E50" s="42"/>
      <c r="F50" s="42"/>
      <c r="G50" s="42"/>
      <c r="H50" s="42"/>
      <c r="I50" s="42"/>
      <c r="J50" s="42"/>
      <c r="K50" s="42"/>
      <c r="L50" s="42"/>
      <c r="M50" s="42"/>
      <c r="N50" s="42"/>
      <c r="O50" s="42"/>
      <c r="P50" s="42"/>
      <c r="Q50" s="42"/>
      <c r="R50" s="42"/>
      <c r="S50" s="42"/>
      <c r="T50" s="42"/>
    </row>
    <row r="51" spans="2:20" ht="12.75">
      <c r="B51" s="42"/>
      <c r="C51" s="42"/>
      <c r="D51" s="42"/>
      <c r="E51" s="42"/>
      <c r="F51" s="42"/>
      <c r="G51" s="42"/>
      <c r="H51" s="42"/>
      <c r="I51" s="42"/>
      <c r="J51" s="42"/>
      <c r="K51" s="42"/>
      <c r="L51" s="42"/>
      <c r="M51" s="42"/>
      <c r="N51" s="42"/>
      <c r="O51" s="42"/>
      <c r="P51" s="42"/>
      <c r="Q51" s="42"/>
      <c r="R51" s="42"/>
      <c r="S51" s="42"/>
      <c r="T51" s="42"/>
    </row>
    <row r="52" spans="2:20" ht="12.75">
      <c r="B52" s="42"/>
      <c r="C52" s="42"/>
      <c r="D52" s="42"/>
      <c r="E52" s="42"/>
      <c r="F52" s="42"/>
      <c r="G52" s="42"/>
      <c r="H52" s="42"/>
      <c r="I52" s="42"/>
      <c r="J52" s="42"/>
      <c r="K52" s="42"/>
      <c r="L52" s="42"/>
      <c r="M52" s="42"/>
      <c r="N52" s="42"/>
      <c r="O52" s="42"/>
      <c r="P52" s="42"/>
      <c r="Q52" s="42"/>
      <c r="R52" s="42"/>
      <c r="S52" s="42"/>
      <c r="T52" s="42"/>
    </row>
    <row r="53" spans="2:20" ht="12.75">
      <c r="B53" s="42"/>
      <c r="C53" s="42"/>
      <c r="D53" s="42"/>
      <c r="E53" s="42"/>
      <c r="F53" s="42"/>
      <c r="G53" s="42"/>
      <c r="H53" s="42"/>
      <c r="I53" s="42"/>
      <c r="J53" s="42"/>
      <c r="K53" s="42"/>
      <c r="L53" s="42"/>
      <c r="M53" s="42"/>
      <c r="N53" s="42"/>
      <c r="O53" s="42"/>
      <c r="P53" s="42"/>
      <c r="Q53" s="42"/>
      <c r="R53" s="42"/>
      <c r="S53" s="42"/>
      <c r="T53" s="42"/>
    </row>
    <row r="54" spans="2:20" ht="12.75">
      <c r="B54" s="42"/>
      <c r="C54" s="42"/>
      <c r="D54" s="42"/>
      <c r="E54" s="42"/>
      <c r="F54" s="42"/>
      <c r="G54" s="42"/>
      <c r="H54" s="42"/>
      <c r="I54" s="42"/>
      <c r="J54" s="42"/>
      <c r="K54" s="42"/>
      <c r="L54" s="42"/>
      <c r="M54" s="42"/>
      <c r="N54" s="42"/>
      <c r="O54" s="42"/>
      <c r="P54" s="42"/>
      <c r="Q54" s="42"/>
      <c r="R54" s="42"/>
      <c r="S54" s="42"/>
      <c r="T54" s="42"/>
    </row>
    <row r="55" spans="2:20" ht="12.75">
      <c r="B55" s="42"/>
      <c r="C55" s="42"/>
      <c r="D55" s="42"/>
      <c r="E55" s="42"/>
      <c r="F55" s="42"/>
      <c r="G55" s="42"/>
      <c r="H55" s="42"/>
      <c r="I55" s="42"/>
      <c r="J55" s="42"/>
      <c r="K55" s="42"/>
      <c r="L55" s="42"/>
      <c r="M55" s="42"/>
      <c r="N55" s="42"/>
      <c r="O55" s="42"/>
      <c r="P55" s="42"/>
      <c r="Q55" s="42"/>
      <c r="R55" s="42"/>
      <c r="S55" s="42"/>
      <c r="T55" s="42"/>
    </row>
    <row r="56" spans="2:20" ht="12.75">
      <c r="B56" s="42"/>
      <c r="C56" s="42"/>
      <c r="D56" s="42"/>
      <c r="E56" s="42"/>
      <c r="F56" s="42"/>
      <c r="G56" s="42"/>
      <c r="H56" s="42"/>
      <c r="I56" s="42"/>
      <c r="J56" s="42"/>
      <c r="K56" s="42"/>
      <c r="L56" s="42"/>
      <c r="M56" s="42"/>
      <c r="N56" s="42"/>
      <c r="O56" s="42"/>
      <c r="P56" s="42"/>
      <c r="Q56" s="42"/>
      <c r="R56" s="42"/>
      <c r="S56" s="42"/>
      <c r="T56" s="42"/>
    </row>
    <row r="57" spans="2:20" ht="12.75">
      <c r="B57" s="42"/>
      <c r="C57" s="42"/>
      <c r="D57" s="42"/>
      <c r="E57" s="42"/>
      <c r="F57" s="42"/>
      <c r="G57" s="42"/>
      <c r="H57" s="42"/>
      <c r="I57" s="42"/>
      <c r="J57" s="42"/>
      <c r="K57" s="42"/>
      <c r="L57" s="42"/>
      <c r="M57" s="42"/>
      <c r="N57" s="42"/>
      <c r="O57" s="42"/>
      <c r="P57" s="42"/>
      <c r="Q57" s="42"/>
      <c r="R57" s="42"/>
      <c r="S57" s="42"/>
      <c r="T57" s="42"/>
    </row>
    <row r="58" spans="2:20" ht="12.75">
      <c r="B58" s="42"/>
      <c r="C58" s="42"/>
      <c r="D58" s="42"/>
      <c r="E58" s="42"/>
      <c r="F58" s="42"/>
      <c r="G58" s="42"/>
      <c r="H58" s="42"/>
      <c r="I58" s="42"/>
      <c r="J58" s="42"/>
      <c r="K58" s="42"/>
      <c r="L58" s="42"/>
      <c r="M58" s="42"/>
      <c r="N58" s="42"/>
      <c r="O58" s="42"/>
      <c r="P58" s="42"/>
      <c r="Q58" s="42"/>
      <c r="R58" s="42"/>
      <c r="S58" s="42"/>
      <c r="T58" s="42"/>
    </row>
    <row r="59" spans="2:20" ht="12.75">
      <c r="B59" s="42"/>
      <c r="C59" s="42"/>
      <c r="D59" s="42"/>
      <c r="E59" s="42"/>
      <c r="F59" s="42"/>
      <c r="G59" s="42"/>
      <c r="H59" s="42"/>
      <c r="I59" s="42"/>
      <c r="J59" s="42"/>
      <c r="K59" s="42"/>
      <c r="L59" s="42"/>
      <c r="M59" s="42"/>
      <c r="N59" s="42"/>
      <c r="O59" s="42"/>
      <c r="P59" s="42"/>
      <c r="Q59" s="42"/>
      <c r="R59" s="42"/>
      <c r="S59" s="42"/>
      <c r="T59" s="42"/>
    </row>
    <row r="60" spans="2:20" ht="12.75">
      <c r="B60" s="42"/>
      <c r="C60" s="42"/>
      <c r="D60" s="42"/>
      <c r="E60" s="42"/>
      <c r="F60" s="42"/>
      <c r="G60" s="42"/>
      <c r="H60" s="42"/>
      <c r="I60" s="42"/>
      <c r="J60" s="42"/>
      <c r="K60" s="42"/>
      <c r="L60" s="42"/>
      <c r="M60" s="42"/>
      <c r="N60" s="42"/>
      <c r="O60" s="42"/>
      <c r="P60" s="42"/>
      <c r="Q60" s="42"/>
      <c r="R60" s="42"/>
      <c r="S60" s="42"/>
      <c r="T60" s="42"/>
    </row>
    <row r="61" spans="2:20" ht="12.75">
      <c r="B61" s="42"/>
      <c r="C61" s="42"/>
      <c r="D61" s="42"/>
      <c r="E61" s="42"/>
      <c r="F61" s="42"/>
      <c r="G61" s="42"/>
      <c r="H61" s="42"/>
      <c r="I61" s="42"/>
      <c r="J61" s="42"/>
      <c r="K61" s="42"/>
      <c r="L61" s="42"/>
      <c r="M61" s="42"/>
      <c r="N61" s="42"/>
      <c r="O61" s="42"/>
      <c r="P61" s="42"/>
      <c r="Q61" s="42"/>
      <c r="R61" s="42"/>
      <c r="S61" s="42"/>
      <c r="T61" s="42"/>
    </row>
    <row r="62" spans="2:20" ht="12.75">
      <c r="B62" s="42"/>
      <c r="C62" s="42"/>
      <c r="D62" s="42"/>
      <c r="E62" s="42"/>
      <c r="F62" s="42"/>
      <c r="G62" s="42"/>
      <c r="H62" s="42"/>
      <c r="I62" s="42"/>
      <c r="J62" s="42"/>
      <c r="K62" s="42"/>
      <c r="L62" s="42"/>
      <c r="M62" s="42"/>
      <c r="N62" s="42"/>
      <c r="O62" s="42"/>
      <c r="P62" s="42"/>
      <c r="Q62" s="42"/>
      <c r="R62" s="42"/>
      <c r="S62" s="42"/>
      <c r="T62" s="42"/>
    </row>
    <row r="63" spans="2:20" ht="12.75">
      <c r="B63" s="42"/>
      <c r="C63" s="42"/>
      <c r="D63" s="42"/>
      <c r="E63" s="42"/>
      <c r="F63" s="42"/>
      <c r="G63" s="42"/>
      <c r="H63" s="42"/>
      <c r="I63" s="42"/>
      <c r="J63" s="42"/>
      <c r="K63" s="42"/>
      <c r="L63" s="42"/>
      <c r="M63" s="42"/>
      <c r="N63" s="42"/>
      <c r="O63" s="42"/>
      <c r="P63" s="42"/>
      <c r="Q63" s="42"/>
      <c r="R63" s="42"/>
      <c r="S63" s="42"/>
      <c r="T63" s="42"/>
    </row>
    <row r="64" spans="2:20" ht="12.75">
      <c r="B64" s="42"/>
      <c r="C64" s="42"/>
      <c r="D64" s="42"/>
      <c r="E64" s="42"/>
      <c r="F64" s="42"/>
      <c r="G64" s="42"/>
      <c r="H64" s="42"/>
      <c r="I64" s="42"/>
      <c r="J64" s="42"/>
      <c r="K64" s="42"/>
      <c r="L64" s="42"/>
      <c r="M64" s="42"/>
      <c r="N64" s="42"/>
      <c r="O64" s="42"/>
      <c r="P64" s="42"/>
      <c r="Q64" s="42"/>
      <c r="R64" s="42"/>
      <c r="S64" s="42"/>
      <c r="T64" s="42"/>
    </row>
    <row r="65" spans="2:20" ht="12.75">
      <c r="B65" s="42"/>
      <c r="C65" s="42"/>
      <c r="D65" s="42"/>
      <c r="E65" s="42"/>
      <c r="F65" s="42"/>
      <c r="G65" s="42"/>
      <c r="H65" s="42"/>
      <c r="I65" s="42"/>
      <c r="J65" s="42"/>
      <c r="K65" s="42"/>
      <c r="L65" s="42"/>
      <c r="M65" s="42"/>
      <c r="N65" s="42"/>
      <c r="O65" s="42"/>
      <c r="P65" s="42"/>
      <c r="Q65" s="42"/>
      <c r="R65" s="42"/>
      <c r="S65" s="42"/>
      <c r="T65" s="42"/>
    </row>
    <row r="66" spans="2:20" ht="12.75">
      <c r="B66" s="42"/>
      <c r="C66" s="42"/>
      <c r="D66" s="42"/>
      <c r="E66" s="42"/>
      <c r="F66" s="42"/>
      <c r="G66" s="42"/>
      <c r="H66" s="42"/>
      <c r="I66" s="42"/>
      <c r="J66" s="42"/>
      <c r="K66" s="42"/>
      <c r="L66" s="42"/>
      <c r="M66" s="42"/>
      <c r="N66" s="42"/>
      <c r="O66" s="42"/>
      <c r="P66" s="42"/>
      <c r="Q66" s="42"/>
      <c r="R66" s="42"/>
      <c r="S66" s="42"/>
      <c r="T66" s="42"/>
    </row>
  </sheetData>
  <sheetProtection/>
  <mergeCells count="9">
    <mergeCell ref="AE4:AF4"/>
    <mergeCell ref="B4:D4"/>
    <mergeCell ref="T4:V4"/>
    <mergeCell ref="X4:Y4"/>
    <mergeCell ref="J4:K4"/>
    <mergeCell ref="F4:H4"/>
    <mergeCell ref="M4:N4"/>
    <mergeCell ref="P4:R4"/>
    <mergeCell ref="AA4:AC4"/>
  </mergeCells>
  <printOptions/>
  <pageMargins left="0.75" right="0.75" top="1" bottom="1" header="0.5" footer="0.5"/>
  <pageSetup fitToHeight="1" fitToWidth="1" horizontalDpi="600" verticalDpi="600" orientation="landscape" paperSize="9" scale="58" r:id="rId2"/>
  <drawing r:id="rId1"/>
</worksheet>
</file>

<file path=xl/worksheets/sheet20.xml><?xml version="1.0" encoding="utf-8"?>
<worksheet xmlns="http://schemas.openxmlformats.org/spreadsheetml/2006/main" xmlns:r="http://schemas.openxmlformats.org/officeDocument/2006/relationships">
  <sheetPr codeName="Sheet6">
    <tabColor indexed="43"/>
  </sheetPr>
  <dimension ref="A35:C68"/>
  <sheetViews>
    <sheetView workbookViewId="0" topLeftCell="A1">
      <selection activeCell="A1" sqref="A1"/>
    </sheetView>
  </sheetViews>
  <sheetFormatPr defaultColWidth="9.140625" defaultRowHeight="12.75"/>
  <cols>
    <col min="2" max="2" width="23.421875" style="0" customWidth="1"/>
    <col min="3" max="3" width="14.421875" style="0" customWidth="1"/>
    <col min="18" max="18" width="11.421875" style="0" customWidth="1"/>
    <col min="19" max="19" width="15.28125" style="0" customWidth="1"/>
  </cols>
  <sheetData>
    <row r="34" ht="13.5" thickBot="1"/>
    <row r="35" spans="1:3" ht="12.75">
      <c r="A35" s="773"/>
      <c r="B35" s="780" t="str">
        <f>'Indicator 5. Ozone Precursors'!C81</f>
        <v>Status (2002)</v>
      </c>
      <c r="C35" s="780" t="s">
        <v>138</v>
      </c>
    </row>
    <row r="36" spans="1:3" ht="13.5" thickBot="1">
      <c r="A36" s="820"/>
      <c r="B36" s="787" t="s">
        <v>363</v>
      </c>
      <c r="C36" s="787" t="s">
        <v>357</v>
      </c>
    </row>
    <row r="37" spans="1:3" ht="12.75">
      <c r="A37" s="770" t="str">
        <f>'Indicator 5. Ozone Precursors'!B102</f>
        <v>Malta</v>
      </c>
      <c r="B37" s="840">
        <f>'Indicator 5. Ozone Precursors'!C102</f>
        <v>0</v>
      </c>
      <c r="C37" s="841">
        <f>B37*1000</f>
        <v>0</v>
      </c>
    </row>
    <row r="38" spans="1:3" ht="12.75">
      <c r="A38" s="770" t="str">
        <f>'Indicator 5. Ozone Precursors'!B112</f>
        <v>Switzerland</v>
      </c>
      <c r="B38" s="842">
        <f>'Indicator 5. Ozone Precursors'!C112</f>
        <v>0</v>
      </c>
      <c r="C38" s="841">
        <f aca="true" t="shared" si="0" ref="C38:C68">B38*1000</f>
        <v>0</v>
      </c>
    </row>
    <row r="39" spans="1:3" ht="12.75">
      <c r="A39" s="770" t="str">
        <f>'Indicator 5. Ozone Precursors'!B113</f>
        <v>Turkey</v>
      </c>
      <c r="B39" s="843">
        <f>'Indicator 5. Ozone Precursors'!C113</f>
        <v>0.03305641857926637</v>
      </c>
      <c r="C39" s="844">
        <f t="shared" si="0"/>
        <v>33.05641857926637</v>
      </c>
    </row>
    <row r="40" spans="1:3" ht="12.75">
      <c r="A40" s="770" t="str">
        <f>'Indicator 5. Ozone Precursors'!B99</f>
        <v>Liechtenstein</v>
      </c>
      <c r="B40" s="843">
        <f>'Indicator 5. Ozone Precursors'!C99</f>
        <v>0.03635887195121962</v>
      </c>
      <c r="C40" s="844">
        <f t="shared" si="0"/>
        <v>36.35887195121962</v>
      </c>
    </row>
    <row r="41" spans="1:3" ht="12.75">
      <c r="A41" s="770" t="str">
        <f>'Indicator 5. Ozone Precursors'!B94</f>
        <v>Hungary</v>
      </c>
      <c r="B41" s="845">
        <f>'Indicator 5. Ozone Precursors'!C94</f>
        <v>0.0441638076385471</v>
      </c>
      <c r="C41" s="844">
        <f t="shared" si="0"/>
        <v>44.163807638547105</v>
      </c>
    </row>
    <row r="42" spans="1:3" ht="12.75">
      <c r="A42" s="770" t="str">
        <f>'Indicator 5. Ozone Precursors'!B108</f>
        <v>Slovakia</v>
      </c>
      <c r="B42" s="845">
        <f>'Indicator 5. Ozone Precursors'!C108</f>
        <v>0.045953039561256744</v>
      </c>
      <c r="C42" s="844">
        <f t="shared" si="0"/>
        <v>45.953039561256745</v>
      </c>
    </row>
    <row r="43" spans="1:3" ht="12.75">
      <c r="A43" s="770" t="str">
        <f>'Indicator 5. Ozone Precursors'!B100</f>
        <v>Lithuania</v>
      </c>
      <c r="B43" s="845">
        <f>'Indicator 5. Ozone Precursors'!C100</f>
        <v>0.04644587690977227</v>
      </c>
      <c r="C43" s="844">
        <f t="shared" si="0"/>
        <v>46.44587690977227</v>
      </c>
    </row>
    <row r="44" spans="1:3" ht="12.75">
      <c r="A44" s="770" t="str">
        <f>'Indicator 5. Ozone Precursors'!B92</f>
        <v>Germany</v>
      </c>
      <c r="B44" s="845">
        <f>'Indicator 5. Ozone Precursors'!C92</f>
        <v>0.046516755888235645</v>
      </c>
      <c r="C44" s="844">
        <f t="shared" si="0"/>
        <v>46.51675588823564</v>
      </c>
    </row>
    <row r="45" spans="1:3" ht="12.75">
      <c r="A45" s="770" t="str">
        <f>'Indicator 5. Ozone Precursors'!B103</f>
        <v>Netherlands</v>
      </c>
      <c r="B45" s="845">
        <f>'Indicator 5. Ozone Precursors'!C103</f>
        <v>0.05098547006937562</v>
      </c>
      <c r="C45" s="844">
        <f t="shared" si="0"/>
        <v>50.98547006937562</v>
      </c>
    </row>
    <row r="46" spans="1:3" ht="12.75">
      <c r="A46" s="770" t="str">
        <f>'Indicator 5. Ozone Precursors'!B105</f>
        <v>Poland</v>
      </c>
      <c r="B46" s="845">
        <f>'Indicator 5. Ozone Precursors'!C105</f>
        <v>0.05159285151560329</v>
      </c>
      <c r="C46" s="844">
        <f t="shared" si="0"/>
        <v>51.59285151560329</v>
      </c>
    </row>
    <row r="47" spans="1:3" ht="12.75">
      <c r="A47" s="770" t="str">
        <f>'Indicator 5. Ozone Precursors'!B85</f>
        <v>Bulgaria</v>
      </c>
      <c r="B47" s="845">
        <f>'Indicator 5. Ozone Precursors'!C85</f>
        <v>0.05426206395526182</v>
      </c>
      <c r="C47" s="844">
        <f t="shared" si="0"/>
        <v>54.26206395526182</v>
      </c>
    </row>
    <row r="48" spans="1:3" ht="12.75">
      <c r="A48" s="770" t="str">
        <f>'Indicator 5. Ozone Precursors'!B107</f>
        <v>Romania</v>
      </c>
      <c r="B48" s="845">
        <f>'Indicator 5. Ozone Precursors'!C107</f>
        <v>0.058257367174887886</v>
      </c>
      <c r="C48" s="844">
        <f t="shared" si="0"/>
        <v>58.25736717488789</v>
      </c>
    </row>
    <row r="49" spans="1:3" ht="12.75">
      <c r="A49" s="770" t="str">
        <f>'Indicator 5. Ozone Precursors'!B114</f>
        <v>United Kingdom</v>
      </c>
      <c r="B49" s="845">
        <f>'Indicator 5. Ozone Precursors'!C114</f>
        <v>0.05910357321582333</v>
      </c>
      <c r="C49" s="844">
        <f t="shared" si="0"/>
        <v>59.10357321582333</v>
      </c>
    </row>
    <row r="50" spans="1:3" ht="12.75">
      <c r="A50" s="770" t="str">
        <f>'Indicator 5. Ozone Precursors'!B97</f>
        <v>Italy</v>
      </c>
      <c r="B50" s="845">
        <f>'Indicator 5. Ozone Precursors'!C97</f>
        <v>0.06312906514127233</v>
      </c>
      <c r="C50" s="844">
        <f t="shared" si="0"/>
        <v>63.12906514127233</v>
      </c>
    </row>
    <row r="51" spans="1:3" ht="12.75">
      <c r="A51" s="770" t="str">
        <f>'Indicator 5. Ozone Precursors'!B87</f>
        <v>Czech Republic</v>
      </c>
      <c r="B51" s="845">
        <f>'Indicator 5. Ozone Precursors'!C87</f>
        <v>0.06450553020292128</v>
      </c>
      <c r="C51" s="844">
        <f t="shared" si="0"/>
        <v>64.50553020292128</v>
      </c>
    </row>
    <row r="52" spans="1:3" ht="12.75">
      <c r="A52" s="770" t="str">
        <f>'Indicator 5. Ozone Precursors'!B91</f>
        <v>France</v>
      </c>
      <c r="B52" s="845">
        <f>'Indicator 5. Ozone Precursors'!C91</f>
        <v>0.06536377115239136</v>
      </c>
      <c r="C52" s="844">
        <f t="shared" si="0"/>
        <v>65.36377115239137</v>
      </c>
    </row>
    <row r="53" spans="1:3" ht="12.75">
      <c r="A53" s="770" t="str">
        <f>'Indicator 5. Ozone Precursors'!B83</f>
        <v>Austria</v>
      </c>
      <c r="B53" s="846">
        <f>'Indicator 5. Ozone Precursors'!C83</f>
        <v>0.0666475086729622</v>
      </c>
      <c r="C53" s="847">
        <f t="shared" si="0"/>
        <v>66.64750867296219</v>
      </c>
    </row>
    <row r="54" spans="1:3" ht="12.75">
      <c r="A54" s="770" t="str">
        <f>'Indicator 5. Ozone Precursors'!B109</f>
        <v>Slovenia</v>
      </c>
      <c r="B54" s="846">
        <f>'Indicator 5. Ozone Precursors'!C109</f>
        <v>0.06748160213849287</v>
      </c>
      <c r="C54" s="847">
        <f t="shared" si="0"/>
        <v>67.48160213849287</v>
      </c>
    </row>
    <row r="55" spans="1:3" ht="12.75">
      <c r="A55" s="770" t="str">
        <f>'Indicator 5. Ozone Precursors'!B86</f>
        <v>Cyprus</v>
      </c>
      <c r="B55" s="846">
        <f>'Indicator 5. Ozone Precursors'!C86</f>
        <v>0.06827464052287582</v>
      </c>
      <c r="C55" s="847">
        <f t="shared" si="0"/>
        <v>68.27464052287583</v>
      </c>
    </row>
    <row r="56" spans="1:3" ht="12.75">
      <c r="A56" s="770" t="str">
        <f>'Indicator 5. Ozone Precursors'!B96</f>
        <v>Ireland</v>
      </c>
      <c r="B56" s="846">
        <f>'Indicator 5. Ozone Precursors'!C96</f>
        <v>0.06905987</v>
      </c>
      <c r="C56" s="847">
        <f t="shared" si="0"/>
        <v>69.05986999999999</v>
      </c>
    </row>
    <row r="57" spans="1:3" ht="12.75">
      <c r="A57" s="770" t="str">
        <f>'Indicator 5. Ozone Precursors'!B106</f>
        <v>Portugal</v>
      </c>
      <c r="B57" s="846">
        <f>'Indicator 5. Ozone Precursors'!C106</f>
        <v>0.06929163971700894</v>
      </c>
      <c r="C57" s="847">
        <f t="shared" si="0"/>
        <v>69.29163971700893</v>
      </c>
    </row>
    <row r="58" spans="1:3" ht="12.75">
      <c r="A58" s="770" t="str">
        <f>'Indicator 5. Ozone Precursors'!B84</f>
        <v>Belgium</v>
      </c>
      <c r="B58" s="846">
        <f>'Indicator 5. Ozone Precursors'!C84</f>
        <v>0.07046273030097745</v>
      </c>
      <c r="C58" s="847">
        <f t="shared" si="0"/>
        <v>70.46273030097746</v>
      </c>
    </row>
    <row r="59" spans="1:3" ht="12.75">
      <c r="A59" s="770" t="str">
        <f>'Indicator 5. Ozone Precursors'!B111</f>
        <v>Sweden</v>
      </c>
      <c r="B59" s="846">
        <f>'Indicator 5. Ozone Precursors'!C111</f>
        <v>0.0760750247646795</v>
      </c>
      <c r="C59" s="847">
        <f t="shared" si="0"/>
        <v>76.07502476467951</v>
      </c>
    </row>
    <row r="60" spans="1:3" ht="12.75">
      <c r="A60" s="770" t="str">
        <f>'Indicator 5. Ozone Precursors'!B93</f>
        <v>Greece</v>
      </c>
      <c r="B60" s="846">
        <f>'Indicator 5. Ozone Precursors'!C93</f>
        <v>0.0780454582635688</v>
      </c>
      <c r="C60" s="847">
        <f t="shared" si="0"/>
        <v>78.0454582635688</v>
      </c>
    </row>
    <row r="61" spans="1:3" ht="12.75">
      <c r="A61" s="770" t="str">
        <f>'Indicator 5. Ozone Precursors'!B98</f>
        <v>Latvia</v>
      </c>
      <c r="B61" s="846">
        <f>'Indicator 5. Ozone Precursors'!C98</f>
        <v>0.07812013301967495</v>
      </c>
      <c r="C61" s="847">
        <f t="shared" si="0"/>
        <v>78.12013301967495</v>
      </c>
    </row>
    <row r="62" spans="1:3" ht="12.75">
      <c r="A62" s="770" t="str">
        <f>'Indicator 5. Ozone Precursors'!B89</f>
        <v>Estonia</v>
      </c>
      <c r="B62" s="846">
        <f>'Indicator 5. Ozone Precursors'!C89</f>
        <v>0.07909888232695139</v>
      </c>
      <c r="C62" s="847">
        <f t="shared" si="0"/>
        <v>79.0988823269514</v>
      </c>
    </row>
    <row r="63" spans="1:3" ht="12.75">
      <c r="A63" s="770" t="str">
        <f>'Indicator 5. Ozone Precursors'!B88</f>
        <v>Denmark</v>
      </c>
      <c r="B63" s="846">
        <f>'Indicator 5. Ozone Precursors'!C88</f>
        <v>0.0810116944919985</v>
      </c>
      <c r="C63" s="847">
        <f t="shared" si="0"/>
        <v>81.01169449199851</v>
      </c>
    </row>
    <row r="64" spans="1:3" ht="12.75">
      <c r="A64" s="770" t="str">
        <f>'Indicator 5. Ozone Precursors'!B110</f>
        <v>Spain</v>
      </c>
      <c r="B64" s="846">
        <f>'Indicator 5. Ozone Precursors'!C110</f>
        <v>0.0880083750519344</v>
      </c>
      <c r="C64" s="847">
        <f t="shared" si="0"/>
        <v>88.00837505193441</v>
      </c>
    </row>
    <row r="65" spans="1:3" ht="12.75">
      <c r="A65" s="770" t="str">
        <f>'Indicator 5. Ozone Precursors'!B90</f>
        <v>Finland</v>
      </c>
      <c r="B65" s="846">
        <f>'Indicator 5. Ozone Precursors'!C90</f>
        <v>0.09128082992883246</v>
      </c>
      <c r="C65" s="847">
        <f t="shared" si="0"/>
        <v>91.28082992883246</v>
      </c>
    </row>
    <row r="66" spans="1:3" ht="12.75">
      <c r="A66" s="770" t="str">
        <f>'Indicator 5. Ozone Precursors'!B101</f>
        <v>Luxembourg</v>
      </c>
      <c r="B66" s="846">
        <f>'Indicator 5. Ozone Precursors'!C101</f>
        <v>0.09323542882882883</v>
      </c>
      <c r="C66" s="847">
        <f t="shared" si="0"/>
        <v>93.23542882882883</v>
      </c>
    </row>
    <row r="67" spans="1:3" ht="12.75">
      <c r="A67" s="770" t="str">
        <f>'Indicator 5. Ozone Precursors'!B104</f>
        <v>Norway</v>
      </c>
      <c r="B67" s="848">
        <f>'Indicator 5. Ozone Precursors'!C104</f>
        <v>0.14710890921110623</v>
      </c>
      <c r="C67" s="849">
        <f t="shared" si="0"/>
        <v>147.10890921110624</v>
      </c>
    </row>
    <row r="68" spans="1:3" ht="13.5" thickBot="1">
      <c r="A68" s="820" t="str">
        <f>'Indicator 5. Ozone Precursors'!B95</f>
        <v>Iceland</v>
      </c>
      <c r="B68" s="850">
        <f>'Indicator 5. Ozone Precursors'!C95</f>
        <v>0.17026716901408448</v>
      </c>
      <c r="C68" s="851">
        <f t="shared" si="0"/>
        <v>170.2671690140845</v>
      </c>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7">
    <tabColor indexed="43"/>
  </sheetPr>
  <dimension ref="A4:E79"/>
  <sheetViews>
    <sheetView workbookViewId="0" topLeftCell="A1">
      <selection activeCell="A1" sqref="A1"/>
    </sheetView>
  </sheetViews>
  <sheetFormatPr defaultColWidth="9.140625" defaultRowHeight="12.75"/>
  <cols>
    <col min="1" max="1" width="21.28125" style="0" customWidth="1"/>
    <col min="2" max="2" width="21.421875" style="0" customWidth="1"/>
  </cols>
  <sheetData>
    <row r="4" ht="12.75">
      <c r="C4" s="41"/>
    </row>
    <row r="32" ht="12.75">
      <c r="C32" s="28"/>
    </row>
    <row r="33" ht="12.75">
      <c r="C33" s="28"/>
    </row>
    <row r="34" ht="12.75">
      <c r="C34" s="28"/>
    </row>
    <row r="35" ht="12.75">
      <c r="C35" s="28"/>
    </row>
    <row r="36" ht="13.5" thickBot="1">
      <c r="C36" s="28"/>
    </row>
    <row r="37" spans="1:3" ht="12.75">
      <c r="A37" s="773"/>
      <c r="B37" s="780" t="s">
        <v>364</v>
      </c>
      <c r="C37" s="755"/>
    </row>
    <row r="38" spans="1:3" ht="13.5" thickBot="1">
      <c r="A38" s="775"/>
      <c r="B38" s="787" t="s">
        <v>334</v>
      </c>
      <c r="C38" s="755"/>
    </row>
    <row r="39" spans="1:4" ht="12.75">
      <c r="A39" s="772" t="s">
        <v>72</v>
      </c>
      <c r="B39" s="852">
        <f>'Indicator 5. Ozone Precursors'!D108</f>
        <v>-20.97711458703524</v>
      </c>
      <c r="C39" s="28"/>
      <c r="D39" t="s">
        <v>320</v>
      </c>
    </row>
    <row r="40" spans="1:2" ht="12.75">
      <c r="A40" s="772" t="s">
        <v>24</v>
      </c>
      <c r="B40" s="852">
        <f>'Indicator 5. Ozone Precursors'!D100</f>
        <v>-19.663075365642634</v>
      </c>
    </row>
    <row r="41" spans="1:2" ht="12.75">
      <c r="A41" s="772" t="s">
        <v>8</v>
      </c>
      <c r="B41" s="852">
        <f>'Indicator 5. Ozone Precursors'!D92</f>
        <v>-18.292901545185508</v>
      </c>
    </row>
    <row r="42" spans="1:2" ht="12.75">
      <c r="A42" s="772" t="s">
        <v>21</v>
      </c>
      <c r="B42" s="852">
        <f>'Indicator 5. Ozone Precursors'!D89</f>
        <v>-15.572448981347947</v>
      </c>
    </row>
    <row r="43" spans="1:3" ht="12.75">
      <c r="A43" s="772" t="s">
        <v>128</v>
      </c>
      <c r="B43" s="852">
        <f>'Indicator 5. Ozone Precursors'!D87</f>
        <v>-11.564239309119799</v>
      </c>
      <c r="C43" s="745"/>
    </row>
    <row r="44" spans="1:3" ht="12.75">
      <c r="A44" s="772" t="s">
        <v>9</v>
      </c>
      <c r="B44" s="852">
        <f>'Indicator 5. Ozone Precursors'!D114</f>
        <v>-11.52679660843554</v>
      </c>
      <c r="C44" s="745"/>
    </row>
    <row r="45" spans="1:3" ht="12.75">
      <c r="A45" s="772" t="s">
        <v>23</v>
      </c>
      <c r="B45" s="852">
        <f>'Indicator 5. Ozone Precursors'!D98</f>
        <v>-10.188502718965658</v>
      </c>
      <c r="C45" s="745"/>
    </row>
    <row r="46" spans="1:5" ht="12.75">
      <c r="A46" s="772" t="s">
        <v>39</v>
      </c>
      <c r="B46" s="852">
        <f>'Indicator 5. Ozone Precursors'!D85</f>
        <v>-8.766738696183573</v>
      </c>
      <c r="C46" s="745"/>
      <c r="D46" s="7"/>
      <c r="E46" s="754"/>
    </row>
    <row r="47" spans="1:5" ht="12.75">
      <c r="A47" s="772" t="s">
        <v>26</v>
      </c>
      <c r="B47" s="852">
        <f>'Indicator 5. Ozone Precursors'!D105</f>
        <v>-3.2755925525597434</v>
      </c>
      <c r="C47" s="745"/>
      <c r="D47" s="7"/>
      <c r="E47" s="754"/>
    </row>
    <row r="48" spans="1:5" ht="12.75">
      <c r="A48" s="772" t="s">
        <v>5</v>
      </c>
      <c r="B48" s="853">
        <f>'Indicator 5. Ozone Precursors'!D103</f>
        <v>-2.550882807086303</v>
      </c>
      <c r="C48" s="745"/>
      <c r="D48" s="7"/>
      <c r="E48" s="754"/>
    </row>
    <row r="49" spans="1:5" ht="12.75">
      <c r="A49" s="772" t="s">
        <v>78</v>
      </c>
      <c r="B49" s="853">
        <f>'Indicator 5. Ozone Precursors'!D99</f>
        <v>-2.250370576752047</v>
      </c>
      <c r="C49" s="745"/>
      <c r="D49" s="7"/>
      <c r="E49" s="754"/>
    </row>
    <row r="50" spans="1:5" ht="12.75">
      <c r="A50" s="772" t="s">
        <v>2</v>
      </c>
      <c r="B50" s="853">
        <f>'Indicator 5. Ozone Precursors'!D101</f>
        <v>-1.916546644724292</v>
      </c>
      <c r="D50" s="7"/>
      <c r="E50" s="754"/>
    </row>
    <row r="51" spans="1:5" ht="12.75">
      <c r="A51" s="772" t="s">
        <v>25</v>
      </c>
      <c r="B51" s="854">
        <f>'Indicator 5. Ozone Precursors'!D102</f>
        <v>0</v>
      </c>
      <c r="C51" s="745"/>
      <c r="D51" s="7"/>
      <c r="E51" s="754"/>
    </row>
    <row r="52" spans="1:5" ht="12.75">
      <c r="A52" s="772" t="s">
        <v>38</v>
      </c>
      <c r="B52" s="842">
        <f>'Indicator 5. Ozone Precursors'!D112</f>
        <v>0</v>
      </c>
      <c r="C52" s="745"/>
      <c r="D52" s="7"/>
      <c r="E52" s="754"/>
    </row>
    <row r="53" spans="1:5" ht="12.75">
      <c r="A53" s="772" t="s">
        <v>3</v>
      </c>
      <c r="B53" s="853">
        <f>'Indicator 5. Ozone Precursors'!D91</f>
        <v>0.08673594660077555</v>
      </c>
      <c r="C53" s="745"/>
      <c r="D53" s="7"/>
      <c r="E53" s="754"/>
    </row>
    <row r="54" spans="1:5" ht="12.75">
      <c r="A54" s="772" t="s">
        <v>14</v>
      </c>
      <c r="B54" s="853">
        <f>'Indicator 5. Ozone Precursors'!D111</f>
        <v>1.5331720442028356</v>
      </c>
      <c r="C54" s="745"/>
      <c r="D54" s="7"/>
      <c r="E54" s="754"/>
    </row>
    <row r="55" spans="1:5" ht="12.75">
      <c r="A55" s="772" t="s">
        <v>11</v>
      </c>
      <c r="B55" s="853">
        <f>'Indicator 5. Ozone Precursors'!D97</f>
        <v>6.096485771103875</v>
      </c>
      <c r="C55" s="745"/>
      <c r="D55" s="7"/>
      <c r="E55" s="754"/>
    </row>
    <row r="56" spans="1:5" ht="12.75">
      <c r="A56" s="772" t="s">
        <v>40</v>
      </c>
      <c r="B56" s="853">
        <f>'Indicator 5. Ozone Precursors'!D107</f>
        <v>7.384885824963163</v>
      </c>
      <c r="C56" s="745"/>
      <c r="D56" s="7"/>
      <c r="E56" s="754"/>
    </row>
    <row r="57" spans="1:5" ht="12.75">
      <c r="A57" s="772" t="s">
        <v>10</v>
      </c>
      <c r="B57" s="853">
        <f>'Indicator 5. Ozone Precursors'!D90</f>
        <v>8.35094663024779</v>
      </c>
      <c r="C57" s="745"/>
      <c r="D57" s="7"/>
      <c r="E57" s="754"/>
    </row>
    <row r="58" spans="1:5" ht="12.75">
      <c r="A58" s="772" t="s">
        <v>22</v>
      </c>
      <c r="B58" s="853">
        <f>'Indicator 5. Ozone Precursors'!D94</f>
        <v>9.143761406150006</v>
      </c>
      <c r="C58" s="745"/>
      <c r="D58" s="7"/>
      <c r="E58" s="754"/>
    </row>
    <row r="59" spans="1:5" ht="12.75">
      <c r="A59" s="772" t="s">
        <v>12</v>
      </c>
      <c r="B59" s="853">
        <f>'Indicator 5. Ozone Precursors'!D88</f>
        <v>9.200444320407971</v>
      </c>
      <c r="C59" s="745"/>
      <c r="D59" s="7"/>
      <c r="E59" s="754"/>
    </row>
    <row r="60" spans="1:5" ht="12.75">
      <c r="A60" s="772" t="s">
        <v>13</v>
      </c>
      <c r="B60" s="853">
        <f>'Indicator 5. Ozone Precursors'!D83</f>
        <v>12.552439386758017</v>
      </c>
      <c r="C60" s="745"/>
      <c r="D60" s="7"/>
      <c r="E60" s="754"/>
    </row>
    <row r="61" spans="1:5" ht="12.75">
      <c r="A61" s="772" t="s">
        <v>1</v>
      </c>
      <c r="B61" s="853">
        <f>'Indicator 5. Ozone Precursors'!D96</f>
        <v>22.37067694653057</v>
      </c>
      <c r="C61" s="745"/>
      <c r="D61" s="7"/>
      <c r="E61" s="754"/>
    </row>
    <row r="62" spans="1:5" ht="12.75">
      <c r="A62" s="772" t="s">
        <v>7</v>
      </c>
      <c r="B62" s="853">
        <f>'Indicator 5. Ozone Precursors'!D84</f>
        <v>23.775670993777563</v>
      </c>
      <c r="C62" s="745"/>
      <c r="D62" s="7"/>
      <c r="E62" s="754"/>
    </row>
    <row r="63" spans="1:5" ht="12.75">
      <c r="A63" s="772" t="s">
        <v>35</v>
      </c>
      <c r="B63" s="853">
        <f>'Indicator 5. Ozone Precursors'!D95</f>
        <v>29.889241358075832</v>
      </c>
      <c r="C63" s="745"/>
      <c r="D63" s="7"/>
      <c r="E63" s="754"/>
    </row>
    <row r="64" spans="1:5" ht="12.75">
      <c r="A64" s="772" t="s">
        <v>6</v>
      </c>
      <c r="B64" s="855">
        <f>'Indicator 5. Ozone Precursors'!D110</f>
        <v>35.47263197361709</v>
      </c>
      <c r="C64" s="745"/>
      <c r="D64" s="7"/>
      <c r="E64" s="754"/>
    </row>
    <row r="65" spans="1:5" ht="12.75">
      <c r="A65" s="772" t="s">
        <v>37</v>
      </c>
      <c r="B65" s="855">
        <f>'Indicator 5. Ozone Precursors'!D104</f>
        <v>36.05560223008729</v>
      </c>
      <c r="C65" s="745"/>
      <c r="D65" s="7"/>
      <c r="E65" s="754"/>
    </row>
    <row r="66" spans="1:5" ht="12.75">
      <c r="A66" s="772" t="s">
        <v>27</v>
      </c>
      <c r="B66" s="855">
        <f>'Indicator 5. Ozone Precursors'!D109</f>
        <v>36.88036883643454</v>
      </c>
      <c r="C66" s="745"/>
      <c r="D66" s="7"/>
      <c r="E66" s="754"/>
    </row>
    <row r="67" spans="1:5" ht="12.75">
      <c r="A67" s="772" t="s">
        <v>4</v>
      </c>
      <c r="B67" s="855">
        <f>'Indicator 5. Ozone Precursors'!D106</f>
        <v>45.3740241964166</v>
      </c>
      <c r="C67" s="745"/>
      <c r="D67" s="7"/>
      <c r="E67" s="754"/>
    </row>
    <row r="68" spans="1:5" ht="12.75">
      <c r="A68" s="772" t="s">
        <v>0</v>
      </c>
      <c r="B68" s="855">
        <f>'Indicator 5. Ozone Precursors'!D93</f>
        <v>45.52191365543051</v>
      </c>
      <c r="C68" s="745"/>
      <c r="D68" s="7"/>
      <c r="E68" s="754"/>
    </row>
    <row r="69" spans="1:5" ht="12.75">
      <c r="A69" s="772" t="s">
        <v>19</v>
      </c>
      <c r="B69" s="855">
        <f>'Indicator 5. Ozone Precursors'!D86</f>
        <v>50.309102154327</v>
      </c>
      <c r="C69" s="745"/>
      <c r="D69" s="7"/>
      <c r="E69" s="754"/>
    </row>
    <row r="70" spans="1:5" ht="13.5" thickBot="1">
      <c r="A70" s="774" t="s">
        <v>41</v>
      </c>
      <c r="B70" s="856">
        <f>'Indicator 5. Ozone Precursors'!D113</f>
        <v>76.09646513734779</v>
      </c>
      <c r="C70" s="745"/>
      <c r="D70" s="7"/>
      <c r="E70" s="754"/>
    </row>
    <row r="71" spans="3:5" ht="12.75">
      <c r="C71" s="745"/>
      <c r="D71" s="7"/>
      <c r="E71" s="754"/>
    </row>
    <row r="72" spans="3:5" ht="12.75">
      <c r="C72" s="745"/>
      <c r="D72" s="7"/>
      <c r="E72" s="754"/>
    </row>
    <row r="73" spans="3:5" ht="12.75">
      <c r="C73" s="744"/>
      <c r="D73" s="7"/>
      <c r="E73" s="754"/>
    </row>
    <row r="74" spans="3:5" ht="12.75">
      <c r="C74" s="744"/>
      <c r="D74" s="7"/>
      <c r="E74" s="754"/>
    </row>
    <row r="75" spans="3:5" ht="12.75">
      <c r="C75" s="28"/>
      <c r="D75" s="7"/>
      <c r="E75" s="754"/>
    </row>
    <row r="76" spans="3:5" ht="12.75">
      <c r="C76" s="28"/>
      <c r="D76" s="7"/>
      <c r="E76" s="754"/>
    </row>
    <row r="77" spans="3:5" ht="12.75">
      <c r="C77" s="28"/>
      <c r="D77" s="7"/>
      <c r="E77" s="754"/>
    </row>
    <row r="78" spans="3:5" ht="12.75">
      <c r="C78" s="28"/>
      <c r="D78" s="7"/>
      <c r="E78" s="28"/>
    </row>
    <row r="79" spans="3:5" ht="12.75">
      <c r="C79" s="28"/>
      <c r="D79" s="7"/>
      <c r="E79" s="28"/>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43"/>
  </sheetPr>
  <dimension ref="A1:C68"/>
  <sheetViews>
    <sheetView workbookViewId="0" topLeftCell="A1">
      <selection activeCell="A1" sqref="A1"/>
    </sheetView>
  </sheetViews>
  <sheetFormatPr defaultColWidth="9.140625" defaultRowHeight="12.75"/>
  <cols>
    <col min="1" max="1" width="17.421875" style="0" customWidth="1"/>
    <col min="2" max="2" width="21.421875" style="0" customWidth="1"/>
  </cols>
  <sheetData>
    <row r="1" ht="12.75">
      <c r="C1" s="565"/>
    </row>
    <row r="34" ht="13.5" thickBot="1"/>
    <row r="35" spans="1:2" ht="12.75">
      <c r="A35" s="762"/>
      <c r="B35" s="780" t="s">
        <v>365</v>
      </c>
    </row>
    <row r="36" spans="1:2" ht="13.5" thickBot="1">
      <c r="A36" s="862"/>
      <c r="B36" s="863" t="s">
        <v>334</v>
      </c>
    </row>
    <row r="37" spans="1:2" ht="12.75">
      <c r="A37" s="857" t="s">
        <v>6</v>
      </c>
      <c r="B37" s="784">
        <v>-30.18284518463892</v>
      </c>
    </row>
    <row r="38" spans="1:2" ht="12.75">
      <c r="A38" s="857" t="s">
        <v>37</v>
      </c>
      <c r="B38" s="784">
        <v>-25.209189152794096</v>
      </c>
    </row>
    <row r="39" spans="1:2" ht="12.75">
      <c r="A39" s="857" t="s">
        <v>4</v>
      </c>
      <c r="B39" s="784">
        <v>-20.13492338065096</v>
      </c>
    </row>
    <row r="40" spans="1:2" ht="12.75">
      <c r="A40" s="857" t="s">
        <v>1</v>
      </c>
      <c r="B40" s="784">
        <v>-18.077275788780753</v>
      </c>
    </row>
    <row r="41" spans="1:2" ht="12.75">
      <c r="A41" s="857" t="s">
        <v>7</v>
      </c>
      <c r="B41" s="784">
        <v>-17.702039345721275</v>
      </c>
    </row>
    <row r="42" spans="1:2" ht="12.75">
      <c r="A42" s="857" t="s">
        <v>27</v>
      </c>
      <c r="B42" s="784">
        <v>-12.69280405294107</v>
      </c>
    </row>
    <row r="43" spans="1:2" ht="12.75">
      <c r="A43" s="857" t="s">
        <v>19</v>
      </c>
      <c r="B43" s="784">
        <v>-9.467945857074923</v>
      </c>
    </row>
    <row r="44" spans="1:2" ht="12.75">
      <c r="A44" s="857" t="s">
        <v>13</v>
      </c>
      <c r="B44" s="784">
        <v>-7.99836587153078</v>
      </c>
    </row>
    <row r="45" spans="1:2" ht="12.75">
      <c r="A45" s="857" t="s">
        <v>2</v>
      </c>
      <c r="B45" s="784">
        <v>-6.543771902033939</v>
      </c>
    </row>
    <row r="46" spans="1:2" ht="12.75">
      <c r="A46" s="857" t="s">
        <v>0</v>
      </c>
      <c r="B46" s="966">
        <v>-3.6424696440187745</v>
      </c>
    </row>
    <row r="47" spans="1:2" ht="12.75">
      <c r="A47" s="857" t="s">
        <v>12</v>
      </c>
      <c r="B47" s="966">
        <v>-3.3277532553881173</v>
      </c>
    </row>
    <row r="48" spans="1:2" ht="12.75">
      <c r="A48" s="857" t="s">
        <v>3</v>
      </c>
      <c r="B48" s="966">
        <v>-0.18976106101420953</v>
      </c>
    </row>
    <row r="49" spans="1:2" ht="12.75">
      <c r="A49" s="857" t="s">
        <v>11</v>
      </c>
      <c r="B49" s="966">
        <v>3.00919694170193</v>
      </c>
    </row>
    <row r="50" spans="1:2" ht="12.75">
      <c r="A50" s="857" t="s">
        <v>14</v>
      </c>
      <c r="B50" s="966">
        <v>3.136734350220209</v>
      </c>
    </row>
    <row r="51" spans="1:2" ht="12.75">
      <c r="A51" s="857" t="s">
        <v>5</v>
      </c>
      <c r="B51" s="966">
        <v>4.155066877314383</v>
      </c>
    </row>
    <row r="52" spans="1:2" ht="12.75">
      <c r="A52" s="857" t="s">
        <v>10</v>
      </c>
      <c r="B52" s="785">
        <v>6.356454980648778</v>
      </c>
    </row>
    <row r="53" spans="1:2" ht="12.75">
      <c r="A53" s="857" t="s">
        <v>22</v>
      </c>
      <c r="B53" s="785">
        <v>10.88705668672479</v>
      </c>
    </row>
    <row r="54" spans="1:2" ht="12.75">
      <c r="A54" s="857" t="s">
        <v>8</v>
      </c>
      <c r="B54" s="785">
        <v>13.154254937907076</v>
      </c>
    </row>
    <row r="55" spans="1:2" ht="12.75">
      <c r="A55" s="857" t="s">
        <v>40</v>
      </c>
      <c r="B55" s="785">
        <v>13.202624796699467</v>
      </c>
    </row>
    <row r="56" spans="1:2" ht="12.75">
      <c r="A56" s="857" t="s">
        <v>9</v>
      </c>
      <c r="B56" s="785">
        <v>14.15900282286647</v>
      </c>
    </row>
    <row r="57" spans="1:2" ht="12.75">
      <c r="A57" s="857" t="s">
        <v>20</v>
      </c>
      <c r="B57" s="785">
        <v>18.12454582439662</v>
      </c>
    </row>
    <row r="58" spans="1:2" ht="12.75">
      <c r="A58" s="857" t="s">
        <v>26</v>
      </c>
      <c r="B58" s="785">
        <v>22.30437555943955</v>
      </c>
    </row>
    <row r="59" spans="1:2" ht="12.75">
      <c r="A59" s="857" t="s">
        <v>36</v>
      </c>
      <c r="B59" s="785">
        <v>26.858157711947307</v>
      </c>
    </row>
    <row r="60" spans="1:2" ht="12.75">
      <c r="A60" s="857" t="s">
        <v>21</v>
      </c>
      <c r="B60" s="785">
        <v>32.83999511857088</v>
      </c>
    </row>
    <row r="61" spans="1:2" ht="12.75">
      <c r="A61" s="857" t="s">
        <v>39</v>
      </c>
      <c r="B61" s="785">
        <v>33.372985166778236</v>
      </c>
    </row>
    <row r="62" spans="1:2" ht="12.75">
      <c r="A62" s="857" t="s">
        <v>72</v>
      </c>
      <c r="B62" s="785">
        <v>34.448953867741274</v>
      </c>
    </row>
    <row r="63" spans="1:2" ht="12.75">
      <c r="A63" s="857" t="s">
        <v>23</v>
      </c>
      <c r="B63" s="785">
        <v>35.161426960622016</v>
      </c>
    </row>
    <row r="64" spans="1:2" ht="12.75">
      <c r="A64" s="857" t="s">
        <v>24</v>
      </c>
      <c r="B64" s="785">
        <v>41.06023947438165</v>
      </c>
    </row>
    <row r="65" spans="1:2" ht="12.75">
      <c r="A65" s="857" t="s">
        <v>35</v>
      </c>
      <c r="B65" s="859"/>
    </row>
    <row r="66" spans="1:2" ht="12.75">
      <c r="A66" s="857" t="s">
        <v>25</v>
      </c>
      <c r="B66" s="859"/>
    </row>
    <row r="67" spans="1:2" ht="12.75">
      <c r="A67" s="857" t="s">
        <v>38</v>
      </c>
      <c r="B67" s="860"/>
    </row>
    <row r="68" spans="1:2" ht="13.5" thickBot="1">
      <c r="A68" s="858" t="s">
        <v>41</v>
      </c>
      <c r="B68" s="861"/>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29">
    <tabColor indexed="21"/>
  </sheetPr>
  <dimension ref="A1:S91"/>
  <sheetViews>
    <sheetView zoomScaleSheetLayoutView="75" workbookViewId="0" topLeftCell="A1">
      <selection activeCell="A1" sqref="A1"/>
    </sheetView>
  </sheetViews>
  <sheetFormatPr defaultColWidth="9.140625" defaultRowHeight="12.75"/>
  <cols>
    <col min="1" max="1" width="17.00390625" style="7" customWidth="1"/>
    <col min="2" max="2" width="11.8515625" style="7" customWidth="1"/>
    <col min="3" max="3" width="12.8515625" style="7" customWidth="1"/>
    <col min="4" max="4" width="13.00390625" style="7" customWidth="1"/>
    <col min="5" max="5" width="16.7109375" style="7" customWidth="1"/>
    <col min="6" max="10" width="8.8515625" style="7" customWidth="1"/>
    <col min="11" max="11" width="27.7109375" style="7" customWidth="1"/>
    <col min="12" max="12" width="8.8515625" style="7" customWidth="1"/>
    <col min="13" max="13" width="14.140625" style="7" customWidth="1"/>
    <col min="14" max="16384" width="8.8515625" style="7" customWidth="1"/>
  </cols>
  <sheetData>
    <row r="1" spans="1:18" s="24" customFormat="1" ht="18">
      <c r="A1" s="395" t="s">
        <v>417</v>
      </c>
      <c r="B1" s="141"/>
      <c r="C1" s="141"/>
      <c r="D1" s="141"/>
      <c r="E1" s="141"/>
      <c r="F1" s="129"/>
      <c r="G1" s="129"/>
      <c r="H1" s="669" t="s">
        <v>281</v>
      </c>
      <c r="I1" s="147"/>
      <c r="J1" s="141"/>
      <c r="K1" s="148"/>
      <c r="L1" s="129"/>
      <c r="M1" s="129"/>
      <c r="N1" s="129"/>
      <c r="O1" s="129"/>
      <c r="P1" s="129"/>
      <c r="Q1" s="129"/>
      <c r="R1" s="129"/>
    </row>
    <row r="2" spans="1:18" ht="12">
      <c r="A2" s="130"/>
      <c r="B2" s="130"/>
      <c r="C2" s="130"/>
      <c r="D2" s="130"/>
      <c r="E2" s="130"/>
      <c r="F2" s="130"/>
      <c r="G2" s="130"/>
      <c r="H2" s="130"/>
      <c r="I2" s="130"/>
      <c r="J2" s="130"/>
      <c r="K2" s="130"/>
      <c r="L2" s="130"/>
      <c r="M2" s="130"/>
      <c r="N2" s="130"/>
      <c r="O2" s="130"/>
      <c r="P2" s="130"/>
      <c r="Q2" s="130"/>
      <c r="R2" s="130"/>
    </row>
    <row r="3" spans="1:18" ht="12">
      <c r="A3" s="138" t="s">
        <v>180</v>
      </c>
      <c r="B3" s="139"/>
      <c r="C3" s="139"/>
      <c r="D3" s="139"/>
      <c r="E3" s="139"/>
      <c r="F3" s="130"/>
      <c r="G3" s="130"/>
      <c r="H3" s="130"/>
      <c r="I3" s="130"/>
      <c r="J3" s="130"/>
      <c r="K3" s="130"/>
      <c r="L3" s="130"/>
      <c r="M3" s="130"/>
      <c r="N3" s="130"/>
      <c r="O3" s="130"/>
      <c r="P3" s="130"/>
      <c r="Q3" s="130"/>
      <c r="R3" s="130"/>
    </row>
    <row r="4" spans="1:18" ht="49.5" customHeight="1">
      <c r="A4" s="140"/>
      <c r="B4" s="141"/>
      <c r="C4" s="141"/>
      <c r="D4" s="142"/>
      <c r="E4" s="142" t="s">
        <v>48</v>
      </c>
      <c r="F4" s="130"/>
      <c r="G4" s="242" t="s">
        <v>233</v>
      </c>
      <c r="H4" s="242"/>
      <c r="I4" s="130"/>
      <c r="J4" s="130"/>
      <c r="K4" s="130"/>
      <c r="L4" s="130"/>
      <c r="M4" s="130"/>
      <c r="N4" s="130"/>
      <c r="O4" s="130"/>
      <c r="P4" s="130"/>
      <c r="Q4" s="130"/>
      <c r="R4" s="130"/>
    </row>
    <row r="5" spans="1:18" ht="84.75" thickBot="1">
      <c r="A5" s="431"/>
      <c r="B5" s="432" t="s">
        <v>142</v>
      </c>
      <c r="C5" s="432" t="s">
        <v>143</v>
      </c>
      <c r="D5" s="432" t="s">
        <v>18</v>
      </c>
      <c r="E5" s="432" t="s">
        <v>136</v>
      </c>
      <c r="F5" s="130"/>
      <c r="G5" s="433" t="s">
        <v>145</v>
      </c>
      <c r="H5" s="433" t="s">
        <v>237</v>
      </c>
      <c r="I5" s="130"/>
      <c r="J5" s="434" t="s">
        <v>139</v>
      </c>
      <c r="K5" s="434" t="s">
        <v>144</v>
      </c>
      <c r="L5" s="454"/>
      <c r="M5" s="434" t="s">
        <v>232</v>
      </c>
      <c r="N5" s="130"/>
      <c r="O5" s="130"/>
      <c r="P5" s="130"/>
      <c r="Q5" s="130"/>
      <c r="R5" s="130"/>
    </row>
    <row r="6" spans="1:18" ht="12.75">
      <c r="A6" s="17" t="s">
        <v>13</v>
      </c>
      <c r="B6" s="37">
        <v>41.75</v>
      </c>
      <c r="C6" s="37">
        <v>58.699</v>
      </c>
      <c r="D6" s="424">
        <f aca="true" t="shared" si="0" ref="D6:D21">((C6-B6)/B6)*100</f>
        <v>40.596407185628735</v>
      </c>
      <c r="E6" s="425">
        <f>D6-$D$38</f>
        <v>22.21594040555844</v>
      </c>
      <c r="F6" s="130"/>
      <c r="G6" s="45">
        <f aca="true" t="shared" si="1" ref="G6:G33">C6/J6</f>
        <v>0.0072836580220871075</v>
      </c>
      <c r="H6" s="45">
        <f>(C6*1000)/M6</f>
        <v>0.27863220112745907</v>
      </c>
      <c r="I6" s="130"/>
      <c r="J6" s="42">
        <f>' Pop'!P6</f>
        <v>8059</v>
      </c>
      <c r="K6" s="45">
        <f>'GDP data'!P13</f>
        <v>217399.1</v>
      </c>
      <c r="L6" s="206"/>
      <c r="M6" s="46">
        <v>210668.4</v>
      </c>
      <c r="N6" s="130"/>
      <c r="O6" s="130"/>
      <c r="P6" s="130"/>
      <c r="Q6" s="130"/>
      <c r="R6" s="130"/>
    </row>
    <row r="7" spans="1:18" ht="12.75">
      <c r="A7" s="17" t="s">
        <v>7</v>
      </c>
      <c r="B7" s="37">
        <v>58.902838</v>
      </c>
      <c r="C7" s="37">
        <v>66.065806366</v>
      </c>
      <c r="D7" s="424">
        <f t="shared" si="0"/>
        <v>12.160650673571961</v>
      </c>
      <c r="E7" s="425">
        <f aca="true" t="shared" si="2" ref="E7:E37">D7-$D$38</f>
        <v>-6.219816106498332</v>
      </c>
      <c r="F7" s="130"/>
      <c r="G7" s="45">
        <f t="shared" si="1"/>
        <v>0.006384403398337843</v>
      </c>
      <c r="H7" s="45">
        <f aca="true" t="shared" si="3" ref="H7:H37">(C7*1000)/M7</f>
        <v>0.2540692555379038</v>
      </c>
      <c r="I7" s="130"/>
      <c r="J7" s="42">
        <f>' Pop'!P7</f>
        <v>10348</v>
      </c>
      <c r="K7" s="45">
        <f>'GDP data'!P14</f>
        <v>249184.9</v>
      </c>
      <c r="L7" s="206"/>
      <c r="M7" s="46">
        <v>260030.7</v>
      </c>
      <c r="N7" s="130"/>
      <c r="O7" s="130"/>
      <c r="P7" s="130"/>
      <c r="Q7" s="130"/>
      <c r="R7" s="130"/>
    </row>
    <row r="8" spans="1:18" ht="12.75">
      <c r="A8" s="17" t="s">
        <v>39</v>
      </c>
      <c r="B8" s="37">
        <v>40.165</v>
      </c>
      <c r="C8" s="37">
        <v>15.3843</v>
      </c>
      <c r="D8" s="424">
        <f t="shared" si="0"/>
        <v>-61.69724884849994</v>
      </c>
      <c r="E8" s="425">
        <f t="shared" si="2"/>
        <v>-80.07771562857023</v>
      </c>
      <c r="F8" s="130"/>
      <c r="G8" s="45">
        <f t="shared" si="1"/>
        <v>0.0019662960122699387</v>
      </c>
      <c r="H8" s="45">
        <f t="shared" si="3"/>
        <v>0.3101260719339765</v>
      </c>
      <c r="I8" s="130"/>
      <c r="J8" s="42">
        <f>' Pop'!P8</f>
        <v>7824</v>
      </c>
      <c r="K8" s="45">
        <f>'GDP data'!P15</f>
        <v>10959.3</v>
      </c>
      <c r="L8" s="206"/>
      <c r="M8" s="46">
        <v>49606.6</v>
      </c>
      <c r="N8" s="130"/>
      <c r="O8" s="130"/>
      <c r="P8" s="130"/>
      <c r="Q8" s="130"/>
      <c r="R8" s="130"/>
    </row>
    <row r="9" spans="1:18" ht="12.75">
      <c r="A9" s="17" t="s">
        <v>19</v>
      </c>
      <c r="B9" s="37">
        <v>1.08</v>
      </c>
      <c r="C9" s="37">
        <v>1.401</v>
      </c>
      <c r="D9" s="424">
        <f t="shared" si="0"/>
        <v>29.722222222222218</v>
      </c>
      <c r="E9" s="425">
        <f t="shared" si="2"/>
        <v>11.341755442151925</v>
      </c>
      <c r="F9" s="130"/>
      <c r="G9" s="45">
        <f t="shared" si="1"/>
        <v>0.0018194805194805194</v>
      </c>
      <c r="H9" s="45">
        <f t="shared" si="3"/>
        <v>0.1108552709663636</v>
      </c>
      <c r="I9" s="130"/>
      <c r="J9" s="42">
        <f>' Pop'!P9</f>
        <v>770</v>
      </c>
      <c r="K9" s="45">
        <f>'GDP data'!P16</f>
        <v>9131.6</v>
      </c>
      <c r="L9" s="206"/>
      <c r="M9" s="46">
        <v>12638.1</v>
      </c>
      <c r="N9" s="130"/>
      <c r="O9" s="130"/>
      <c r="P9" s="130"/>
      <c r="Q9" s="130"/>
      <c r="R9" s="130"/>
    </row>
    <row r="10" spans="1:18" ht="12.75">
      <c r="A10" s="17" t="s">
        <v>20</v>
      </c>
      <c r="B10" s="37">
        <v>54.332861167000004</v>
      </c>
      <c r="C10" s="37">
        <v>62.440092422999996</v>
      </c>
      <c r="D10" s="424">
        <f t="shared" si="0"/>
        <v>14.921414189989424</v>
      </c>
      <c r="E10" s="425">
        <f t="shared" si="2"/>
        <v>-3.4590525900808693</v>
      </c>
      <c r="F10" s="130"/>
      <c r="G10" s="45">
        <f t="shared" si="1"/>
        <v>0.006120377614487355</v>
      </c>
      <c r="H10" s="45">
        <f t="shared" si="3"/>
        <v>0.4182993812139373</v>
      </c>
      <c r="I10" s="130"/>
      <c r="J10" s="42">
        <f>' Pop'!P10</f>
        <v>10202</v>
      </c>
      <c r="K10" s="45">
        <f>'GDP data'!P17</f>
        <v>49084.2</v>
      </c>
      <c r="L10" s="206"/>
      <c r="M10" s="46">
        <v>149271.3</v>
      </c>
      <c r="N10" s="130"/>
      <c r="O10" s="130"/>
      <c r="P10" s="130"/>
      <c r="Q10" s="130"/>
      <c r="R10" s="130"/>
    </row>
    <row r="11" spans="1:18" ht="12.75">
      <c r="A11" s="17" t="s">
        <v>12</v>
      </c>
      <c r="B11" s="37">
        <v>24.337808</v>
      </c>
      <c r="C11" s="37">
        <v>24.994</v>
      </c>
      <c r="D11" s="424">
        <f t="shared" si="0"/>
        <v>2.6961836497354272</v>
      </c>
      <c r="E11" s="425">
        <f t="shared" si="2"/>
        <v>-15.684283130334865</v>
      </c>
      <c r="F11" s="130"/>
      <c r="G11" s="45">
        <f t="shared" si="1"/>
        <v>0.004639688138110266</v>
      </c>
      <c r="H11" s="45">
        <f t="shared" si="3"/>
        <v>0.1784494163660262</v>
      </c>
      <c r="I11" s="130"/>
      <c r="J11" s="42">
        <f>' Pop'!P11</f>
        <v>5387</v>
      </c>
      <c r="K11" s="45">
        <f>'GDP data'!P18</f>
        <v>162098.5</v>
      </c>
      <c r="L11" s="206"/>
      <c r="M11" s="46">
        <v>140062.1</v>
      </c>
      <c r="N11" s="130"/>
      <c r="O11" s="130"/>
      <c r="P11" s="130"/>
      <c r="Q11" s="130"/>
      <c r="R11" s="130"/>
    </row>
    <row r="12" spans="1:18" ht="12.75">
      <c r="A12" s="17" t="s">
        <v>21</v>
      </c>
      <c r="B12" s="37">
        <v>5.394</v>
      </c>
      <c r="C12" s="37">
        <v>16.098</v>
      </c>
      <c r="D12" s="424">
        <f t="shared" si="0"/>
        <v>198.44271412680754</v>
      </c>
      <c r="E12" s="425">
        <f t="shared" si="2"/>
        <v>180.06224734673725</v>
      </c>
      <c r="F12" s="130"/>
      <c r="G12" s="45">
        <f t="shared" si="1"/>
        <v>0.011924444444444444</v>
      </c>
      <c r="H12" s="45">
        <f t="shared" si="3"/>
        <v>1.1503172697650488</v>
      </c>
      <c r="I12" s="130"/>
      <c r="J12" s="42">
        <f>' Pop'!P12</f>
        <v>1350</v>
      </c>
      <c r="K12" s="45">
        <f>'GDP data'!P19</f>
        <v>4515.1</v>
      </c>
      <c r="L12" s="206"/>
      <c r="M12" s="46">
        <v>13994.4</v>
      </c>
      <c r="N12" s="130"/>
      <c r="O12" s="130"/>
      <c r="P12" s="130"/>
      <c r="Q12" s="130"/>
      <c r="R12" s="130"/>
    </row>
    <row r="13" spans="1:18" ht="12.75">
      <c r="A13" s="17" t="s">
        <v>10</v>
      </c>
      <c r="B13" s="37">
        <v>33.854</v>
      </c>
      <c r="C13" s="37">
        <v>41.079</v>
      </c>
      <c r="D13" s="424">
        <f t="shared" si="0"/>
        <v>21.34164352809122</v>
      </c>
      <c r="E13" s="425">
        <f t="shared" si="2"/>
        <v>2.9611767480209252</v>
      </c>
      <c r="F13" s="130"/>
      <c r="G13" s="45">
        <f t="shared" si="1"/>
        <v>0.007884644913627639</v>
      </c>
      <c r="H13" s="45">
        <f t="shared" si="3"/>
        <v>0.32572496978962157</v>
      </c>
      <c r="I13" s="130"/>
      <c r="J13" s="42">
        <f>' Pop'!P13</f>
        <v>5210</v>
      </c>
      <c r="K13" s="45">
        <f>'GDP data'!P20</f>
        <v>131784.1</v>
      </c>
      <c r="L13" s="206"/>
      <c r="M13" s="46">
        <v>126115.6</v>
      </c>
      <c r="N13" s="130"/>
      <c r="O13" s="130"/>
      <c r="P13" s="130"/>
      <c r="Q13" s="130"/>
      <c r="R13" s="130"/>
    </row>
    <row r="14" spans="1:18" ht="12.75">
      <c r="A14" s="17" t="s">
        <v>3</v>
      </c>
      <c r="B14" s="37">
        <v>232.98959599999998</v>
      </c>
      <c r="C14" s="37">
        <v>258.454</v>
      </c>
      <c r="D14" s="424">
        <f t="shared" si="0"/>
        <v>10.929416779623082</v>
      </c>
      <c r="E14" s="425">
        <f t="shared" si="2"/>
        <v>-7.451050000447211</v>
      </c>
      <c r="F14" s="130"/>
      <c r="G14" s="45">
        <f t="shared" si="1"/>
        <v>0.004327400586019255</v>
      </c>
      <c r="H14" s="45">
        <f t="shared" si="3"/>
        <v>0.17465317234720498</v>
      </c>
      <c r="I14" s="130"/>
      <c r="J14" s="42">
        <f>' Pop'!P14</f>
        <v>59725</v>
      </c>
      <c r="K14" s="45">
        <f>'GDP data'!P21</f>
        <v>1407303.9</v>
      </c>
      <c r="L14" s="206"/>
      <c r="M14" s="46">
        <v>1479812.8</v>
      </c>
      <c r="N14" s="130"/>
      <c r="O14" s="130"/>
      <c r="P14" s="130"/>
      <c r="Q14" s="130"/>
      <c r="R14" s="130"/>
    </row>
    <row r="15" spans="1:18" ht="12.75">
      <c r="A15" s="17" t="s">
        <v>8</v>
      </c>
      <c r="B15" s="37">
        <v>372.270633</v>
      </c>
      <c r="C15" s="37">
        <v>428.745</v>
      </c>
      <c r="D15" s="424">
        <f t="shared" si="0"/>
        <v>15.17024497605215</v>
      </c>
      <c r="E15" s="425">
        <f t="shared" si="2"/>
        <v>-3.2102218040181434</v>
      </c>
      <c r="F15" s="130"/>
      <c r="G15" s="45">
        <f t="shared" si="1"/>
        <v>0.005193698440963768</v>
      </c>
      <c r="H15" s="45">
        <f t="shared" si="3"/>
        <v>0.2219753901881022</v>
      </c>
      <c r="I15" s="130"/>
      <c r="J15" s="42">
        <f>' Pop'!P15</f>
        <v>82551</v>
      </c>
      <c r="K15" s="45">
        <f>'GDP data'!P22</f>
        <v>2072162.4</v>
      </c>
      <c r="L15" s="206"/>
      <c r="M15" s="46">
        <v>1931497.9</v>
      </c>
      <c r="N15" s="130"/>
      <c r="O15" s="130"/>
      <c r="P15" s="130"/>
      <c r="Q15" s="130"/>
      <c r="R15" s="130"/>
    </row>
    <row r="16" spans="1:18" ht="12.75">
      <c r="A16" s="17" t="s">
        <v>0</v>
      </c>
      <c r="B16" s="37">
        <v>13.53</v>
      </c>
      <c r="C16" s="37">
        <v>22.2</v>
      </c>
      <c r="D16" s="424">
        <f t="shared" si="0"/>
        <v>64.079822616408</v>
      </c>
      <c r="E16" s="425">
        <f t="shared" si="2"/>
        <v>45.6993558363377</v>
      </c>
      <c r="F16" s="130"/>
      <c r="G16" s="45">
        <f t="shared" si="1"/>
        <v>0.002078651685393258</v>
      </c>
      <c r="H16" s="45">
        <f t="shared" si="3"/>
        <v>0.116734034123146</v>
      </c>
      <c r="I16" s="130"/>
      <c r="J16" s="42">
        <f>' Pop'!P16</f>
        <v>10680</v>
      </c>
      <c r="K16" s="45">
        <f>'GDP data'!P23</f>
        <v>120248.8</v>
      </c>
      <c r="L16" s="206"/>
      <c r="M16" s="46">
        <v>190175.9</v>
      </c>
      <c r="N16" s="130"/>
      <c r="O16" s="130"/>
      <c r="P16" s="130"/>
      <c r="Q16" s="130"/>
      <c r="R16" s="130"/>
    </row>
    <row r="17" spans="1:18" ht="12.75">
      <c r="A17" s="17" t="s">
        <v>22</v>
      </c>
      <c r="B17" s="37">
        <v>23.669</v>
      </c>
      <c r="C17" s="37">
        <v>27.825</v>
      </c>
      <c r="D17" s="424">
        <f t="shared" si="0"/>
        <v>17.558832227808523</v>
      </c>
      <c r="E17" s="425">
        <f t="shared" si="2"/>
        <v>-0.8216345522617701</v>
      </c>
      <c r="F17" s="130"/>
      <c r="G17" s="45">
        <f t="shared" si="1"/>
        <v>0.002749505928853755</v>
      </c>
      <c r="H17" s="45">
        <f t="shared" si="3"/>
        <v>0.21514746396618262</v>
      </c>
      <c r="I17" s="130"/>
      <c r="J17" s="42">
        <f>' Pop'!P17</f>
        <v>10120</v>
      </c>
      <c r="K17" s="45">
        <f>'GDP data'!P24</f>
        <v>46002.2</v>
      </c>
      <c r="L17" s="206"/>
      <c r="M17" s="46">
        <v>129329.9</v>
      </c>
      <c r="N17" s="130"/>
      <c r="O17" s="130"/>
      <c r="P17" s="130"/>
      <c r="Q17" s="130"/>
      <c r="R17" s="130"/>
    </row>
    <row r="18" spans="1:18" ht="12.75">
      <c r="A18" s="17" t="s">
        <v>35</v>
      </c>
      <c r="B18" s="37">
        <v>0.466</v>
      </c>
      <c r="C18" s="37">
        <v>0.646</v>
      </c>
      <c r="D18" s="424">
        <f t="shared" si="0"/>
        <v>38.62660944206009</v>
      </c>
      <c r="E18" s="425">
        <f t="shared" si="2"/>
        <v>20.246142661989794</v>
      </c>
      <c r="F18" s="130"/>
      <c r="G18" s="45">
        <f t="shared" si="1"/>
        <v>0.0022587412587412588</v>
      </c>
      <c r="H18" s="45">
        <f t="shared" si="3"/>
        <v>0.0899107851187908</v>
      </c>
      <c r="I18" s="130"/>
      <c r="J18" s="42">
        <f>' Pop'!P18</f>
        <v>286</v>
      </c>
      <c r="K18" s="45">
        <f>'GDP data'!P25</f>
        <v>7088.1</v>
      </c>
      <c r="L18" s="206"/>
      <c r="M18" s="46">
        <v>7184.9</v>
      </c>
      <c r="N18" s="130"/>
      <c r="O18" s="130"/>
      <c r="P18" s="130"/>
      <c r="Q18" s="130"/>
      <c r="R18" s="130"/>
    </row>
    <row r="19" spans="1:18" ht="12.75">
      <c r="A19" s="17" t="s">
        <v>1</v>
      </c>
      <c r="B19" s="37">
        <v>6.095</v>
      </c>
      <c r="C19" s="37">
        <v>16.048000000000002</v>
      </c>
      <c r="D19" s="424">
        <f t="shared" si="0"/>
        <v>163.29778506972934</v>
      </c>
      <c r="E19" s="425">
        <f t="shared" si="2"/>
        <v>144.91731828965905</v>
      </c>
      <c r="F19" s="130"/>
      <c r="G19" s="45">
        <f t="shared" si="1"/>
        <v>0.004065872814796048</v>
      </c>
      <c r="H19" s="45">
        <f t="shared" si="3"/>
        <v>0.14263139277137563</v>
      </c>
      <c r="I19" s="130"/>
      <c r="J19" s="42">
        <f>' Pop'!P19</f>
        <v>3947</v>
      </c>
      <c r="K19" s="45">
        <f>'GDP data'!P26</f>
        <v>94404.1</v>
      </c>
      <c r="L19" s="206"/>
      <c r="M19" s="46">
        <v>112513.8</v>
      </c>
      <c r="N19" s="130"/>
      <c r="O19" s="130"/>
      <c r="P19" s="130"/>
      <c r="Q19" s="130"/>
      <c r="R19" s="130"/>
    </row>
    <row r="20" spans="1:18" ht="12.75">
      <c r="A20" s="17" t="s">
        <v>11</v>
      </c>
      <c r="B20" s="37">
        <v>184.85375399999998</v>
      </c>
      <c r="C20" s="37">
        <v>194.487</v>
      </c>
      <c r="D20" s="424">
        <f t="shared" si="0"/>
        <v>5.211279615127543</v>
      </c>
      <c r="E20" s="425">
        <f t="shared" si="2"/>
        <v>-13.16918716494275</v>
      </c>
      <c r="F20" s="130"/>
      <c r="G20" s="45">
        <f t="shared" si="1"/>
        <v>0.003373816049682545</v>
      </c>
      <c r="H20" s="45">
        <f t="shared" si="3"/>
        <v>0.14840783612176847</v>
      </c>
      <c r="I20" s="130"/>
      <c r="J20" s="42">
        <f>' Pop'!P20</f>
        <v>57646</v>
      </c>
      <c r="K20" s="45">
        <f>'GDP data'!P27</f>
        <v>944769.9</v>
      </c>
      <c r="L20" s="206"/>
      <c r="M20" s="46">
        <v>1310490.1</v>
      </c>
      <c r="N20" s="130"/>
      <c r="O20" s="130"/>
      <c r="P20" s="130"/>
      <c r="Q20" s="130"/>
      <c r="R20" s="130"/>
    </row>
    <row r="21" spans="1:18" ht="12.75">
      <c r="A21" s="17" t="s">
        <v>23</v>
      </c>
      <c r="B21" s="37">
        <v>11.591</v>
      </c>
      <c r="C21" s="37">
        <v>24.762999999999998</v>
      </c>
      <c r="D21" s="424">
        <f t="shared" si="0"/>
        <v>113.6398930204469</v>
      </c>
      <c r="E21" s="425">
        <f t="shared" si="2"/>
        <v>95.25942624037661</v>
      </c>
      <c r="F21" s="130"/>
      <c r="G21" s="45">
        <f t="shared" si="1"/>
        <v>0.010669108143041792</v>
      </c>
      <c r="H21" s="45">
        <f t="shared" si="3"/>
        <v>1.2210431849784518</v>
      </c>
      <c r="I21" s="130"/>
      <c r="J21" s="42">
        <f>' Pop'!P21</f>
        <v>2321</v>
      </c>
      <c r="K21" s="45">
        <f>'GDP data'!P28</f>
        <v>6006.9</v>
      </c>
      <c r="L21" s="206"/>
      <c r="M21" s="46">
        <v>20280.2</v>
      </c>
      <c r="N21" s="130"/>
      <c r="O21" s="130"/>
      <c r="P21" s="130"/>
      <c r="Q21" s="130"/>
      <c r="R21" s="130"/>
    </row>
    <row r="22" spans="1:18" ht="12.75">
      <c r="A22" s="17" t="s">
        <v>36</v>
      </c>
      <c r="B22" s="641"/>
      <c r="C22" s="641"/>
      <c r="D22" s="659"/>
      <c r="E22" s="660"/>
      <c r="F22" s="130"/>
      <c r="G22" s="661"/>
      <c r="H22" s="661"/>
      <c r="I22" s="130"/>
      <c r="J22" s="42">
        <f>' Pop'!P22</f>
        <v>33.1</v>
      </c>
      <c r="K22" s="661"/>
      <c r="L22" s="206"/>
      <c r="M22" s="639"/>
      <c r="N22" s="130"/>
      <c r="O22" s="130"/>
      <c r="P22" s="130"/>
      <c r="Q22" s="130"/>
      <c r="R22" s="130"/>
    </row>
    <row r="23" spans="1:18" ht="12.75">
      <c r="A23" s="17" t="s">
        <v>24</v>
      </c>
      <c r="B23" s="37">
        <v>12.398</v>
      </c>
      <c r="C23" s="37">
        <v>22.919043000000002</v>
      </c>
      <c r="D23" s="424">
        <f aca="true" t="shared" si="4" ref="D23:D34">((C23-B23)/B23)*100</f>
        <v>84.86080819487016</v>
      </c>
      <c r="E23" s="425">
        <f t="shared" si="2"/>
        <v>66.48034141479987</v>
      </c>
      <c r="F23" s="130"/>
      <c r="G23" s="45">
        <f t="shared" si="1"/>
        <v>0.006635507527504344</v>
      </c>
      <c r="H23" s="45">
        <f t="shared" si="3"/>
        <v>0.6809470372219054</v>
      </c>
      <c r="I23" s="130"/>
      <c r="J23" s="42">
        <f>' Pop'!P23</f>
        <v>3454</v>
      </c>
      <c r="K23" s="45">
        <f>'GDP data'!P30</f>
        <v>7473.4</v>
      </c>
      <c r="L23" s="206"/>
      <c r="M23" s="46">
        <v>33657.6</v>
      </c>
      <c r="N23" s="130"/>
      <c r="O23" s="130"/>
      <c r="P23" s="130"/>
      <c r="Q23" s="130"/>
      <c r="R23" s="130"/>
    </row>
    <row r="24" spans="1:18" ht="12.75">
      <c r="A24" s="17" t="s">
        <v>2</v>
      </c>
      <c r="B24" s="37">
        <v>6.39</v>
      </c>
      <c r="C24" s="37">
        <v>10.486</v>
      </c>
      <c r="D24" s="424">
        <f t="shared" si="4"/>
        <v>64.10015649452271</v>
      </c>
      <c r="E24" s="425">
        <f t="shared" si="2"/>
        <v>45.719689714452414</v>
      </c>
      <c r="F24" s="130"/>
      <c r="G24" s="45">
        <f t="shared" si="1"/>
        <v>0.02340625</v>
      </c>
      <c r="H24" s="45">
        <f t="shared" si="3"/>
        <v>0.5098830565753325</v>
      </c>
      <c r="I24" s="130"/>
      <c r="J24" s="42">
        <f>' Pop'!P24</f>
        <v>448</v>
      </c>
      <c r="K24" s="45">
        <f>'GDP data'!P31</f>
        <v>20822.5</v>
      </c>
      <c r="L24" s="206"/>
      <c r="M24" s="46">
        <v>20565.5</v>
      </c>
      <c r="N24" s="130"/>
      <c r="O24" s="130"/>
      <c r="P24" s="130"/>
      <c r="Q24" s="130"/>
      <c r="R24" s="130"/>
    </row>
    <row r="25" spans="1:18" ht="12.75">
      <c r="A25" s="17" t="s">
        <v>25</v>
      </c>
      <c r="B25" s="37">
        <v>3.2</v>
      </c>
      <c r="C25" s="37">
        <v>3.7</v>
      </c>
      <c r="D25" s="424">
        <f t="shared" si="4"/>
        <v>15.625</v>
      </c>
      <c r="E25" s="425">
        <f t="shared" si="2"/>
        <v>-2.755466780070293</v>
      </c>
      <c r="F25" s="130"/>
      <c r="G25" s="45">
        <f t="shared" si="1"/>
        <v>0.009273182957393484</v>
      </c>
      <c r="H25" s="45">
        <f t="shared" si="3"/>
        <v>0.5972172902476031</v>
      </c>
      <c r="I25" s="130"/>
      <c r="J25" s="42">
        <f>' Pop'!P25</f>
        <v>399</v>
      </c>
      <c r="K25" s="45">
        <f>'GDP data'!P32</f>
        <v>3094.8</v>
      </c>
      <c r="L25" s="206"/>
      <c r="M25" s="46">
        <v>6195.4</v>
      </c>
      <c r="N25" s="130"/>
      <c r="O25" s="130"/>
      <c r="P25" s="130"/>
      <c r="Q25" s="130"/>
      <c r="R25" s="130"/>
    </row>
    <row r="26" spans="1:18" ht="12.75">
      <c r="A26" s="17" t="s">
        <v>5</v>
      </c>
      <c r="B26" s="37">
        <v>105.617298981</v>
      </c>
      <c r="C26" s="37">
        <v>114.602</v>
      </c>
      <c r="D26" s="424">
        <f t="shared" si="4"/>
        <v>8.506846042916036</v>
      </c>
      <c r="E26" s="425">
        <f t="shared" si="2"/>
        <v>-9.873620737154257</v>
      </c>
      <c r="F26" s="130"/>
      <c r="G26" s="45">
        <f t="shared" si="1"/>
        <v>0.007067653407338884</v>
      </c>
      <c r="H26" s="45">
        <f t="shared" si="3"/>
        <v>0.2743943974717847</v>
      </c>
      <c r="I26" s="130"/>
      <c r="J26" s="42">
        <f>' Pop'!P26</f>
        <v>16215</v>
      </c>
      <c r="K26" s="45">
        <f>'GDP data'!P33</f>
        <v>385436.1</v>
      </c>
      <c r="L26" s="206"/>
      <c r="M26" s="46">
        <v>417654.3</v>
      </c>
      <c r="N26" s="130"/>
      <c r="O26" s="130"/>
      <c r="P26" s="130"/>
      <c r="Q26" s="130"/>
      <c r="R26" s="130"/>
    </row>
    <row r="27" spans="1:18" ht="12.75">
      <c r="A27" s="17" t="s">
        <v>37</v>
      </c>
      <c r="B27" s="37">
        <v>12.369</v>
      </c>
      <c r="C27" s="37">
        <v>19.27</v>
      </c>
      <c r="D27" s="424">
        <f t="shared" si="4"/>
        <v>55.79270757539009</v>
      </c>
      <c r="E27" s="425">
        <f t="shared" si="2"/>
        <v>37.412240795319796</v>
      </c>
      <c r="F27" s="130"/>
      <c r="G27" s="45">
        <f t="shared" si="1"/>
        <v>0.004225877192982456</v>
      </c>
      <c r="H27" s="45">
        <f t="shared" si="3"/>
        <v>0.13445418022023412</v>
      </c>
      <c r="I27" s="130"/>
      <c r="J27" s="42">
        <f>' Pop'!P27</f>
        <v>4560</v>
      </c>
      <c r="K27" s="45">
        <f>'GDP data'!P34</f>
        <v>141203.4</v>
      </c>
      <c r="L27" s="206"/>
      <c r="M27" s="46">
        <v>143320.2</v>
      </c>
      <c r="N27" s="130"/>
      <c r="O27" s="130"/>
      <c r="P27" s="130"/>
      <c r="Q27" s="130"/>
      <c r="R27" s="130"/>
    </row>
    <row r="28" spans="1:18" ht="12.75">
      <c r="A28" s="17" t="s">
        <v>26</v>
      </c>
      <c r="B28" s="37">
        <v>120.26100000000001</v>
      </c>
      <c r="C28" s="37">
        <v>128.562</v>
      </c>
      <c r="D28" s="424">
        <f t="shared" si="4"/>
        <v>6.902487090577994</v>
      </c>
      <c r="E28" s="425">
        <f t="shared" si="2"/>
        <v>-11.4779796894923</v>
      </c>
      <c r="F28" s="130"/>
      <c r="G28" s="45">
        <f t="shared" si="1"/>
        <v>0.0033659220875513615</v>
      </c>
      <c r="H28" s="45">
        <f t="shared" si="3"/>
        <v>0.34390084382260067</v>
      </c>
      <c r="I28" s="130"/>
      <c r="J28" s="42">
        <f>' Pop'!P28</f>
        <v>38195.18</v>
      </c>
      <c r="K28" s="45">
        <f>'GDP data'!P35</f>
        <v>141807.4</v>
      </c>
      <c r="L28" s="206"/>
      <c r="M28" s="46">
        <v>373834.5</v>
      </c>
      <c r="N28" s="130"/>
      <c r="O28" s="130"/>
      <c r="P28" s="130"/>
      <c r="Q28" s="130"/>
      <c r="R28" s="130"/>
    </row>
    <row r="29" spans="1:18" ht="12.75">
      <c r="A29" s="17" t="s">
        <v>4</v>
      </c>
      <c r="B29" s="37">
        <v>20.807366000000002</v>
      </c>
      <c r="C29" s="37">
        <v>29.973</v>
      </c>
      <c r="D29" s="424">
        <f t="shared" si="4"/>
        <v>44.04994846536556</v>
      </c>
      <c r="E29" s="425">
        <f t="shared" si="2"/>
        <v>25.669481685295267</v>
      </c>
      <c r="F29" s="130"/>
      <c r="G29" s="45">
        <f t="shared" si="1"/>
        <v>0.0029411245216367384</v>
      </c>
      <c r="H29" s="45">
        <f t="shared" si="3"/>
        <v>0.1805506696030572</v>
      </c>
      <c r="I29" s="130"/>
      <c r="J29" s="42">
        <f>' Pop'!P29</f>
        <v>10191</v>
      </c>
      <c r="K29" s="45">
        <f>'GDP data'!P36</f>
        <v>100758.3</v>
      </c>
      <c r="L29" s="206"/>
      <c r="M29" s="46">
        <v>166008.8</v>
      </c>
      <c r="N29" s="130"/>
      <c r="O29" s="130"/>
      <c r="P29" s="130"/>
      <c r="Q29" s="130"/>
      <c r="R29" s="130"/>
    </row>
    <row r="30" spans="1:18" ht="12.75">
      <c r="A30" s="17" t="s">
        <v>40</v>
      </c>
      <c r="B30" s="37">
        <v>47.075</v>
      </c>
      <c r="C30" s="37">
        <v>49.024</v>
      </c>
      <c r="D30" s="424">
        <f t="shared" si="4"/>
        <v>4.140201805629311</v>
      </c>
      <c r="E30" s="425">
        <f t="shared" si="2"/>
        <v>-14.240264974440983</v>
      </c>
      <c r="F30" s="130"/>
      <c r="G30" s="45">
        <f t="shared" si="1"/>
        <v>0.0022082882882882883</v>
      </c>
      <c r="H30" s="45">
        <f t="shared" si="3"/>
        <v>0.3562151270811126</v>
      </c>
      <c r="I30" s="130"/>
      <c r="J30" s="42">
        <f>' Pop'!P30</f>
        <v>22200</v>
      </c>
      <c r="K30" s="45">
        <f>'GDP data'!P37</f>
        <v>29598.3</v>
      </c>
      <c r="L30" s="206"/>
      <c r="M30" s="46">
        <v>137624.7</v>
      </c>
      <c r="N30" s="130"/>
      <c r="O30" s="130"/>
      <c r="P30" s="130"/>
      <c r="Q30" s="130"/>
      <c r="R30" s="130"/>
    </row>
    <row r="31" spans="1:18" ht="12.75">
      <c r="A31" s="17" t="s">
        <v>72</v>
      </c>
      <c r="B31" s="37">
        <v>41.678</v>
      </c>
      <c r="C31" s="37">
        <v>27.384</v>
      </c>
      <c r="D31" s="424">
        <f t="shared" si="4"/>
        <v>-34.29627141417534</v>
      </c>
      <c r="E31" s="425">
        <f t="shared" si="2"/>
        <v>-52.67673819424563</v>
      </c>
      <c r="F31" s="130"/>
      <c r="G31" s="45">
        <f t="shared" si="1"/>
        <v>0.005089016911354767</v>
      </c>
      <c r="H31" s="45">
        <f t="shared" si="3"/>
        <v>0.45703985579811734</v>
      </c>
      <c r="I31" s="130"/>
      <c r="J31" s="42">
        <f>' Pop'!P31</f>
        <v>5381</v>
      </c>
      <c r="K31" s="45">
        <f>'GDP data'!P38</f>
        <v>20066.3</v>
      </c>
      <c r="L31" s="206"/>
      <c r="M31" s="46">
        <v>59916</v>
      </c>
      <c r="N31" s="130"/>
      <c r="O31" s="130"/>
      <c r="P31" s="130"/>
      <c r="Q31" s="130"/>
      <c r="R31" s="130"/>
    </row>
    <row r="32" spans="1:18" ht="12.75">
      <c r="A32" s="17" t="s">
        <v>27</v>
      </c>
      <c r="B32" s="37">
        <v>6.377</v>
      </c>
      <c r="C32" s="37">
        <v>7.983</v>
      </c>
      <c r="D32" s="424">
        <f t="shared" si="4"/>
        <v>25.18425591971146</v>
      </c>
      <c r="E32" s="425">
        <f t="shared" si="2"/>
        <v>6.803789139641168</v>
      </c>
      <c r="F32" s="130"/>
      <c r="G32" s="45">
        <f t="shared" si="1"/>
        <v>0.004064663951120163</v>
      </c>
      <c r="H32" s="45">
        <f t="shared" si="3"/>
        <v>0.24467990547503088</v>
      </c>
      <c r="I32" s="130"/>
      <c r="J32" s="42">
        <f>' Pop'!P32</f>
        <v>1964</v>
      </c>
      <c r="K32" s="45">
        <f>'GDP data'!P39</f>
        <v>20547.5</v>
      </c>
      <c r="L32" s="206"/>
      <c r="M32" s="46">
        <v>32626.3</v>
      </c>
      <c r="N32" s="130"/>
      <c r="O32" s="130"/>
      <c r="P32" s="130"/>
      <c r="Q32" s="130"/>
      <c r="R32" s="130"/>
    </row>
    <row r="33" spans="1:18" ht="12.75">
      <c r="A33" s="17" t="s">
        <v>6</v>
      </c>
      <c r="B33" s="37">
        <v>112.603152</v>
      </c>
      <c r="C33" s="37">
        <v>204.338</v>
      </c>
      <c r="D33" s="424">
        <f t="shared" si="4"/>
        <v>81.46738911891205</v>
      </c>
      <c r="E33" s="425">
        <f t="shared" si="2"/>
        <v>63.08692233884176</v>
      </c>
      <c r="F33" s="130"/>
      <c r="G33" s="45">
        <f t="shared" si="1"/>
        <v>0.0049716065302547385</v>
      </c>
      <c r="H33" s="45">
        <f t="shared" si="3"/>
        <v>0.2295284230948696</v>
      </c>
      <c r="I33" s="130"/>
      <c r="J33" s="42">
        <f>' Pop'!P33</f>
        <v>41101</v>
      </c>
      <c r="K33" s="45">
        <f>'GDP data'!P40</f>
        <v>582408.1</v>
      </c>
      <c r="L33" s="54"/>
      <c r="M33" s="54">
        <v>890251.4</v>
      </c>
      <c r="N33" s="130"/>
      <c r="O33" s="130"/>
      <c r="P33" s="130"/>
      <c r="Q33" s="130"/>
      <c r="R33" s="130"/>
    </row>
    <row r="34" spans="1:18" ht="12.75">
      <c r="A34" s="17" t="s">
        <v>14</v>
      </c>
      <c r="B34" s="37">
        <v>50.997715</v>
      </c>
      <c r="C34" s="37">
        <v>56.778999999999996</v>
      </c>
      <c r="D34" s="424">
        <f t="shared" si="4"/>
        <v>11.336360854599068</v>
      </c>
      <c r="E34" s="425">
        <f t="shared" si="2"/>
        <v>-7.044105925471225</v>
      </c>
      <c r="F34" s="130"/>
      <c r="G34" s="45">
        <f>C34/J34</f>
        <v>0.006339772219740955</v>
      </c>
      <c r="H34" s="45">
        <f t="shared" si="3"/>
        <v>0.25845301448099783</v>
      </c>
      <c r="I34" s="130"/>
      <c r="J34" s="42">
        <f>' Pop'!P34</f>
        <v>8956</v>
      </c>
      <c r="K34" s="45">
        <f>'GDP data'!P41</f>
        <v>232715.9</v>
      </c>
      <c r="L34" s="206"/>
      <c r="M34" s="46">
        <v>219687.9</v>
      </c>
      <c r="N34" s="130"/>
      <c r="O34" s="130"/>
      <c r="P34" s="130"/>
      <c r="Q34" s="130"/>
      <c r="R34" s="130"/>
    </row>
    <row r="35" spans="1:18" ht="12.75">
      <c r="A35" s="17" t="s">
        <v>38</v>
      </c>
      <c r="B35" s="641"/>
      <c r="C35" s="641"/>
      <c r="D35" s="659"/>
      <c r="E35" s="660"/>
      <c r="F35" s="130"/>
      <c r="G35" s="661"/>
      <c r="H35" s="661"/>
      <c r="I35" s="130"/>
      <c r="J35" s="42">
        <f>' Pop'!P35</f>
        <v>7344</v>
      </c>
      <c r="K35" s="45">
        <f>'GDP data'!P42</f>
        <v>275659.9</v>
      </c>
      <c r="L35" s="206"/>
      <c r="M35" s="639"/>
      <c r="N35" s="130"/>
      <c r="O35" s="130"/>
      <c r="P35" s="130"/>
      <c r="Q35" s="130"/>
      <c r="R35" s="130"/>
    </row>
    <row r="36" spans="1:18" ht="12.75">
      <c r="A36" s="17" t="s">
        <v>41</v>
      </c>
      <c r="B36" s="37">
        <v>121.021</v>
      </c>
      <c r="C36" s="37">
        <v>160.776</v>
      </c>
      <c r="D36" s="424">
        <f>((C36-B36)/B36)*100</f>
        <v>32.8496707183051</v>
      </c>
      <c r="E36" s="425">
        <f t="shared" si="2"/>
        <v>14.469203938234806</v>
      </c>
      <c r="F36" s="130"/>
      <c r="G36" s="45">
        <f>C36/J36</f>
        <v>0.0022736734924765248</v>
      </c>
      <c r="H36" s="45">
        <f t="shared" si="3"/>
        <v>0.3855052371079242</v>
      </c>
      <c r="I36" s="130"/>
      <c r="J36" s="42">
        <f>' Pop'!P36</f>
        <v>70712</v>
      </c>
      <c r="K36" s="45">
        <f>'GDP data'!P43</f>
        <v>166091.7</v>
      </c>
      <c r="L36" s="206"/>
      <c r="M36" s="46">
        <v>417052.7</v>
      </c>
      <c r="N36" s="130"/>
      <c r="O36" s="130"/>
      <c r="P36" s="130"/>
      <c r="Q36" s="130"/>
      <c r="R36" s="130"/>
    </row>
    <row r="37" spans="1:18" ht="13.5" thickBot="1">
      <c r="A37" s="435" t="s">
        <v>9</v>
      </c>
      <c r="B37" s="436">
        <v>174.96753099999998</v>
      </c>
      <c r="C37" s="436">
        <v>186.05700000000002</v>
      </c>
      <c r="D37" s="437">
        <f>((C37-B37)/B37)*100</f>
        <v>6.338015365833812</v>
      </c>
      <c r="E37" s="438">
        <f t="shared" si="2"/>
        <v>-12.042451414236481</v>
      </c>
      <c r="F37" s="130"/>
      <c r="G37" s="45">
        <f>C37/J37</f>
        <v>0.0031386133603238868</v>
      </c>
      <c r="H37" s="45">
        <f t="shared" si="3"/>
        <v>0.12337143237563662</v>
      </c>
      <c r="I37" s="130"/>
      <c r="J37" s="42">
        <f>' Pop'!P37</f>
        <v>59280</v>
      </c>
      <c r="K37" s="45">
        <f>'GDP data'!P44</f>
        <v>1078600.1</v>
      </c>
      <c r="L37" s="206"/>
      <c r="M37" s="46">
        <v>1508104.4</v>
      </c>
      <c r="N37" s="130"/>
      <c r="O37" s="130"/>
      <c r="P37" s="130"/>
      <c r="Q37" s="130"/>
      <c r="R37" s="130"/>
    </row>
    <row r="38" spans="1:18" ht="12.75">
      <c r="A38" s="328" t="s">
        <v>275</v>
      </c>
      <c r="B38" s="257">
        <v>1719.947553148</v>
      </c>
      <c r="C38" s="257">
        <v>2036.081941789</v>
      </c>
      <c r="D38" s="426">
        <f>((C38-B38)/B38)*100</f>
        <v>18.380466780070293</v>
      </c>
      <c r="E38" s="427"/>
      <c r="F38" s="130"/>
      <c r="G38" s="45"/>
      <c r="H38" s="45"/>
      <c r="I38" s="130"/>
      <c r="J38" s="42"/>
      <c r="K38" s="45"/>
      <c r="L38" s="134"/>
      <c r="M38" s="131"/>
      <c r="N38" s="130"/>
      <c r="O38" s="130"/>
      <c r="P38" s="130"/>
      <c r="Q38" s="130"/>
      <c r="R38" s="130"/>
    </row>
    <row r="39" spans="1:18" ht="12">
      <c r="A39" s="25" t="s">
        <v>85</v>
      </c>
      <c r="B39" s="428">
        <f>SUM(B6:B37)</f>
        <v>1941.0435531479995</v>
      </c>
      <c r="C39" s="428">
        <f>SUM(C6:C37)</f>
        <v>2281.182241789</v>
      </c>
      <c r="D39" s="429">
        <f>((C39-B39)/B39)*100</f>
        <v>17.523495961198847</v>
      </c>
      <c r="E39" s="430" t="s">
        <v>16</v>
      </c>
      <c r="F39" s="130"/>
      <c r="G39" s="45"/>
      <c r="H39" s="45"/>
      <c r="I39" s="130"/>
      <c r="J39" s="45"/>
      <c r="K39" s="45"/>
      <c r="L39" s="130"/>
      <c r="M39" s="130"/>
      <c r="N39" s="130"/>
      <c r="O39" s="130"/>
      <c r="P39" s="130"/>
      <c r="Q39" s="130"/>
      <c r="R39" s="130"/>
    </row>
    <row r="40" spans="1:19" ht="12">
      <c r="A40" s="143" t="s">
        <v>127</v>
      </c>
      <c r="B40" s="144">
        <f>B39-B36-B30-B27-B18-B8</f>
        <v>1719.9475531479998</v>
      </c>
      <c r="C40" s="144">
        <f>C39-C36-C30-C27-C18-C8</f>
        <v>2036.081941789</v>
      </c>
      <c r="D40" s="132"/>
      <c r="E40" s="133"/>
      <c r="F40" s="130"/>
      <c r="G40" s="130"/>
      <c r="H40" s="130"/>
      <c r="I40" s="130"/>
      <c r="J40" s="130"/>
      <c r="K40" s="130"/>
      <c r="L40" s="130"/>
      <c r="M40" s="130"/>
      <c r="N40" s="130"/>
      <c r="O40" s="130"/>
      <c r="P40" s="130"/>
      <c r="Q40" s="130"/>
      <c r="R40" s="130"/>
      <c r="S40" s="130"/>
    </row>
    <row r="41" spans="1:19" ht="12">
      <c r="A41" s="143"/>
      <c r="B41" s="143"/>
      <c r="C41" s="143"/>
      <c r="D41" s="144"/>
      <c r="E41" s="145"/>
      <c r="F41" s="130"/>
      <c r="G41" s="130"/>
      <c r="H41" s="130"/>
      <c r="I41" s="130"/>
      <c r="J41" s="130"/>
      <c r="K41" s="130"/>
      <c r="L41" s="130"/>
      <c r="M41" s="130"/>
      <c r="N41" s="130"/>
      <c r="O41" s="130"/>
      <c r="P41" s="130"/>
      <c r="Q41" s="130"/>
      <c r="R41" s="130"/>
      <c r="S41" s="130"/>
    </row>
    <row r="42" spans="1:19" ht="12">
      <c r="A42" s="146" t="s">
        <v>181</v>
      </c>
      <c r="B42" s="139"/>
      <c r="C42" s="139"/>
      <c r="D42" s="139"/>
      <c r="E42" s="139"/>
      <c r="F42" s="130"/>
      <c r="G42" s="130"/>
      <c r="H42" s="130"/>
      <c r="I42" s="130"/>
      <c r="J42" s="130"/>
      <c r="K42" s="130"/>
      <c r="L42" s="130"/>
      <c r="M42" s="130"/>
      <c r="N42" s="130"/>
      <c r="O42" s="130"/>
      <c r="P42" s="130"/>
      <c r="Q42" s="130"/>
      <c r="R42" s="130"/>
      <c r="S42" s="130"/>
    </row>
    <row r="43" spans="1:19" ht="12">
      <c r="A43" s="146"/>
      <c r="B43" s="139"/>
      <c r="C43" s="139" t="s">
        <v>282</v>
      </c>
      <c r="D43" s="139"/>
      <c r="E43" s="139"/>
      <c r="F43" s="130"/>
      <c r="G43" s="130"/>
      <c r="H43" s="130"/>
      <c r="I43" s="130"/>
      <c r="J43" s="130"/>
      <c r="K43" s="130"/>
      <c r="L43" s="130"/>
      <c r="M43" s="130"/>
      <c r="N43" s="130"/>
      <c r="O43" s="130"/>
      <c r="P43" s="130"/>
      <c r="Q43" s="130"/>
      <c r="R43" s="130"/>
      <c r="S43" s="130"/>
    </row>
    <row r="44" spans="1:18" ht="24">
      <c r="A44" s="108"/>
      <c r="B44" s="109" t="s">
        <v>137</v>
      </c>
      <c r="C44" s="109" t="s">
        <v>137</v>
      </c>
      <c r="E44" s="139"/>
      <c r="F44" s="130"/>
      <c r="G44" s="130"/>
      <c r="H44" s="130"/>
      <c r="I44" s="130"/>
      <c r="J44" s="130"/>
      <c r="K44" s="130"/>
      <c r="L44" s="130"/>
      <c r="M44" s="130"/>
      <c r="N44" s="130"/>
      <c r="O44" s="130"/>
      <c r="P44" s="130"/>
      <c r="Q44" s="130"/>
      <c r="R44" s="130"/>
    </row>
    <row r="45" spans="1:18" ht="39" customHeight="1">
      <c r="A45" s="108"/>
      <c r="B45" s="109" t="s">
        <v>76</v>
      </c>
      <c r="C45" s="109" t="s">
        <v>237</v>
      </c>
      <c r="D45" s="109" t="s">
        <v>140</v>
      </c>
      <c r="E45" s="130"/>
      <c r="F45" s="130" t="s">
        <v>265</v>
      </c>
      <c r="G45" s="130"/>
      <c r="H45" s="130"/>
      <c r="I45" s="130" t="s">
        <v>276</v>
      </c>
      <c r="J45" s="130"/>
      <c r="K45" s="130"/>
      <c r="L45" s="130"/>
      <c r="M45" s="130"/>
      <c r="N45" s="130"/>
      <c r="O45" s="130"/>
      <c r="P45" s="130"/>
      <c r="Q45" s="130"/>
      <c r="R45" s="130"/>
    </row>
    <row r="46" spans="1:18" ht="12">
      <c r="A46" s="137" t="s">
        <v>13</v>
      </c>
      <c r="B46" s="172">
        <v>0.0072836580220871075</v>
      </c>
      <c r="C46" s="545">
        <v>0.27863220112745907</v>
      </c>
      <c r="D46" s="500">
        <v>22.21594040555844</v>
      </c>
      <c r="E46" s="139"/>
      <c r="F46" s="502" t="s">
        <v>203</v>
      </c>
      <c r="G46" s="146"/>
      <c r="H46" s="139"/>
      <c r="I46" s="502" t="s">
        <v>203</v>
      </c>
      <c r="J46" s="139"/>
      <c r="K46" s="139"/>
      <c r="L46" s="146" t="s">
        <v>204</v>
      </c>
      <c r="M46" s="139"/>
      <c r="N46" s="130"/>
      <c r="O46" s="130"/>
      <c r="P46" s="130"/>
      <c r="Q46" s="130"/>
      <c r="R46" s="130"/>
    </row>
    <row r="47" spans="1:18" ht="12">
      <c r="A47" s="137" t="s">
        <v>7</v>
      </c>
      <c r="B47" s="172">
        <v>0.006384403398337843</v>
      </c>
      <c r="C47" s="545">
        <v>0.2540692555379038</v>
      </c>
      <c r="D47" s="500">
        <v>-6.219816106498332</v>
      </c>
      <c r="E47" s="503">
        <f>MIN($B$46:$B$77)</f>
        <v>0.0018194805194805194</v>
      </c>
      <c r="F47" s="139" t="s">
        <v>195</v>
      </c>
      <c r="G47" s="139"/>
      <c r="H47" s="139"/>
      <c r="I47" s="503">
        <f>MIN(C46:C77)</f>
        <v>0.0899107851187908</v>
      </c>
      <c r="J47" s="139" t="s">
        <v>195</v>
      </c>
      <c r="K47" s="139"/>
      <c r="L47" s="503">
        <f>MIN($D$46:$D$77)</f>
        <v>-80.07771562857023</v>
      </c>
      <c r="M47" s="139" t="s">
        <v>195</v>
      </c>
      <c r="N47" s="130"/>
      <c r="O47" s="130"/>
      <c r="P47" s="130"/>
      <c r="Q47" s="130"/>
      <c r="R47" s="130"/>
    </row>
    <row r="48" spans="1:18" ht="12">
      <c r="A48" s="137" t="s">
        <v>39</v>
      </c>
      <c r="B48" s="172">
        <v>0.0019662960122699387</v>
      </c>
      <c r="C48" s="545">
        <v>0.3101260719339765</v>
      </c>
      <c r="D48" s="508">
        <v>-80.07771562857023</v>
      </c>
      <c r="E48" s="503">
        <f>MAX($B$46:$B$77)</f>
        <v>0.02340625</v>
      </c>
      <c r="F48" s="139" t="s">
        <v>196</v>
      </c>
      <c r="G48" s="139"/>
      <c r="H48" s="139"/>
      <c r="I48" s="503">
        <f>MAX(C46:C77)</f>
        <v>1.2210431849784518</v>
      </c>
      <c r="J48" s="139" t="s">
        <v>196</v>
      </c>
      <c r="K48" s="139"/>
      <c r="L48" s="503">
        <f>MAX($D$46:$D$77)</f>
        <v>180.06224734673725</v>
      </c>
      <c r="M48" s="139" t="s">
        <v>196</v>
      </c>
      <c r="N48" s="130"/>
      <c r="O48" s="130"/>
      <c r="P48" s="130"/>
      <c r="Q48" s="130"/>
      <c r="R48" s="130"/>
    </row>
    <row r="49" spans="1:18" ht="12">
      <c r="A49" s="137" t="s">
        <v>19</v>
      </c>
      <c r="B49" s="172">
        <v>0.0018194805194805194</v>
      </c>
      <c r="C49" s="545">
        <v>0.1108552709663636</v>
      </c>
      <c r="D49" s="500">
        <v>11.341755442151925</v>
      </c>
      <c r="E49" s="504">
        <f>E48-E47</f>
        <v>0.02158676948051948</v>
      </c>
      <c r="F49" s="139" t="s">
        <v>197</v>
      </c>
      <c r="G49" s="139"/>
      <c r="H49" s="139"/>
      <c r="I49" s="504">
        <f>I48-I47</f>
        <v>1.131132399859661</v>
      </c>
      <c r="J49" s="139" t="s">
        <v>197</v>
      </c>
      <c r="K49" s="139"/>
      <c r="L49" s="504">
        <f>L48-L47</f>
        <v>260.13996297530747</v>
      </c>
      <c r="M49" s="139" t="s">
        <v>197</v>
      </c>
      <c r="N49" s="130"/>
      <c r="O49" s="130"/>
      <c r="P49" s="130"/>
      <c r="Q49" s="130"/>
      <c r="R49" s="130"/>
    </row>
    <row r="50" spans="1:18" ht="12">
      <c r="A50" s="137" t="s">
        <v>20</v>
      </c>
      <c r="B50" s="172">
        <v>0.006120377614487355</v>
      </c>
      <c r="C50" s="546">
        <v>0.4182993812139373</v>
      </c>
      <c r="D50" s="500">
        <v>-3.4590525900808693</v>
      </c>
      <c r="E50" s="505">
        <f>E49/4</f>
        <v>0.00539669237012987</v>
      </c>
      <c r="F50" s="139" t="s">
        <v>198</v>
      </c>
      <c r="G50" s="139"/>
      <c r="H50" s="139"/>
      <c r="I50" s="505">
        <f>I49/4</f>
        <v>0.28278309996491524</v>
      </c>
      <c r="J50" s="139" t="s">
        <v>198</v>
      </c>
      <c r="K50" s="139"/>
      <c r="L50" s="503">
        <f>L49/4</f>
        <v>65.03499074382687</v>
      </c>
      <c r="M50" s="139" t="s">
        <v>198</v>
      </c>
      <c r="N50" s="130"/>
      <c r="O50" s="130"/>
      <c r="P50" s="130"/>
      <c r="Q50" s="130"/>
      <c r="R50" s="130"/>
    </row>
    <row r="51" spans="1:18" ht="12">
      <c r="A51" s="137" t="s">
        <v>12</v>
      </c>
      <c r="B51" s="172">
        <v>0.004639688138110266</v>
      </c>
      <c r="C51" s="545">
        <v>0.1784494163660262</v>
      </c>
      <c r="D51" s="508">
        <v>-15.684283130334865</v>
      </c>
      <c r="E51" s="139"/>
      <c r="F51" s="139"/>
      <c r="G51" s="139"/>
      <c r="H51" s="139"/>
      <c r="I51" s="139"/>
      <c r="J51" s="139"/>
      <c r="K51" s="139"/>
      <c r="L51" s="139"/>
      <c r="M51" s="139"/>
      <c r="N51" s="130"/>
      <c r="O51" s="130"/>
      <c r="P51" s="130"/>
      <c r="Q51" s="130"/>
      <c r="R51" s="130"/>
    </row>
    <row r="52" spans="1:18" ht="12">
      <c r="A52" s="137" t="s">
        <v>21</v>
      </c>
      <c r="B52" s="507">
        <v>0.011924444444444444</v>
      </c>
      <c r="C52" s="758">
        <v>1.1503172697650488</v>
      </c>
      <c r="D52" s="470">
        <v>180.06224734673725</v>
      </c>
      <c r="E52" s="503">
        <f>E47+E50</f>
        <v>0.0072161728896103896</v>
      </c>
      <c r="F52" s="139" t="s">
        <v>200</v>
      </c>
      <c r="G52" s="139"/>
      <c r="H52" s="139"/>
      <c r="I52" s="503">
        <f>I47+I50</f>
        <v>0.37269388508370604</v>
      </c>
      <c r="J52" s="139" t="s">
        <v>200</v>
      </c>
      <c r="K52" s="139"/>
      <c r="L52" s="503">
        <f>L47+L50</f>
        <v>-15.042724884743365</v>
      </c>
      <c r="M52" s="139" t="s">
        <v>205</v>
      </c>
      <c r="N52" s="130"/>
      <c r="O52" s="130"/>
      <c r="P52" s="130"/>
      <c r="Q52" s="130"/>
      <c r="R52" s="130"/>
    </row>
    <row r="53" spans="1:18" ht="12">
      <c r="A53" s="137" t="s">
        <v>10</v>
      </c>
      <c r="B53" s="507">
        <v>0.007884644913627639</v>
      </c>
      <c r="C53" s="545">
        <v>0.32572496978962157</v>
      </c>
      <c r="D53" s="500">
        <v>2.9611767480209252</v>
      </c>
      <c r="E53" s="139"/>
      <c r="F53" s="139" t="s">
        <v>199</v>
      </c>
      <c r="G53" s="139"/>
      <c r="H53" s="139"/>
      <c r="I53" s="139"/>
      <c r="J53" s="139" t="s">
        <v>199</v>
      </c>
      <c r="K53" s="139"/>
      <c r="L53" s="503">
        <f>L47+L50+L50+L50</f>
        <v>115.02725660291037</v>
      </c>
      <c r="M53" s="139" t="s">
        <v>206</v>
      </c>
      <c r="N53" s="130"/>
      <c r="O53" s="130"/>
      <c r="P53" s="130"/>
      <c r="Q53" s="130"/>
      <c r="R53" s="130"/>
    </row>
    <row r="54" spans="1:18" ht="12">
      <c r="A54" s="137" t="s">
        <v>3</v>
      </c>
      <c r="B54" s="172">
        <v>0.004327400586019255</v>
      </c>
      <c r="C54" s="545">
        <v>0.17465317234720498</v>
      </c>
      <c r="D54" s="500">
        <v>-7.451050000447211</v>
      </c>
      <c r="E54" s="503">
        <f>E47+E50+E50+E50</f>
        <v>0.01800955762987013</v>
      </c>
      <c r="F54" s="139" t="s">
        <v>201</v>
      </c>
      <c r="G54" s="139"/>
      <c r="H54" s="139"/>
      <c r="I54" s="503">
        <f>I47+I50+I50+I50</f>
        <v>0.9382600850135365</v>
      </c>
      <c r="J54" s="139" t="s">
        <v>201</v>
      </c>
      <c r="K54" s="139"/>
      <c r="L54" s="139"/>
      <c r="M54" s="130"/>
      <c r="N54" s="130"/>
      <c r="O54" s="130"/>
      <c r="P54" s="130"/>
      <c r="Q54" s="130"/>
      <c r="R54" s="130"/>
    </row>
    <row r="55" spans="1:18" ht="12">
      <c r="A55" s="137" t="s">
        <v>8</v>
      </c>
      <c r="B55" s="172">
        <v>0.005193698440963768</v>
      </c>
      <c r="C55" s="545">
        <v>0.2219753901881022</v>
      </c>
      <c r="D55" s="500">
        <v>-3.2102218040181434</v>
      </c>
      <c r="E55" s="135"/>
      <c r="F55" s="130"/>
      <c r="G55" s="130"/>
      <c r="H55" s="130"/>
      <c r="I55" s="130"/>
      <c r="J55" s="130"/>
      <c r="K55" s="130"/>
      <c r="L55" s="130"/>
      <c r="M55" s="130"/>
      <c r="N55" s="130"/>
      <c r="O55" s="130"/>
      <c r="P55" s="130"/>
      <c r="Q55" s="130"/>
      <c r="R55" s="130"/>
    </row>
    <row r="56" spans="1:18" ht="12">
      <c r="A56" s="137" t="s">
        <v>0</v>
      </c>
      <c r="B56" s="172">
        <v>0.002078651685393258</v>
      </c>
      <c r="C56" s="545">
        <v>0.116734034123146</v>
      </c>
      <c r="D56" s="500">
        <v>45.6993558363377</v>
      </c>
      <c r="E56" s="135"/>
      <c r="F56" s="130"/>
      <c r="G56" s="130"/>
      <c r="H56" s="130"/>
      <c r="I56" s="130"/>
      <c r="J56" s="130"/>
      <c r="K56" s="130"/>
      <c r="L56" s="130"/>
      <c r="M56" s="130"/>
      <c r="N56" s="130"/>
      <c r="O56" s="130"/>
      <c r="P56" s="130"/>
      <c r="Q56" s="130"/>
      <c r="R56" s="130"/>
    </row>
    <row r="57" spans="1:18" ht="12">
      <c r="A57" s="137" t="s">
        <v>22</v>
      </c>
      <c r="B57" s="172">
        <v>0.002749505928853755</v>
      </c>
      <c r="C57" s="545">
        <v>0.21514746396618262</v>
      </c>
      <c r="D57" s="500">
        <v>-0.8216345522617701</v>
      </c>
      <c r="E57" s="135"/>
      <c r="F57" s="130"/>
      <c r="G57" s="130"/>
      <c r="H57" s="130"/>
      <c r="I57" s="130"/>
      <c r="J57" s="130"/>
      <c r="K57" s="130"/>
      <c r="L57" s="130"/>
      <c r="M57" s="130"/>
      <c r="N57" s="130"/>
      <c r="O57" s="130"/>
      <c r="P57" s="130"/>
      <c r="Q57" s="130"/>
      <c r="R57" s="130"/>
    </row>
    <row r="58" spans="1:18" ht="12">
      <c r="A58" s="137" t="s">
        <v>35</v>
      </c>
      <c r="B58" s="172">
        <v>0.0022587412587412588</v>
      </c>
      <c r="C58" s="545">
        <v>0.0899107851187908</v>
      </c>
      <c r="D58" s="500">
        <v>20.246142661989794</v>
      </c>
      <c r="E58" s="135"/>
      <c r="F58" s="170" t="s">
        <v>94</v>
      </c>
      <c r="G58" s="54"/>
      <c r="H58" s="54"/>
      <c r="I58" s="957" t="s">
        <v>228</v>
      </c>
      <c r="J58" s="957"/>
      <c r="K58" s="957"/>
      <c r="L58" s="130"/>
      <c r="M58" s="130"/>
      <c r="N58" s="130"/>
      <c r="O58" s="130"/>
      <c r="P58" s="130"/>
      <c r="Q58" s="130"/>
      <c r="R58" s="130"/>
    </row>
    <row r="59" spans="1:18" ht="12.75">
      <c r="A59" s="137" t="s">
        <v>1</v>
      </c>
      <c r="B59" s="172">
        <v>0.004065872814796048</v>
      </c>
      <c r="C59" s="545">
        <v>0.14263139277137563</v>
      </c>
      <c r="D59" s="470">
        <v>144.91731828965905</v>
      </c>
      <c r="E59" s="135"/>
      <c r="G59" s="71"/>
      <c r="H59" s="46"/>
      <c r="I59" s="958"/>
      <c r="J59" s="958"/>
      <c r="K59" s="958"/>
      <c r="L59" s="130"/>
      <c r="M59" s="130"/>
      <c r="N59" s="130"/>
      <c r="O59" s="130"/>
      <c r="P59" s="130"/>
      <c r="Q59" s="130"/>
      <c r="R59" s="130"/>
    </row>
    <row r="60" spans="1:18" ht="12.75">
      <c r="A60" s="137" t="s">
        <v>11</v>
      </c>
      <c r="B60" s="172">
        <v>0.003373816049682545</v>
      </c>
      <c r="C60" s="545">
        <v>0.14840783612176847</v>
      </c>
      <c r="D60" s="500">
        <v>-13.16918716494275</v>
      </c>
      <c r="E60" s="135"/>
      <c r="F60" s="173"/>
      <c r="G60" s="70" t="s">
        <v>52</v>
      </c>
      <c r="H60" s="46"/>
      <c r="I60" s="54"/>
      <c r="J60" s="46" t="s">
        <v>269</v>
      </c>
      <c r="K60" s="54"/>
      <c r="L60" s="130"/>
      <c r="M60" s="130"/>
      <c r="N60" s="130"/>
      <c r="O60" s="130"/>
      <c r="P60" s="130"/>
      <c r="Q60" s="130"/>
      <c r="R60" s="130"/>
    </row>
    <row r="61" spans="1:18" ht="12.75">
      <c r="A61" s="137" t="s">
        <v>23</v>
      </c>
      <c r="B61" s="507">
        <v>0.010669108143041792</v>
      </c>
      <c r="C61" s="758">
        <v>1.2210431849784518</v>
      </c>
      <c r="D61" s="500">
        <v>95.25942624037661</v>
      </c>
      <c r="E61" s="135"/>
      <c r="F61" s="494"/>
      <c r="G61" s="70" t="s">
        <v>211</v>
      </c>
      <c r="H61" s="46"/>
      <c r="I61" s="54"/>
      <c r="J61" s="46" t="s">
        <v>270</v>
      </c>
      <c r="K61" s="54"/>
      <c r="L61" s="130"/>
      <c r="M61" s="130"/>
      <c r="N61" s="130"/>
      <c r="O61" s="130"/>
      <c r="P61" s="130"/>
      <c r="Q61" s="130"/>
      <c r="R61" s="130"/>
    </row>
    <row r="62" spans="1:18" ht="12.75">
      <c r="A62" s="137" t="s">
        <v>36</v>
      </c>
      <c r="B62" s="662"/>
      <c r="C62" s="662"/>
      <c r="D62" s="663"/>
      <c r="E62" s="135"/>
      <c r="F62" s="460"/>
      <c r="G62" s="70" t="s">
        <v>53</v>
      </c>
      <c r="H62" s="46"/>
      <c r="I62" s="54"/>
      <c r="J62" s="46" t="s">
        <v>271</v>
      </c>
      <c r="K62" s="54"/>
      <c r="L62" s="130"/>
      <c r="M62" s="130"/>
      <c r="N62" s="130"/>
      <c r="O62" s="130"/>
      <c r="P62" s="130"/>
      <c r="Q62" s="130"/>
      <c r="R62" s="130"/>
    </row>
    <row r="63" spans="1:18" ht="12">
      <c r="A63" s="137" t="s">
        <v>24</v>
      </c>
      <c r="B63" s="172">
        <v>0.006635507527504344</v>
      </c>
      <c r="C63" s="546">
        <v>0.6809470372219054</v>
      </c>
      <c r="D63" s="500">
        <v>66.48034141479987</v>
      </c>
      <c r="E63" s="135"/>
      <c r="F63" s="130"/>
      <c r="G63" s="130"/>
      <c r="H63" s="130"/>
      <c r="I63" s="130"/>
      <c r="J63" s="130"/>
      <c r="K63" s="130"/>
      <c r="L63" s="130"/>
      <c r="M63" s="130"/>
      <c r="N63" s="130"/>
      <c r="O63" s="130"/>
      <c r="P63" s="130"/>
      <c r="Q63" s="130"/>
      <c r="R63" s="130"/>
    </row>
    <row r="64" spans="1:18" ht="12">
      <c r="A64" s="137" t="s">
        <v>2</v>
      </c>
      <c r="B64" s="506">
        <v>0.02340625</v>
      </c>
      <c r="C64" s="546">
        <v>0.5098830565753325</v>
      </c>
      <c r="D64" s="500">
        <v>45.719689714452414</v>
      </c>
      <c r="E64" s="135"/>
      <c r="F64" s="130"/>
      <c r="G64" s="130"/>
      <c r="H64" s="130"/>
      <c r="I64" s="130"/>
      <c r="J64" s="130"/>
      <c r="K64" s="130"/>
      <c r="L64" s="130"/>
      <c r="M64" s="130"/>
      <c r="N64" s="130"/>
      <c r="O64" s="130"/>
      <c r="P64" s="130"/>
      <c r="Q64" s="130"/>
      <c r="R64" s="130"/>
    </row>
    <row r="65" spans="1:18" ht="12">
      <c r="A65" s="137" t="s">
        <v>25</v>
      </c>
      <c r="B65" s="507">
        <v>0.009273182957393484</v>
      </c>
      <c r="C65" s="546">
        <v>0.5972172902476031</v>
      </c>
      <c r="D65" s="500">
        <v>-2.755466780070293</v>
      </c>
      <c r="E65" s="135"/>
      <c r="F65" s="130"/>
      <c r="G65" s="130"/>
      <c r="H65" s="130"/>
      <c r="I65" s="130"/>
      <c r="J65" s="130"/>
      <c r="K65" s="130"/>
      <c r="L65" s="130"/>
      <c r="M65" s="130"/>
      <c r="N65" s="130"/>
      <c r="O65" s="130"/>
      <c r="P65" s="130"/>
      <c r="Q65" s="130"/>
      <c r="R65" s="130"/>
    </row>
    <row r="66" spans="1:18" ht="12">
      <c r="A66" s="137" t="s">
        <v>5</v>
      </c>
      <c r="B66" s="172">
        <v>0.007067653407338884</v>
      </c>
      <c r="C66" s="545">
        <v>0.2743943974717847</v>
      </c>
      <c r="D66" s="500">
        <v>-9.873620737154257</v>
      </c>
      <c r="E66" s="135"/>
      <c r="F66" s="8" t="s">
        <v>87</v>
      </c>
      <c r="G66" s="54"/>
      <c r="H66" s="54"/>
      <c r="I66" s="320" t="s">
        <v>207</v>
      </c>
      <c r="K66" s="54"/>
      <c r="L66" s="130"/>
      <c r="M66" s="130"/>
      <c r="N66" s="130"/>
      <c r="O66" s="130"/>
      <c r="P66" s="130"/>
      <c r="Q66" s="130"/>
      <c r="R66" s="130"/>
    </row>
    <row r="67" spans="1:18" ht="12.75">
      <c r="A67" s="137" t="s">
        <v>37</v>
      </c>
      <c r="B67" s="172">
        <v>0.004225877192982456</v>
      </c>
      <c r="C67" s="545">
        <v>0.13445418022023412</v>
      </c>
      <c r="D67" s="500">
        <v>37.412240795319796</v>
      </c>
      <c r="E67" s="135"/>
      <c r="F67" s="493"/>
      <c r="G67" s="70" t="s">
        <v>210</v>
      </c>
      <c r="H67" s="46"/>
      <c r="I67" s="54"/>
      <c r="J67" s="54"/>
      <c r="K67" s="46" t="s">
        <v>269</v>
      </c>
      <c r="L67" s="130"/>
      <c r="M67" s="130"/>
      <c r="N67" s="130"/>
      <c r="O67" s="130"/>
      <c r="P67" s="130"/>
      <c r="Q67" s="130"/>
      <c r="R67" s="130"/>
    </row>
    <row r="68" spans="1:18" ht="12.75">
      <c r="A68" s="137" t="s">
        <v>26</v>
      </c>
      <c r="B68" s="172">
        <v>0.0033659220875513615</v>
      </c>
      <c r="C68" s="545">
        <v>0.34390084382260067</v>
      </c>
      <c r="D68" s="500">
        <v>-11.4779796894923</v>
      </c>
      <c r="E68" s="135"/>
      <c r="F68" s="174"/>
      <c r="G68" s="70" t="s">
        <v>208</v>
      </c>
      <c r="H68" s="46"/>
      <c r="I68" s="54"/>
      <c r="J68" s="54"/>
      <c r="K68" s="46" t="s">
        <v>270</v>
      </c>
      <c r="L68" s="130"/>
      <c r="M68" s="130"/>
      <c r="N68" s="130"/>
      <c r="O68" s="130"/>
      <c r="P68" s="130"/>
      <c r="Q68" s="130"/>
      <c r="R68" s="130"/>
    </row>
    <row r="69" spans="1:18" ht="12.75">
      <c r="A69" s="137" t="s">
        <v>4</v>
      </c>
      <c r="B69" s="172">
        <v>0.0029411245216367384</v>
      </c>
      <c r="C69" s="545">
        <v>0.1805506696030572</v>
      </c>
      <c r="D69" s="500">
        <v>25.669481685295267</v>
      </c>
      <c r="E69" s="135"/>
      <c r="F69" s="462"/>
      <c r="G69" s="70" t="s">
        <v>209</v>
      </c>
      <c r="H69" s="46"/>
      <c r="I69" s="54"/>
      <c r="J69" s="54"/>
      <c r="K69" s="46" t="s">
        <v>271</v>
      </c>
      <c r="L69" s="243"/>
      <c r="M69" s="130"/>
      <c r="N69" s="130"/>
      <c r="O69" s="130"/>
      <c r="P69" s="130"/>
      <c r="Q69" s="130"/>
      <c r="R69" s="130"/>
    </row>
    <row r="70" spans="1:18" ht="12">
      <c r="A70" s="137" t="s">
        <v>40</v>
      </c>
      <c r="B70" s="172">
        <v>0.0022082882882882883</v>
      </c>
      <c r="C70" s="545">
        <v>0.3562151270811126</v>
      </c>
      <c r="D70" s="500">
        <v>-14.240264974440983</v>
      </c>
      <c r="E70" s="135"/>
      <c r="F70" s="130"/>
      <c r="G70" s="130"/>
      <c r="H70" s="130"/>
      <c r="I70" s="130"/>
      <c r="J70" s="130"/>
      <c r="K70" s="130"/>
      <c r="L70" s="130"/>
      <c r="M70" s="130"/>
      <c r="N70" s="130"/>
      <c r="O70" s="130"/>
      <c r="P70" s="130"/>
      <c r="Q70" s="130"/>
      <c r="R70" s="130"/>
    </row>
    <row r="71" spans="1:18" ht="12">
      <c r="A71" s="137" t="s">
        <v>72</v>
      </c>
      <c r="B71" s="172">
        <v>0.005089016911354767</v>
      </c>
      <c r="C71" s="546">
        <v>0.45703985579811734</v>
      </c>
      <c r="D71" s="508">
        <v>-52.67673819424563</v>
      </c>
      <c r="E71" s="135"/>
      <c r="F71" s="130"/>
      <c r="G71" s="130"/>
      <c r="H71" s="130"/>
      <c r="I71" s="130"/>
      <c r="J71" s="130"/>
      <c r="K71" s="130"/>
      <c r="L71" s="130"/>
      <c r="M71" s="130"/>
      <c r="N71" s="130"/>
      <c r="O71" s="130"/>
      <c r="P71" s="130"/>
      <c r="Q71" s="130"/>
      <c r="R71" s="130"/>
    </row>
    <row r="72" spans="1:18" ht="12">
      <c r="A72" s="137" t="s">
        <v>27</v>
      </c>
      <c r="B72" s="172">
        <v>0.004064663951120163</v>
      </c>
      <c r="C72" s="545">
        <v>0.24467990547503088</v>
      </c>
      <c r="D72" s="500">
        <v>6.803789139641168</v>
      </c>
      <c r="E72" s="135"/>
      <c r="F72" s="130"/>
      <c r="G72" s="130"/>
      <c r="H72" s="130"/>
      <c r="I72" s="130"/>
      <c r="J72" s="130"/>
      <c r="K72" s="130"/>
      <c r="L72" s="130"/>
      <c r="M72" s="130"/>
      <c r="N72" s="130"/>
      <c r="O72" s="130"/>
      <c r="P72" s="130"/>
      <c r="Q72" s="130"/>
      <c r="R72" s="130"/>
    </row>
    <row r="73" spans="1:18" ht="12">
      <c r="A73" s="137" t="s">
        <v>6</v>
      </c>
      <c r="B73" s="172">
        <v>0.0049716065302547385</v>
      </c>
      <c r="C73" s="545">
        <v>0.2295284230948696</v>
      </c>
      <c r="D73" s="500">
        <v>63.08692233884176</v>
      </c>
      <c r="E73" s="135"/>
      <c r="F73" s="130"/>
      <c r="G73" s="130"/>
      <c r="H73" s="130"/>
      <c r="I73" s="130"/>
      <c r="J73" s="130"/>
      <c r="K73" s="130"/>
      <c r="L73" s="130"/>
      <c r="M73" s="130"/>
      <c r="N73" s="130"/>
      <c r="O73" s="130"/>
      <c r="P73" s="130"/>
      <c r="Q73" s="130"/>
      <c r="R73" s="130"/>
    </row>
    <row r="74" spans="1:18" ht="12">
      <c r="A74" s="137" t="s">
        <v>14</v>
      </c>
      <c r="B74" s="172">
        <v>0.006339772219740955</v>
      </c>
      <c r="C74" s="545">
        <v>0.25845301448099783</v>
      </c>
      <c r="D74" s="500">
        <v>-7.044105925471225</v>
      </c>
      <c r="E74" s="135"/>
      <c r="F74" s="130"/>
      <c r="G74" s="130"/>
      <c r="H74" s="130"/>
      <c r="I74" s="130"/>
      <c r="J74" s="130"/>
      <c r="K74" s="130"/>
      <c r="L74" s="130"/>
      <c r="M74" s="130"/>
      <c r="N74" s="130"/>
      <c r="O74" s="130"/>
      <c r="P74" s="130"/>
      <c r="Q74" s="130"/>
      <c r="R74" s="130"/>
    </row>
    <row r="75" spans="1:18" ht="12">
      <c r="A75" s="137" t="s">
        <v>38</v>
      </c>
      <c r="B75" s="662"/>
      <c r="C75" s="662"/>
      <c r="D75" s="663"/>
      <c r="E75" s="135"/>
      <c r="F75" s="130"/>
      <c r="G75" s="130"/>
      <c r="H75" s="130"/>
      <c r="I75" s="130"/>
      <c r="J75" s="130"/>
      <c r="K75" s="130"/>
      <c r="L75" s="130"/>
      <c r="M75" s="130"/>
      <c r="N75" s="130"/>
      <c r="O75" s="130"/>
      <c r="P75" s="130"/>
      <c r="Q75" s="130"/>
      <c r="R75" s="130"/>
    </row>
    <row r="76" spans="1:18" ht="12">
      <c r="A76" s="137" t="s">
        <v>41</v>
      </c>
      <c r="B76" s="172">
        <v>0.0022736734924765248</v>
      </c>
      <c r="C76" s="546">
        <v>0.3855052371079242</v>
      </c>
      <c r="D76" s="500">
        <v>14.469203938234806</v>
      </c>
      <c r="E76" s="135"/>
      <c r="F76" s="130"/>
      <c r="G76" s="130"/>
      <c r="H76" s="130"/>
      <c r="I76" s="130"/>
      <c r="J76" s="130"/>
      <c r="K76" s="130"/>
      <c r="L76" s="130"/>
      <c r="M76" s="130"/>
      <c r="N76" s="130"/>
      <c r="O76" s="130"/>
      <c r="P76" s="130"/>
      <c r="Q76" s="130"/>
      <c r="R76" s="130"/>
    </row>
    <row r="77" spans="1:18" ht="12">
      <c r="A77" s="137" t="s">
        <v>9</v>
      </c>
      <c r="B77" s="172">
        <v>0.0031386133603238868</v>
      </c>
      <c r="C77" s="545">
        <v>0.12337143237563662</v>
      </c>
      <c r="D77" s="500">
        <v>-12.042451414236481</v>
      </c>
      <c r="E77" s="135"/>
      <c r="F77" s="130"/>
      <c r="G77" s="130"/>
      <c r="H77" s="130"/>
      <c r="I77" s="130"/>
      <c r="J77" s="130"/>
      <c r="K77" s="130"/>
      <c r="L77" s="130"/>
      <c r="M77" s="130"/>
      <c r="N77" s="130"/>
      <c r="O77" s="130"/>
      <c r="P77" s="130"/>
      <c r="Q77" s="130"/>
      <c r="R77" s="130"/>
    </row>
    <row r="78" spans="1:18" ht="12">
      <c r="A78" s="130"/>
      <c r="B78" s="130"/>
      <c r="C78" s="130"/>
      <c r="D78" s="130"/>
      <c r="E78" s="135"/>
      <c r="F78" s="130"/>
      <c r="G78" s="136"/>
      <c r="H78" s="130"/>
      <c r="I78" s="130"/>
      <c r="J78" s="130"/>
      <c r="K78" s="130"/>
      <c r="L78" s="130"/>
      <c r="M78" s="130"/>
      <c r="N78" s="130"/>
      <c r="O78" s="130"/>
      <c r="P78" s="130"/>
      <c r="Q78" s="130"/>
      <c r="R78" s="130"/>
    </row>
    <row r="79" spans="1:18" ht="12">
      <c r="A79" s="130"/>
      <c r="B79" s="130"/>
      <c r="C79" s="130"/>
      <c r="D79" s="130"/>
      <c r="E79" s="130"/>
      <c r="F79" s="130"/>
      <c r="G79" s="130"/>
      <c r="H79" s="130"/>
      <c r="I79" s="130"/>
      <c r="J79" s="130"/>
      <c r="K79" s="130"/>
      <c r="L79" s="130"/>
      <c r="M79" s="130"/>
      <c r="N79" s="130"/>
      <c r="O79" s="130"/>
      <c r="P79" s="130"/>
      <c r="Q79" s="130"/>
      <c r="R79" s="130"/>
    </row>
    <row r="80" spans="1:18" ht="12">
      <c r="A80" s="130"/>
      <c r="B80" s="130"/>
      <c r="C80" s="130"/>
      <c r="D80" s="130"/>
      <c r="E80" s="130"/>
      <c r="F80" s="130"/>
      <c r="G80" s="130"/>
      <c r="H80" s="130"/>
      <c r="I80" s="130"/>
      <c r="J80" s="130"/>
      <c r="K80" s="130"/>
      <c r="L80" s="130"/>
      <c r="M80" s="130"/>
      <c r="N80" s="130"/>
      <c r="O80" s="130"/>
      <c r="P80" s="130"/>
      <c r="Q80" s="130"/>
      <c r="R80" s="130"/>
    </row>
    <row r="81" spans="1:18" ht="12">
      <c r="A81" s="130"/>
      <c r="B81" s="130"/>
      <c r="C81" s="130"/>
      <c r="D81" s="130"/>
      <c r="E81" s="130"/>
      <c r="F81" s="130"/>
      <c r="G81" s="130"/>
      <c r="H81" s="130"/>
      <c r="I81" s="130"/>
      <c r="J81" s="130"/>
      <c r="K81" s="130"/>
      <c r="L81" s="130"/>
      <c r="M81" s="130"/>
      <c r="N81" s="130"/>
      <c r="O81" s="130"/>
      <c r="P81" s="130"/>
      <c r="Q81" s="130"/>
      <c r="R81" s="130"/>
    </row>
    <row r="82" spans="1:18" ht="12">
      <c r="A82" s="130"/>
      <c r="B82" s="130"/>
      <c r="C82" s="130"/>
      <c r="D82" s="130"/>
      <c r="E82" s="130"/>
      <c r="F82" s="130"/>
      <c r="G82" s="130"/>
      <c r="H82" s="130"/>
      <c r="I82" s="130"/>
      <c r="J82" s="130"/>
      <c r="K82" s="130"/>
      <c r="L82" s="130"/>
      <c r="M82" s="130"/>
      <c r="N82" s="130"/>
      <c r="O82" s="130"/>
      <c r="P82" s="130"/>
      <c r="Q82" s="130"/>
      <c r="R82" s="130"/>
    </row>
    <row r="83" spans="1:18" ht="12">
      <c r="A83" s="130"/>
      <c r="B83" s="130"/>
      <c r="C83" s="130"/>
      <c r="D83" s="130"/>
      <c r="E83" s="130"/>
      <c r="F83" s="130"/>
      <c r="G83" s="130"/>
      <c r="H83" s="130"/>
      <c r="I83" s="130"/>
      <c r="J83" s="130"/>
      <c r="K83" s="130"/>
      <c r="L83" s="130"/>
      <c r="M83" s="130"/>
      <c r="N83" s="130"/>
      <c r="O83" s="130"/>
      <c r="P83" s="130"/>
      <c r="Q83" s="130"/>
      <c r="R83" s="130"/>
    </row>
    <row r="84" spans="1:18" ht="12">
      <c r="A84" s="130"/>
      <c r="B84" s="130"/>
      <c r="C84" s="130"/>
      <c r="D84" s="130"/>
      <c r="E84" s="130"/>
      <c r="F84" s="130"/>
      <c r="G84" s="130"/>
      <c r="H84" s="130"/>
      <c r="I84" s="130"/>
      <c r="J84" s="130"/>
      <c r="K84" s="130"/>
      <c r="L84" s="130"/>
      <c r="M84" s="130"/>
      <c r="N84" s="130"/>
      <c r="O84" s="130"/>
      <c r="P84" s="130"/>
      <c r="Q84" s="130"/>
      <c r="R84" s="130"/>
    </row>
    <row r="85" spans="1:18" ht="12">
      <c r="A85" s="130"/>
      <c r="B85" s="130"/>
      <c r="C85" s="130"/>
      <c r="D85" s="130"/>
      <c r="E85" s="130"/>
      <c r="F85" s="130"/>
      <c r="G85" s="130"/>
      <c r="H85" s="130"/>
      <c r="I85" s="130"/>
      <c r="J85" s="130"/>
      <c r="K85" s="130"/>
      <c r="L85" s="130"/>
      <c r="M85" s="130"/>
      <c r="N85" s="130"/>
      <c r="O85" s="130"/>
      <c r="P85" s="130"/>
      <c r="Q85" s="130"/>
      <c r="R85" s="130"/>
    </row>
    <row r="86" spans="1:18" ht="12">
      <c r="A86" s="130"/>
      <c r="B86" s="130"/>
      <c r="C86" s="130"/>
      <c r="D86" s="130"/>
      <c r="E86" s="130"/>
      <c r="F86" s="130"/>
      <c r="G86" s="130"/>
      <c r="H86" s="130"/>
      <c r="I86" s="130"/>
      <c r="J86" s="130"/>
      <c r="K86" s="130"/>
      <c r="L86" s="130"/>
      <c r="M86" s="130"/>
      <c r="N86" s="130"/>
      <c r="O86" s="130"/>
      <c r="P86" s="130"/>
      <c r="Q86" s="130"/>
      <c r="R86" s="130"/>
    </row>
    <row r="87" spans="1:18" ht="12">
      <c r="A87" s="130"/>
      <c r="B87" s="130"/>
      <c r="C87" s="130"/>
      <c r="D87" s="130"/>
      <c r="E87" s="130"/>
      <c r="F87" s="130"/>
      <c r="G87" s="130"/>
      <c r="H87" s="130"/>
      <c r="I87" s="130"/>
      <c r="J87" s="130"/>
      <c r="K87" s="130"/>
      <c r="L87" s="130"/>
      <c r="M87" s="130"/>
      <c r="N87" s="130"/>
      <c r="O87" s="130"/>
      <c r="P87" s="130"/>
      <c r="Q87" s="130"/>
      <c r="R87" s="130"/>
    </row>
    <row r="88" spans="1:18" ht="12">
      <c r="A88" s="130"/>
      <c r="B88" s="130"/>
      <c r="C88" s="130"/>
      <c r="D88" s="130"/>
      <c r="E88" s="130"/>
      <c r="F88" s="130"/>
      <c r="G88" s="130"/>
      <c r="H88" s="130"/>
      <c r="I88" s="130"/>
      <c r="J88" s="130"/>
      <c r="K88" s="130"/>
      <c r="L88" s="130"/>
      <c r="M88" s="130"/>
      <c r="N88" s="130"/>
      <c r="O88" s="130"/>
      <c r="P88" s="130"/>
      <c r="Q88" s="130"/>
      <c r="R88" s="130"/>
    </row>
    <row r="89" spans="1:18" ht="12">
      <c r="A89" s="130"/>
      <c r="B89" s="130"/>
      <c r="C89" s="130"/>
      <c r="D89" s="130"/>
      <c r="E89" s="130"/>
      <c r="F89" s="130"/>
      <c r="G89" s="130"/>
      <c r="H89" s="130"/>
      <c r="I89" s="130"/>
      <c r="J89" s="130"/>
      <c r="K89" s="130"/>
      <c r="L89" s="130"/>
      <c r="M89" s="130"/>
      <c r="N89" s="130"/>
      <c r="O89" s="130"/>
      <c r="P89" s="130"/>
      <c r="Q89" s="130"/>
      <c r="R89" s="130"/>
    </row>
    <row r="90" spans="1:18" ht="12">
      <c r="A90" s="130"/>
      <c r="B90" s="130"/>
      <c r="C90" s="130"/>
      <c r="D90" s="130"/>
      <c r="E90" s="130"/>
      <c r="F90" s="130"/>
      <c r="G90" s="130"/>
      <c r="H90" s="130"/>
      <c r="I90" s="130"/>
      <c r="J90" s="130"/>
      <c r="K90" s="130"/>
      <c r="L90" s="130"/>
      <c r="M90" s="130"/>
      <c r="N90" s="130"/>
      <c r="O90" s="130"/>
      <c r="P90" s="130"/>
      <c r="Q90" s="130"/>
      <c r="R90" s="130"/>
    </row>
    <row r="91" spans="1:18" ht="12">
      <c r="A91" s="130"/>
      <c r="B91" s="130"/>
      <c r="C91" s="130"/>
      <c r="D91" s="130"/>
      <c r="E91" s="130"/>
      <c r="F91" s="130"/>
      <c r="G91" s="130"/>
      <c r="H91" s="130"/>
      <c r="I91" s="130"/>
      <c r="J91" s="130"/>
      <c r="K91" s="130"/>
      <c r="L91" s="130"/>
      <c r="M91" s="130"/>
      <c r="N91" s="130"/>
      <c r="O91" s="130"/>
      <c r="P91" s="130"/>
      <c r="Q91" s="130"/>
      <c r="R91" s="130"/>
    </row>
  </sheetData>
  <mergeCells count="1">
    <mergeCell ref="I58:K59"/>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24.xml><?xml version="1.0" encoding="utf-8"?>
<worksheet xmlns="http://schemas.openxmlformats.org/spreadsheetml/2006/main" xmlns:r="http://schemas.openxmlformats.org/officeDocument/2006/relationships">
  <sheetPr codeName="Sheet7">
    <tabColor indexed="21"/>
  </sheetPr>
  <dimension ref="A34:T90"/>
  <sheetViews>
    <sheetView workbookViewId="0" topLeftCell="A1">
      <selection activeCell="A1" sqref="A1"/>
    </sheetView>
  </sheetViews>
  <sheetFormatPr defaultColWidth="9.140625" defaultRowHeight="12.75"/>
  <cols>
    <col min="1" max="1" width="22.28125" style="0" customWidth="1"/>
    <col min="2" max="2" width="12.421875" style="0" customWidth="1"/>
    <col min="3" max="3" width="14.140625" style="0" customWidth="1"/>
  </cols>
  <sheetData>
    <row r="34" spans="2:3" ht="13.5" thickBot="1">
      <c r="B34" s="962" t="s">
        <v>137</v>
      </c>
      <c r="C34" s="962"/>
    </row>
    <row r="35" spans="1:4" ht="43.5" customHeight="1" thickBot="1">
      <c r="A35" s="873"/>
      <c r="B35" s="874" t="s">
        <v>371</v>
      </c>
      <c r="C35" s="874" t="s">
        <v>329</v>
      </c>
      <c r="D35" s="864"/>
    </row>
    <row r="36" spans="1:3" ht="12.75">
      <c r="A36" s="772" t="s">
        <v>36</v>
      </c>
      <c r="B36" s="865">
        <f>'Indicator 6. Freight transport'!B62</f>
        <v>0</v>
      </c>
      <c r="C36" s="866">
        <f aca="true" t="shared" si="0" ref="C36:C67">B36*1000</f>
        <v>0</v>
      </c>
    </row>
    <row r="37" spans="1:3" ht="12.75">
      <c r="A37" s="772" t="s">
        <v>38</v>
      </c>
      <c r="B37" s="865">
        <f>'Indicator 6. Freight transport'!B75</f>
        <v>0</v>
      </c>
      <c r="C37" s="866">
        <f t="shared" si="0"/>
        <v>0</v>
      </c>
    </row>
    <row r="38" spans="1:3" ht="12.75">
      <c r="A38" s="772" t="s">
        <v>19</v>
      </c>
      <c r="B38" s="867">
        <f>'Indicator 6. Freight transport'!B49</f>
        <v>0.0018194805194805194</v>
      </c>
      <c r="C38" s="868">
        <f t="shared" si="0"/>
        <v>1.8194805194805195</v>
      </c>
    </row>
    <row r="39" spans="1:3" ht="12.75">
      <c r="A39" s="772" t="s">
        <v>39</v>
      </c>
      <c r="B39" s="867">
        <f>'Indicator 6. Freight transport'!B48</f>
        <v>0.0019662960122699387</v>
      </c>
      <c r="C39" s="868">
        <f t="shared" si="0"/>
        <v>1.9662960122699387</v>
      </c>
    </row>
    <row r="40" spans="1:3" ht="12.75">
      <c r="A40" s="772" t="s">
        <v>0</v>
      </c>
      <c r="B40" s="867">
        <f>'Indicator 6. Freight transport'!B56</f>
        <v>0.002078651685393258</v>
      </c>
      <c r="C40" s="868">
        <f t="shared" si="0"/>
        <v>2.078651685393258</v>
      </c>
    </row>
    <row r="41" spans="1:3" ht="12.75">
      <c r="A41" s="772" t="s">
        <v>40</v>
      </c>
      <c r="B41" s="867">
        <f>'Indicator 6. Freight transport'!B70</f>
        <v>0.0022082882882882883</v>
      </c>
      <c r="C41" s="868">
        <f t="shared" si="0"/>
        <v>2.2082882882882884</v>
      </c>
    </row>
    <row r="42" spans="1:3" ht="12.75">
      <c r="A42" s="772" t="s">
        <v>35</v>
      </c>
      <c r="B42" s="867">
        <f>'Indicator 6. Freight transport'!B58</f>
        <v>0.0022587412587412588</v>
      </c>
      <c r="C42" s="868">
        <f t="shared" si="0"/>
        <v>2.2587412587412588</v>
      </c>
    </row>
    <row r="43" spans="1:3" ht="12.75">
      <c r="A43" s="772" t="s">
        <v>41</v>
      </c>
      <c r="B43" s="867">
        <f>'Indicator 6. Freight transport'!B76</f>
        <v>0.0022736734924765248</v>
      </c>
      <c r="C43" s="868">
        <f t="shared" si="0"/>
        <v>2.273673492476525</v>
      </c>
    </row>
    <row r="44" spans="1:3" ht="12.75">
      <c r="A44" s="772" t="s">
        <v>22</v>
      </c>
      <c r="B44" s="867">
        <f>'Indicator 6. Freight transport'!B57</f>
        <v>0.002749505928853755</v>
      </c>
      <c r="C44" s="868">
        <f t="shared" si="0"/>
        <v>2.749505928853755</v>
      </c>
    </row>
    <row r="45" spans="1:3" ht="12.75">
      <c r="A45" s="772" t="s">
        <v>4</v>
      </c>
      <c r="B45" s="867">
        <f>'Indicator 6. Freight transport'!B69</f>
        <v>0.0029411245216367384</v>
      </c>
      <c r="C45" s="868">
        <f t="shared" si="0"/>
        <v>2.9411245216367385</v>
      </c>
    </row>
    <row r="46" spans="1:3" ht="12.75">
      <c r="A46" s="772" t="s">
        <v>9</v>
      </c>
      <c r="B46" s="867">
        <f>'Indicator 6. Freight transport'!B77</f>
        <v>0.0031386133603238868</v>
      </c>
      <c r="C46" s="868">
        <f t="shared" si="0"/>
        <v>3.1386133603238866</v>
      </c>
    </row>
    <row r="47" spans="1:3" ht="12.75">
      <c r="A47" s="772" t="s">
        <v>26</v>
      </c>
      <c r="B47" s="867">
        <f>'Indicator 6. Freight transport'!B68</f>
        <v>0.0033659220875513615</v>
      </c>
      <c r="C47" s="868">
        <f t="shared" si="0"/>
        <v>3.3659220875513616</v>
      </c>
    </row>
    <row r="48" spans="1:3" ht="12.75">
      <c r="A48" s="772" t="s">
        <v>11</v>
      </c>
      <c r="B48" s="867">
        <f>'Indicator 6. Freight transport'!B60</f>
        <v>0.003373816049682545</v>
      </c>
      <c r="C48" s="868">
        <f t="shared" si="0"/>
        <v>3.373816049682545</v>
      </c>
    </row>
    <row r="49" spans="1:3" ht="12.75">
      <c r="A49" s="772" t="s">
        <v>27</v>
      </c>
      <c r="B49" s="867">
        <f>'Indicator 6. Freight transport'!B72</f>
        <v>0.004064663951120163</v>
      </c>
      <c r="C49" s="868">
        <f t="shared" si="0"/>
        <v>4.064663951120163</v>
      </c>
    </row>
    <row r="50" spans="1:3" ht="12.75">
      <c r="A50" s="772" t="s">
        <v>1</v>
      </c>
      <c r="B50" s="867">
        <f>'Indicator 6. Freight transport'!B59</f>
        <v>0.004065872814796048</v>
      </c>
      <c r="C50" s="868">
        <f t="shared" si="0"/>
        <v>4.065872814796048</v>
      </c>
    </row>
    <row r="51" spans="1:3" ht="12.75">
      <c r="A51" s="772" t="s">
        <v>37</v>
      </c>
      <c r="B51" s="867">
        <f>'Indicator 6. Freight transport'!B67</f>
        <v>0.004225877192982456</v>
      </c>
      <c r="C51" s="868">
        <f t="shared" si="0"/>
        <v>4.2258771929824555</v>
      </c>
    </row>
    <row r="52" spans="1:3" ht="12.75">
      <c r="A52" s="772" t="s">
        <v>3</v>
      </c>
      <c r="B52" s="867">
        <f>'Indicator 6. Freight transport'!B54</f>
        <v>0.004327400586019255</v>
      </c>
      <c r="C52" s="868">
        <f t="shared" si="0"/>
        <v>4.327400586019255</v>
      </c>
    </row>
    <row r="53" spans="1:3" ht="12.75">
      <c r="A53" s="772" t="s">
        <v>12</v>
      </c>
      <c r="B53" s="867">
        <f>'Indicator 6. Freight transport'!B51</f>
        <v>0.004639688138110266</v>
      </c>
      <c r="C53" s="868">
        <f t="shared" si="0"/>
        <v>4.639688138110266</v>
      </c>
    </row>
    <row r="54" spans="1:3" ht="12.75">
      <c r="A54" s="772" t="s">
        <v>6</v>
      </c>
      <c r="B54" s="867">
        <f>'Indicator 6. Freight transport'!B73</f>
        <v>0.0049716065302547385</v>
      </c>
      <c r="C54" s="868">
        <f t="shared" si="0"/>
        <v>4.971606530254738</v>
      </c>
    </row>
    <row r="55" spans="1:3" ht="12.75">
      <c r="A55" s="772" t="s">
        <v>72</v>
      </c>
      <c r="B55" s="867">
        <f>'Indicator 6. Freight transport'!B71</f>
        <v>0.005089016911354767</v>
      </c>
      <c r="C55" s="868">
        <f t="shared" si="0"/>
        <v>5.089016911354767</v>
      </c>
    </row>
    <row r="56" spans="1:3" ht="12.75">
      <c r="A56" s="772" t="s">
        <v>8</v>
      </c>
      <c r="B56" s="867">
        <f>'Indicator 6. Freight transport'!B55</f>
        <v>0.005193698440963768</v>
      </c>
      <c r="C56" s="868">
        <f t="shared" si="0"/>
        <v>5.193698440963768</v>
      </c>
    </row>
    <row r="57" spans="1:3" ht="12.75">
      <c r="A57" s="772" t="s">
        <v>20</v>
      </c>
      <c r="B57" s="867">
        <f>'Indicator 6. Freight transport'!B50</f>
        <v>0.006120377614487355</v>
      </c>
      <c r="C57" s="868">
        <f t="shared" si="0"/>
        <v>6.120377614487355</v>
      </c>
    </row>
    <row r="58" spans="1:3" ht="12.75">
      <c r="A58" s="772" t="s">
        <v>14</v>
      </c>
      <c r="B58" s="867">
        <f>'Indicator 6. Freight transport'!B74</f>
        <v>0.006339772219740955</v>
      </c>
      <c r="C58" s="868">
        <f t="shared" si="0"/>
        <v>6.339772219740955</v>
      </c>
    </row>
    <row r="59" spans="1:3" ht="12.75">
      <c r="A59" s="772" t="s">
        <v>7</v>
      </c>
      <c r="B59" s="867">
        <f>'Indicator 6. Freight transport'!B47</f>
        <v>0.006384403398337843</v>
      </c>
      <c r="C59" s="868">
        <f t="shared" si="0"/>
        <v>6.384403398337843</v>
      </c>
    </row>
    <row r="60" spans="1:3" ht="12.75">
      <c r="A60" s="772" t="s">
        <v>24</v>
      </c>
      <c r="B60" s="867">
        <f>'Indicator 6. Freight transport'!B63</f>
        <v>0.006635507527504344</v>
      </c>
      <c r="C60" s="868">
        <f t="shared" si="0"/>
        <v>6.635507527504344</v>
      </c>
    </row>
    <row r="61" spans="1:3" ht="12.75">
      <c r="A61" s="772" t="s">
        <v>5</v>
      </c>
      <c r="B61" s="867">
        <f>'Indicator 6. Freight transport'!B66</f>
        <v>0.007067653407338884</v>
      </c>
      <c r="C61" s="868">
        <f t="shared" si="0"/>
        <v>7.067653407338884</v>
      </c>
    </row>
    <row r="62" spans="1:3" ht="12.75">
      <c r="A62" s="772" t="s">
        <v>13</v>
      </c>
      <c r="B62" s="867">
        <f>'Indicator 6. Freight transport'!B46</f>
        <v>0.0072836580220871075</v>
      </c>
      <c r="C62" s="868">
        <f t="shared" si="0"/>
        <v>7.283658022087107</v>
      </c>
    </row>
    <row r="63" spans="1:3" ht="12.75">
      <c r="A63" s="772" t="s">
        <v>10</v>
      </c>
      <c r="B63" s="869">
        <f>'Indicator 6. Freight transport'!B53</f>
        <v>0.007884644913627639</v>
      </c>
      <c r="C63" s="870">
        <f t="shared" si="0"/>
        <v>7.884644913627638</v>
      </c>
    </row>
    <row r="64" spans="1:3" ht="12.75">
      <c r="A64" s="772" t="s">
        <v>25</v>
      </c>
      <c r="B64" s="869">
        <f>'Indicator 6. Freight transport'!B65</f>
        <v>0.009273182957393484</v>
      </c>
      <c r="C64" s="870">
        <f t="shared" si="0"/>
        <v>9.273182957393484</v>
      </c>
    </row>
    <row r="65" spans="1:3" ht="12.75">
      <c r="A65" s="772" t="s">
        <v>23</v>
      </c>
      <c r="B65" s="869">
        <f>'Indicator 6. Freight transport'!B61</f>
        <v>0.010669108143041792</v>
      </c>
      <c r="C65" s="870">
        <f t="shared" si="0"/>
        <v>10.669108143041791</v>
      </c>
    </row>
    <row r="66" spans="1:3" ht="12.75">
      <c r="A66" s="772" t="s">
        <v>21</v>
      </c>
      <c r="B66" s="869">
        <f>'Indicator 6. Freight transport'!B52</f>
        <v>0.011924444444444444</v>
      </c>
      <c r="C66" s="870">
        <f t="shared" si="0"/>
        <v>11.924444444444443</v>
      </c>
    </row>
    <row r="67" spans="1:3" ht="13.5" thickBot="1">
      <c r="A67" s="774" t="s">
        <v>2</v>
      </c>
      <c r="B67" s="871">
        <f>'Indicator 6. Freight transport'!B64</f>
        <v>0.02340625</v>
      </c>
      <c r="C67" s="872">
        <f t="shared" si="0"/>
        <v>23.40625</v>
      </c>
    </row>
    <row r="71" spans="18:20" ht="12.75">
      <c r="R71" s="28"/>
      <c r="S71" s="28"/>
      <c r="T71" s="28"/>
    </row>
    <row r="72" spans="18:20" ht="12.75">
      <c r="R72" s="28"/>
      <c r="S72" s="28"/>
      <c r="T72" s="28"/>
    </row>
    <row r="73" spans="18:20" ht="12.75">
      <c r="R73" s="28"/>
      <c r="S73" s="28"/>
      <c r="T73" s="28"/>
    </row>
    <row r="74" spans="18:20" ht="12.75">
      <c r="R74" s="28"/>
      <c r="S74" s="28"/>
      <c r="T74" s="28"/>
    </row>
    <row r="75" spans="18:20" ht="12.75">
      <c r="R75" s="28"/>
      <c r="S75" s="28"/>
      <c r="T75" s="28"/>
    </row>
    <row r="76" spans="18:20" ht="12.75">
      <c r="R76" s="28"/>
      <c r="S76" s="28"/>
      <c r="T76" s="28"/>
    </row>
    <row r="77" spans="18:20" ht="12.75">
      <c r="R77" s="28"/>
      <c r="S77" s="28"/>
      <c r="T77" s="28"/>
    </row>
    <row r="78" spans="18:20" ht="12.75">
      <c r="R78" s="28"/>
      <c r="S78" s="28"/>
      <c r="T78" s="28"/>
    </row>
    <row r="79" spans="18:20" ht="12.75">
      <c r="R79" s="28"/>
      <c r="S79" s="28"/>
      <c r="T79" s="28"/>
    </row>
    <row r="80" spans="18:20" ht="12.75">
      <c r="R80" s="28"/>
      <c r="S80" s="28"/>
      <c r="T80" s="28"/>
    </row>
    <row r="81" spans="18:20" ht="12.75">
      <c r="R81" s="28"/>
      <c r="S81" s="28"/>
      <c r="T81" s="28"/>
    </row>
    <row r="82" spans="18:20" ht="12.75">
      <c r="R82" s="28"/>
      <c r="S82" s="28"/>
      <c r="T82" s="28"/>
    </row>
    <row r="83" spans="18:20" ht="12.75">
      <c r="R83" s="28"/>
      <c r="S83" s="28"/>
      <c r="T83" s="28"/>
    </row>
    <row r="84" spans="18:20" ht="12.75">
      <c r="R84" s="28"/>
      <c r="S84" s="28"/>
      <c r="T84" s="28"/>
    </row>
    <row r="85" spans="18:20" ht="12.75">
      <c r="R85" s="28"/>
      <c r="S85" s="28"/>
      <c r="T85" s="28"/>
    </row>
    <row r="86" spans="18:20" ht="12.75">
      <c r="R86" s="28"/>
      <c r="S86" s="28"/>
      <c r="T86" s="28"/>
    </row>
    <row r="87" spans="18:20" ht="12.75">
      <c r="R87" s="28"/>
      <c r="S87" s="28"/>
      <c r="T87" s="28"/>
    </row>
    <row r="88" spans="18:20" ht="12.75">
      <c r="R88" s="28"/>
      <c r="S88" s="28"/>
      <c r="T88" s="28"/>
    </row>
    <row r="89" spans="18:20" ht="12.75">
      <c r="R89" s="28"/>
      <c r="S89" s="28"/>
      <c r="T89" s="28"/>
    </row>
    <row r="90" spans="18:20" ht="12.75">
      <c r="R90" s="28"/>
      <c r="S90" s="28"/>
      <c r="T90" s="28"/>
    </row>
  </sheetData>
  <mergeCells count="1">
    <mergeCell ref="B34:C34"/>
  </mergeCells>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21"/>
  </sheetPr>
  <dimension ref="A34:F67"/>
  <sheetViews>
    <sheetView workbookViewId="0" topLeftCell="A1">
      <selection activeCell="A1" sqref="A1"/>
    </sheetView>
  </sheetViews>
  <sheetFormatPr defaultColWidth="9.140625" defaultRowHeight="12.75"/>
  <cols>
    <col min="1" max="1" width="17.57421875" style="0" customWidth="1"/>
    <col min="2" max="2" width="22.28125" style="0" customWidth="1"/>
  </cols>
  <sheetData>
    <row r="33" ht="13.5" thickBot="1"/>
    <row r="34" spans="1:2" ht="12.75">
      <c r="A34" s="773"/>
      <c r="B34" s="780" t="s">
        <v>137</v>
      </c>
    </row>
    <row r="35" spans="1:6" ht="13.5" thickBot="1">
      <c r="A35" s="787"/>
      <c r="B35" s="787" t="s">
        <v>372</v>
      </c>
      <c r="F35" s="31"/>
    </row>
    <row r="36" spans="1:2" ht="12.75">
      <c r="A36" s="770" t="str">
        <f>'Indicator 6. Freight transport'!A62</f>
        <v>Liechtenstein</v>
      </c>
      <c r="B36" s="865">
        <f>'Indicator 6. Freight transport'!C62</f>
        <v>0</v>
      </c>
    </row>
    <row r="37" spans="1:2" ht="12.75">
      <c r="A37" s="770" t="str">
        <f>'Indicator 6. Freight transport'!A75</f>
        <v>Switzerland</v>
      </c>
      <c r="B37" s="865">
        <f>'Indicator 6. Freight transport'!C75</f>
        <v>0</v>
      </c>
    </row>
    <row r="38" spans="1:2" ht="12.75">
      <c r="A38" s="770" t="str">
        <f>'Indicator 6. Freight transport'!A58</f>
        <v>Iceland</v>
      </c>
      <c r="B38" s="875">
        <f>'Indicator 6. Freight transport'!C58</f>
        <v>0.0899107851187908</v>
      </c>
    </row>
    <row r="39" spans="1:2" ht="12.75">
      <c r="A39" s="770" t="str">
        <f>'Indicator 6. Freight transport'!A49</f>
        <v>Cyprus</v>
      </c>
      <c r="B39" s="875">
        <f>'Indicator 6. Freight transport'!C49</f>
        <v>0.1108552709663636</v>
      </c>
    </row>
    <row r="40" spans="1:2" ht="12.75">
      <c r="A40" s="770" t="str">
        <f>'Indicator 6. Freight transport'!A56</f>
        <v>Greece</v>
      </c>
      <c r="B40" s="875">
        <f>'Indicator 6. Freight transport'!C56</f>
        <v>0.116734034123146</v>
      </c>
    </row>
    <row r="41" spans="1:2" ht="12.75">
      <c r="A41" s="770" t="str">
        <f>'Indicator 6. Freight transport'!A77</f>
        <v>United Kingdom</v>
      </c>
      <c r="B41" s="875">
        <f>'Indicator 6. Freight transport'!C77</f>
        <v>0.12337143237563662</v>
      </c>
    </row>
    <row r="42" spans="1:2" ht="12.75">
      <c r="A42" s="770" t="str">
        <f>'Indicator 6. Freight transport'!A67</f>
        <v>Norway</v>
      </c>
      <c r="B42" s="875">
        <f>'Indicator 6. Freight transport'!C67</f>
        <v>0.13445418022023412</v>
      </c>
    </row>
    <row r="43" spans="1:2" ht="12.75">
      <c r="A43" s="770" t="str">
        <f>'Indicator 6. Freight transport'!A59</f>
        <v>Ireland</v>
      </c>
      <c r="B43" s="875">
        <f>'Indicator 6. Freight transport'!C59</f>
        <v>0.14263139277137563</v>
      </c>
    </row>
    <row r="44" spans="1:2" ht="12.75">
      <c r="A44" s="770" t="str">
        <f>'Indicator 6. Freight transport'!A60</f>
        <v>Italy</v>
      </c>
      <c r="B44" s="875">
        <f>'Indicator 6. Freight transport'!C60</f>
        <v>0.14840783612176847</v>
      </c>
    </row>
    <row r="45" spans="1:2" ht="12.75">
      <c r="A45" s="770" t="str">
        <f>'Indicator 6. Freight transport'!A54</f>
        <v>France</v>
      </c>
      <c r="B45" s="875">
        <f>'Indicator 6. Freight transport'!C54</f>
        <v>0.17465317234720498</v>
      </c>
    </row>
    <row r="46" spans="1:2" ht="12.75">
      <c r="A46" s="770" t="str">
        <f>'Indicator 6. Freight transport'!A51</f>
        <v>Denmark</v>
      </c>
      <c r="B46" s="875">
        <f>'Indicator 6. Freight transport'!C51</f>
        <v>0.1784494163660262</v>
      </c>
    </row>
    <row r="47" spans="1:2" ht="12.75">
      <c r="A47" s="770" t="str">
        <f>'Indicator 6. Freight transport'!A69</f>
        <v>Portugal</v>
      </c>
      <c r="B47" s="875">
        <f>'Indicator 6. Freight transport'!C69</f>
        <v>0.1805506696030572</v>
      </c>
    </row>
    <row r="48" spans="1:2" ht="12.75">
      <c r="A48" s="770" t="str">
        <f>'Indicator 6. Freight transport'!A57</f>
        <v>Hungary</v>
      </c>
      <c r="B48" s="875">
        <f>'Indicator 6. Freight transport'!C57</f>
        <v>0.21514746396618262</v>
      </c>
    </row>
    <row r="49" spans="1:2" ht="12.75">
      <c r="A49" s="770" t="str">
        <f>'Indicator 6. Freight transport'!A55</f>
        <v>Germany</v>
      </c>
      <c r="B49" s="875">
        <f>'Indicator 6. Freight transport'!C55</f>
        <v>0.2219753901881022</v>
      </c>
    </row>
    <row r="50" spans="1:2" ht="12.75">
      <c r="A50" s="770" t="str">
        <f>'Indicator 6. Freight transport'!A73</f>
        <v>Spain</v>
      </c>
      <c r="B50" s="875">
        <f>'Indicator 6. Freight transport'!C73</f>
        <v>0.2295284230948696</v>
      </c>
    </row>
    <row r="51" spans="1:2" ht="12.75">
      <c r="A51" s="770" t="str">
        <f>'Indicator 6. Freight transport'!A72</f>
        <v>Slovenia</v>
      </c>
      <c r="B51" s="875">
        <f>'Indicator 6. Freight transport'!C72</f>
        <v>0.24467990547503088</v>
      </c>
    </row>
    <row r="52" spans="1:2" ht="12.75">
      <c r="A52" s="770" t="str">
        <f>'Indicator 6. Freight transport'!A47</f>
        <v>Belgium</v>
      </c>
      <c r="B52" s="875">
        <f>'Indicator 6. Freight transport'!C47</f>
        <v>0.2540692555379038</v>
      </c>
    </row>
    <row r="53" spans="1:2" ht="12.75">
      <c r="A53" s="770" t="str">
        <f>'Indicator 6. Freight transport'!A74</f>
        <v>Sweden</v>
      </c>
      <c r="B53" s="875">
        <f>'Indicator 6. Freight transport'!C74</f>
        <v>0.25845301448099783</v>
      </c>
    </row>
    <row r="54" spans="1:2" ht="12.75">
      <c r="A54" s="770" t="str">
        <f>'Indicator 6. Freight transport'!A66</f>
        <v>Netherlands</v>
      </c>
      <c r="B54" s="875">
        <f>'Indicator 6. Freight transport'!C66</f>
        <v>0.2743943974717847</v>
      </c>
    </row>
    <row r="55" spans="1:2" ht="12.75">
      <c r="A55" s="770" t="str">
        <f>'Indicator 6. Freight transport'!A46</f>
        <v>Austria</v>
      </c>
      <c r="B55" s="875">
        <f>'Indicator 6. Freight transport'!C46</f>
        <v>0.27863220112745907</v>
      </c>
    </row>
    <row r="56" spans="1:2" ht="12.75">
      <c r="A56" s="770" t="str">
        <f>'Indicator 6. Freight transport'!A48</f>
        <v>Bulgaria</v>
      </c>
      <c r="B56" s="875">
        <f>'Indicator 6. Freight transport'!C48</f>
        <v>0.3101260719339765</v>
      </c>
    </row>
    <row r="57" spans="1:2" ht="12.75">
      <c r="A57" s="770" t="str">
        <f>'Indicator 6. Freight transport'!A53</f>
        <v>Finland</v>
      </c>
      <c r="B57" s="875">
        <f>'Indicator 6. Freight transport'!C53</f>
        <v>0.32572496978962157</v>
      </c>
    </row>
    <row r="58" spans="1:2" ht="12.75">
      <c r="A58" s="770" t="str">
        <f>'Indicator 6. Freight transport'!A68</f>
        <v>Poland</v>
      </c>
      <c r="B58" s="875">
        <f>'Indicator 6. Freight transport'!C68</f>
        <v>0.34390084382260067</v>
      </c>
    </row>
    <row r="59" spans="1:2" ht="12.75">
      <c r="A59" s="770" t="str">
        <f>'Indicator 6. Freight transport'!A70</f>
        <v>Romania</v>
      </c>
      <c r="B59" s="875">
        <f>'Indicator 6. Freight transport'!C70</f>
        <v>0.3562151270811126</v>
      </c>
    </row>
    <row r="60" spans="1:2" ht="12.75">
      <c r="A60" s="770" t="str">
        <f>'Indicator 6. Freight transport'!A76</f>
        <v>Turkey</v>
      </c>
      <c r="B60" s="876">
        <f>'Indicator 6. Freight transport'!C76</f>
        <v>0.3855052371079242</v>
      </c>
    </row>
    <row r="61" spans="1:2" ht="12.75">
      <c r="A61" s="770" t="str">
        <f>'Indicator 6. Freight transport'!A50</f>
        <v>Czech Republic</v>
      </c>
      <c r="B61" s="876">
        <f>'Indicator 6. Freight transport'!C50</f>
        <v>0.4182993812139373</v>
      </c>
    </row>
    <row r="62" spans="1:2" ht="12.75">
      <c r="A62" s="770" t="str">
        <f>'Indicator 6. Freight transport'!A71</f>
        <v>Slovakia</v>
      </c>
      <c r="B62" s="876">
        <f>'Indicator 6. Freight transport'!C71</f>
        <v>0.45703985579811734</v>
      </c>
    </row>
    <row r="63" spans="1:2" ht="12.75">
      <c r="A63" s="770" t="str">
        <f>'Indicator 6. Freight transport'!A64</f>
        <v>Luxembourg</v>
      </c>
      <c r="B63" s="876">
        <f>'Indicator 6. Freight transport'!C64</f>
        <v>0.5098830565753325</v>
      </c>
    </row>
    <row r="64" spans="1:2" ht="12.75">
      <c r="A64" s="770" t="str">
        <f>'Indicator 6. Freight transport'!A65</f>
        <v>Malta</v>
      </c>
      <c r="B64" s="876">
        <f>'Indicator 6. Freight transport'!C65</f>
        <v>0.5972172902476031</v>
      </c>
    </row>
    <row r="65" spans="1:2" ht="12.75">
      <c r="A65" s="770" t="str">
        <f>'Indicator 6. Freight transport'!A63</f>
        <v>Lithuania</v>
      </c>
      <c r="B65" s="876">
        <f>'Indicator 6. Freight transport'!C63</f>
        <v>0.6809470372219054</v>
      </c>
    </row>
    <row r="66" spans="1:2" ht="12.75">
      <c r="A66" s="770" t="str">
        <f>'Indicator 6. Freight transport'!A52</f>
        <v>Estonia</v>
      </c>
      <c r="B66" s="877">
        <f>'Indicator 6. Freight transport'!C52</f>
        <v>1.1503172697650488</v>
      </c>
    </row>
    <row r="67" spans="1:2" ht="13.5" thickBot="1">
      <c r="A67" s="820" t="str">
        <f>'Indicator 6. Freight transport'!A61</f>
        <v>Latvia</v>
      </c>
      <c r="B67" s="878">
        <f>'Indicator 6. Freight transport'!C61</f>
        <v>1.2210431849784518</v>
      </c>
    </row>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18">
    <tabColor indexed="38"/>
  </sheetPr>
  <dimension ref="B4:C72"/>
  <sheetViews>
    <sheetView workbookViewId="0" topLeftCell="A1">
      <selection activeCell="A1" sqref="A1"/>
    </sheetView>
  </sheetViews>
  <sheetFormatPr defaultColWidth="9.140625" defaultRowHeight="12.75"/>
  <cols>
    <col min="2" max="2" width="17.28125" style="0" customWidth="1"/>
    <col min="3" max="3" width="21.00390625" style="0" customWidth="1"/>
  </cols>
  <sheetData>
    <row r="4" ht="12.75">
      <c r="C4" s="41"/>
    </row>
    <row r="36" ht="12.75">
      <c r="C36" s="28"/>
    </row>
    <row r="37" ht="12.75">
      <c r="C37" s="755"/>
    </row>
    <row r="38" ht="13.5" thickBot="1">
      <c r="C38" s="755"/>
    </row>
    <row r="39" spans="2:3" ht="12.75">
      <c r="B39" s="773"/>
      <c r="C39" s="780" t="s">
        <v>373</v>
      </c>
    </row>
    <row r="40" spans="2:3" ht="13.5" thickBot="1">
      <c r="B40" s="879"/>
      <c r="C40" s="787" t="s">
        <v>334</v>
      </c>
    </row>
    <row r="41" spans="2:3" ht="12.75">
      <c r="B41" s="772" t="s">
        <v>39</v>
      </c>
      <c r="C41" s="765">
        <f>'Indicator 6. Freight transport'!D48</f>
        <v>-80.07771562857023</v>
      </c>
    </row>
    <row r="42" spans="2:3" ht="12.75">
      <c r="B42" s="772" t="s">
        <v>72</v>
      </c>
      <c r="C42" s="765">
        <f>'Indicator 6. Freight transport'!D71</f>
        <v>-52.67673819424563</v>
      </c>
    </row>
    <row r="43" spans="2:3" ht="12.75">
      <c r="B43" s="772" t="s">
        <v>12</v>
      </c>
      <c r="C43" s="765">
        <f>'Indicator 6. Freight transport'!D51</f>
        <v>-15.684283130334865</v>
      </c>
    </row>
    <row r="44" spans="2:3" ht="12.75">
      <c r="B44" s="772" t="s">
        <v>40</v>
      </c>
      <c r="C44" s="767">
        <f>'Indicator 6. Freight transport'!D70</f>
        <v>-14.240264974440983</v>
      </c>
    </row>
    <row r="45" spans="2:3" ht="12.75">
      <c r="B45" s="772" t="s">
        <v>11</v>
      </c>
      <c r="C45" s="767">
        <f>'Indicator 6. Freight transport'!D60</f>
        <v>-13.16918716494275</v>
      </c>
    </row>
    <row r="46" spans="2:3" ht="12.75">
      <c r="B46" s="772" t="s">
        <v>9</v>
      </c>
      <c r="C46" s="767">
        <f>'Indicator 6. Freight transport'!D77</f>
        <v>-12.042451414236481</v>
      </c>
    </row>
    <row r="47" spans="2:3" ht="12.75">
      <c r="B47" s="772" t="s">
        <v>26</v>
      </c>
      <c r="C47" s="767">
        <f>'Indicator 6. Freight transport'!D68</f>
        <v>-11.4779796894923</v>
      </c>
    </row>
    <row r="48" spans="2:3" ht="12.75">
      <c r="B48" s="772" t="s">
        <v>5</v>
      </c>
      <c r="C48" s="767">
        <f>'Indicator 6. Freight transport'!D66</f>
        <v>-9.873620737154257</v>
      </c>
    </row>
    <row r="49" spans="2:3" ht="12.75">
      <c r="B49" s="772" t="s">
        <v>3</v>
      </c>
      <c r="C49" s="767">
        <f>'Indicator 6. Freight transport'!D54</f>
        <v>-7.451050000447211</v>
      </c>
    </row>
    <row r="50" spans="2:3" ht="12.75">
      <c r="B50" s="772" t="s">
        <v>14</v>
      </c>
      <c r="C50" s="767">
        <f>'Indicator 6. Freight transport'!D74</f>
        <v>-7.044105925471225</v>
      </c>
    </row>
    <row r="51" spans="2:3" ht="12.75">
      <c r="B51" s="772" t="s">
        <v>7</v>
      </c>
      <c r="C51" s="767">
        <f>'Indicator 6. Freight transport'!D47</f>
        <v>-6.219816106498332</v>
      </c>
    </row>
    <row r="52" spans="2:3" ht="12.75">
      <c r="B52" s="772" t="s">
        <v>128</v>
      </c>
      <c r="C52" s="767">
        <f>'Indicator 6. Freight transport'!D50</f>
        <v>-3.4590525900808693</v>
      </c>
    </row>
    <row r="53" spans="2:3" ht="12.75">
      <c r="B53" s="772" t="s">
        <v>8</v>
      </c>
      <c r="C53" s="767">
        <f>'Indicator 6. Freight transport'!D55</f>
        <v>-3.2102218040181434</v>
      </c>
    </row>
    <row r="54" spans="2:3" ht="12.75">
      <c r="B54" s="772" t="s">
        <v>25</v>
      </c>
      <c r="C54" s="767">
        <f>'Indicator 6. Freight transport'!D65</f>
        <v>-2.755466780070293</v>
      </c>
    </row>
    <row r="55" spans="2:3" ht="12.75">
      <c r="B55" s="772" t="s">
        <v>22</v>
      </c>
      <c r="C55" s="767">
        <f>'Indicator 6. Freight transport'!D57</f>
        <v>-0.8216345522617701</v>
      </c>
    </row>
    <row r="56" spans="2:3" ht="12.75">
      <c r="B56" s="772" t="s">
        <v>78</v>
      </c>
      <c r="C56" s="880">
        <f>'Indicator 6. Freight transport'!D62</f>
        <v>0</v>
      </c>
    </row>
    <row r="57" spans="2:3" ht="12.75">
      <c r="B57" s="772" t="s">
        <v>38</v>
      </c>
      <c r="C57" s="880">
        <f>'Indicator 6. Freight transport'!D75</f>
        <v>0</v>
      </c>
    </row>
    <row r="58" spans="2:3" ht="12.75">
      <c r="B58" s="772" t="s">
        <v>10</v>
      </c>
      <c r="C58" s="767">
        <f>'Indicator 6. Freight transport'!D53</f>
        <v>2.9611767480209252</v>
      </c>
    </row>
    <row r="59" spans="2:3" ht="12.75">
      <c r="B59" s="772" t="s">
        <v>27</v>
      </c>
      <c r="C59" s="767">
        <f>'Indicator 6. Freight transport'!D72</f>
        <v>6.803789139641168</v>
      </c>
    </row>
    <row r="60" spans="2:3" ht="12.75">
      <c r="B60" s="772" t="s">
        <v>19</v>
      </c>
      <c r="C60" s="767">
        <f>'Indicator 6. Freight transport'!D49</f>
        <v>11.341755442151925</v>
      </c>
    </row>
    <row r="61" spans="2:3" ht="12.75">
      <c r="B61" s="772" t="s">
        <v>41</v>
      </c>
      <c r="C61" s="767">
        <f>'Indicator 6. Freight transport'!D76</f>
        <v>14.469203938234806</v>
      </c>
    </row>
    <row r="62" spans="2:3" ht="12.75">
      <c r="B62" s="772" t="s">
        <v>35</v>
      </c>
      <c r="C62" s="767">
        <f>'Indicator 6. Freight transport'!D58</f>
        <v>20.246142661989794</v>
      </c>
    </row>
    <row r="63" spans="2:3" ht="12.75">
      <c r="B63" s="772" t="s">
        <v>13</v>
      </c>
      <c r="C63" s="767">
        <f>'Indicator 6. Freight transport'!D46</f>
        <v>22.21594040555844</v>
      </c>
    </row>
    <row r="64" spans="2:3" ht="12.75">
      <c r="B64" s="772" t="s">
        <v>4</v>
      </c>
      <c r="C64" s="767">
        <f>'Indicator 6. Freight transport'!D69</f>
        <v>25.669481685295267</v>
      </c>
    </row>
    <row r="65" spans="2:3" ht="12.75">
      <c r="B65" s="772" t="s">
        <v>37</v>
      </c>
      <c r="C65" s="767">
        <f>'Indicator 6. Freight transport'!D67</f>
        <v>37.412240795319796</v>
      </c>
    </row>
    <row r="66" spans="2:3" ht="12.75">
      <c r="B66" s="772" t="s">
        <v>0</v>
      </c>
      <c r="C66" s="767">
        <f>'Indicator 6. Freight transport'!D56</f>
        <v>45.6993558363377</v>
      </c>
    </row>
    <row r="67" spans="2:3" ht="12.75">
      <c r="B67" s="772" t="s">
        <v>2</v>
      </c>
      <c r="C67" s="767">
        <f>'Indicator 6. Freight transport'!D64</f>
        <v>45.719689714452414</v>
      </c>
    </row>
    <row r="68" spans="2:3" ht="12.75">
      <c r="B68" s="772" t="s">
        <v>6</v>
      </c>
      <c r="C68" s="767">
        <f>'Indicator 6. Freight transport'!D73</f>
        <v>63.08692233884176</v>
      </c>
    </row>
    <row r="69" spans="2:3" ht="12.75">
      <c r="B69" s="772" t="s">
        <v>24</v>
      </c>
      <c r="C69" s="767">
        <f>'Indicator 6. Freight transport'!D63</f>
        <v>66.48034141479987</v>
      </c>
    </row>
    <row r="70" spans="2:3" ht="12.75">
      <c r="B70" s="772" t="s">
        <v>23</v>
      </c>
      <c r="C70" s="767">
        <f>'Indicator 6. Freight transport'!D61</f>
        <v>95.25942624037661</v>
      </c>
    </row>
    <row r="71" spans="2:3" ht="12.75">
      <c r="B71" s="772" t="s">
        <v>1</v>
      </c>
      <c r="C71" s="768">
        <f>'Indicator 6. Freight transport'!D59</f>
        <v>144.91731828965905</v>
      </c>
    </row>
    <row r="72" spans="2:3" ht="13.5" thickBot="1">
      <c r="B72" s="774" t="s">
        <v>21</v>
      </c>
      <c r="C72" s="769">
        <f>'Indicator 6. Freight transport'!D52</f>
        <v>180.06224734673725</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30">
    <tabColor indexed="49"/>
  </sheetPr>
  <dimension ref="A1:AI164"/>
  <sheetViews>
    <sheetView zoomScaleSheetLayoutView="75" workbookViewId="0" topLeftCell="A121">
      <selection activeCell="A169" sqref="A169"/>
    </sheetView>
  </sheetViews>
  <sheetFormatPr defaultColWidth="9.140625" defaultRowHeight="12.75"/>
  <cols>
    <col min="1" max="1" width="18.421875" style="13" customWidth="1"/>
    <col min="2" max="2" width="9.28125" style="13" customWidth="1"/>
    <col min="3" max="3" width="9.28125" style="13" bestFit="1" customWidth="1"/>
    <col min="4" max="4" width="11.57421875" style="13" customWidth="1"/>
    <col min="5" max="5" width="11.28125" style="13" customWidth="1"/>
    <col min="6" max="7" width="8.28125" style="13" customWidth="1"/>
    <col min="8" max="8" width="13.8515625" style="13" customWidth="1"/>
    <col min="9" max="9" width="8.28125" style="13" customWidth="1"/>
    <col min="10" max="10" width="13.7109375" style="13" customWidth="1"/>
    <col min="11" max="13" width="7.7109375" style="13" customWidth="1"/>
    <col min="14" max="14" width="17.421875" style="13" customWidth="1"/>
    <col min="15" max="15" width="18.7109375" style="13" customWidth="1"/>
    <col min="16" max="16" width="12.57421875" style="13" customWidth="1"/>
    <col min="17" max="17" width="16.421875" style="13" customWidth="1"/>
    <col min="18" max="22" width="9.57421875" style="13" bestFit="1" customWidth="1"/>
    <col min="23" max="25" width="11.00390625" style="13" bestFit="1" customWidth="1"/>
    <col min="26" max="16384" width="8.8515625" style="13" customWidth="1"/>
  </cols>
  <sheetData>
    <row r="1" spans="1:17" s="24" customFormat="1" ht="18">
      <c r="A1" s="396" t="s">
        <v>416</v>
      </c>
      <c r="B1" s="396"/>
      <c r="C1" s="396"/>
      <c r="D1" s="150"/>
      <c r="E1" s="150"/>
      <c r="F1" s="150"/>
      <c r="G1" s="150"/>
      <c r="H1" s="150"/>
      <c r="I1" s="150"/>
      <c r="J1" s="150"/>
      <c r="K1" s="150"/>
      <c r="L1" s="150"/>
      <c r="M1" s="150"/>
      <c r="N1" s="150"/>
      <c r="O1" s="150"/>
      <c r="P1" s="150"/>
      <c r="Q1" s="150"/>
    </row>
    <row r="2" spans="1:17" ht="12">
      <c r="A2" s="154"/>
      <c r="B2" s="154"/>
      <c r="C2" s="154"/>
      <c r="D2" s="154"/>
      <c r="E2" s="154"/>
      <c r="F2" s="154"/>
      <c r="G2" s="154"/>
      <c r="H2" s="154"/>
      <c r="I2" s="154"/>
      <c r="J2" s="154"/>
      <c r="K2" s="154"/>
      <c r="L2" s="154"/>
      <c r="M2" s="154"/>
      <c r="N2" s="154"/>
      <c r="O2" s="154"/>
      <c r="P2" s="154"/>
      <c r="Q2" s="154"/>
    </row>
    <row r="3" spans="1:35" ht="12.75">
      <c r="A3" s="153" t="s">
        <v>179</v>
      </c>
      <c r="B3" s="156"/>
      <c r="C3" s="156"/>
      <c r="D3" s="156"/>
      <c r="E3" s="156"/>
      <c r="F3" s="156"/>
      <c r="G3" s="156"/>
      <c r="H3" s="156"/>
      <c r="I3" s="156"/>
      <c r="J3" s="156"/>
      <c r="K3" s="156"/>
      <c r="L3" s="156"/>
      <c r="M3" s="156"/>
      <c r="N3" s="156"/>
      <c r="O3" s="154"/>
      <c r="P3" s="154"/>
      <c r="Q3" s="154"/>
      <c r="AH3" s="15"/>
      <c r="AI3" s="15"/>
    </row>
    <row r="4" spans="1:35" ht="12.75">
      <c r="A4" s="157"/>
      <c r="B4" s="156"/>
      <c r="C4" s="156"/>
      <c r="D4" s="156"/>
      <c r="E4" s="156"/>
      <c r="F4" s="156"/>
      <c r="G4" s="156"/>
      <c r="H4" s="156"/>
      <c r="I4" s="156"/>
      <c r="J4" s="156"/>
      <c r="K4" s="156"/>
      <c r="L4" s="156"/>
      <c r="M4" s="156"/>
      <c r="N4" s="156"/>
      <c r="O4" s="154"/>
      <c r="P4" s="154"/>
      <c r="Q4" s="154"/>
      <c r="AH4" s="16"/>
      <c r="AI4" s="15"/>
    </row>
    <row r="5" spans="1:17" ht="13.5" thickBot="1">
      <c r="A5" s="441" t="s">
        <v>17</v>
      </c>
      <c r="B5" s="281">
        <v>1992</v>
      </c>
      <c r="C5" s="281">
        <v>2002</v>
      </c>
      <c r="D5" s="154"/>
      <c r="E5" s="154"/>
      <c r="F5" s="154"/>
      <c r="G5" s="149"/>
      <c r="H5" s="150"/>
      <c r="I5" s="151"/>
      <c r="J5" s="152"/>
      <c r="K5" s="150"/>
      <c r="L5" s="154"/>
      <c r="M5" s="154"/>
      <c r="N5" s="154"/>
      <c r="O5" s="154"/>
      <c r="P5" s="154"/>
      <c r="Q5" s="154"/>
    </row>
    <row r="6" spans="1:17" ht="12.75">
      <c r="A6" s="409" t="s">
        <v>13</v>
      </c>
      <c r="B6" s="259">
        <v>2.479338842975207</v>
      </c>
      <c r="C6" s="259">
        <v>8.707201889020071</v>
      </c>
      <c r="D6" s="158"/>
      <c r="E6" s="154"/>
      <c r="F6" s="154"/>
      <c r="G6" s="153"/>
      <c r="H6" s="154"/>
      <c r="I6" s="154"/>
      <c r="J6" s="154"/>
      <c r="K6" s="154"/>
      <c r="L6" s="154"/>
      <c r="M6" s="154"/>
      <c r="N6" s="154"/>
      <c r="O6" s="154"/>
      <c r="P6" s="154"/>
      <c r="Q6" s="154"/>
    </row>
    <row r="7" spans="1:17" ht="12.75">
      <c r="A7" s="409" t="s">
        <v>7</v>
      </c>
      <c r="B7" s="259">
        <v>0.12195121951219512</v>
      </c>
      <c r="C7" s="259">
        <v>1.7843615494978478</v>
      </c>
      <c r="D7" s="158"/>
      <c r="E7" s="154"/>
      <c r="F7" s="154"/>
      <c r="G7" s="154"/>
      <c r="H7" s="154"/>
      <c r="I7" s="154"/>
      <c r="J7" s="154"/>
      <c r="K7" s="154"/>
      <c r="L7" s="154"/>
      <c r="M7" s="154"/>
      <c r="N7" s="154"/>
      <c r="O7" s="154"/>
      <c r="P7" s="154"/>
      <c r="Q7" s="154"/>
    </row>
    <row r="8" spans="1:17" ht="12.75">
      <c r="A8" s="409" t="s">
        <v>39</v>
      </c>
      <c r="B8" s="259">
        <v>0</v>
      </c>
      <c r="C8" s="259">
        <v>0.009243998566821928</v>
      </c>
      <c r="D8" s="158"/>
      <c r="E8" s="154"/>
      <c r="F8" s="154"/>
      <c r="G8" s="154"/>
      <c r="H8" s="154"/>
      <c r="I8" s="154"/>
      <c r="J8" s="154"/>
      <c r="K8" s="154"/>
      <c r="L8" s="154"/>
      <c r="M8" s="154"/>
      <c r="N8" s="154"/>
      <c r="O8" s="154"/>
      <c r="P8" s="154"/>
      <c r="Q8" s="154"/>
    </row>
    <row r="9" spans="1:17" ht="12.75">
      <c r="A9" s="409" t="s">
        <v>19</v>
      </c>
      <c r="B9" s="259">
        <v>0</v>
      </c>
      <c r="C9" s="259">
        <v>0.12388059701492539</v>
      </c>
      <c r="D9" s="158"/>
      <c r="E9" s="154"/>
      <c r="F9" s="154"/>
      <c r="G9" s="154"/>
      <c r="H9" s="154"/>
      <c r="I9" s="154"/>
      <c r="J9" s="154"/>
      <c r="K9" s="154"/>
      <c r="L9" s="154"/>
      <c r="M9" s="154"/>
      <c r="N9" s="154"/>
      <c r="O9" s="154"/>
      <c r="P9" s="154"/>
      <c r="Q9" s="154"/>
    </row>
    <row r="10" spans="1:17" ht="12">
      <c r="A10" s="409" t="s">
        <v>28</v>
      </c>
      <c r="B10" s="259">
        <v>0.3597238474139949</v>
      </c>
      <c r="C10" s="259">
        <v>5.502831734144629</v>
      </c>
      <c r="D10" s="154"/>
      <c r="E10" s="154"/>
      <c r="F10" s="154"/>
      <c r="G10" s="154"/>
      <c r="H10" s="154"/>
      <c r="I10" s="154"/>
      <c r="J10" s="154"/>
      <c r="K10" s="154"/>
      <c r="L10" s="154"/>
      <c r="M10" s="154"/>
      <c r="N10" s="154"/>
      <c r="O10" s="154"/>
      <c r="P10" s="154"/>
      <c r="Q10" s="154"/>
    </row>
    <row r="11" spans="1:17" ht="12">
      <c r="A11" s="409" t="s">
        <v>12</v>
      </c>
      <c r="B11" s="259">
        <v>0.7052173913043478</v>
      </c>
      <c r="C11" s="259">
        <v>6.743289224952742</v>
      </c>
      <c r="D11" s="154"/>
      <c r="E11" s="154"/>
      <c r="F11" s="154"/>
      <c r="G11" s="154"/>
      <c r="H11" s="154"/>
      <c r="I11" s="154"/>
      <c r="J11" s="154"/>
      <c r="K11" s="154"/>
      <c r="L11" s="154"/>
      <c r="M11" s="154"/>
      <c r="N11" s="154"/>
      <c r="O11" s="154"/>
      <c r="P11" s="154"/>
      <c r="Q11" s="154"/>
    </row>
    <row r="12" spans="1:17" ht="12">
      <c r="A12" s="409" t="s">
        <v>21</v>
      </c>
      <c r="B12" s="259">
        <v>0.23476523476523478</v>
      </c>
      <c r="C12" s="259">
        <v>3.0232767232767235</v>
      </c>
      <c r="D12" s="154"/>
      <c r="E12" s="154"/>
      <c r="F12" s="154"/>
      <c r="G12" s="154"/>
      <c r="H12" s="154"/>
      <c r="I12" s="154"/>
      <c r="J12" s="154"/>
      <c r="K12" s="154"/>
      <c r="L12" s="154"/>
      <c r="M12" s="154"/>
      <c r="N12" s="154"/>
      <c r="O12" s="154"/>
      <c r="P12" s="154"/>
      <c r="Q12" s="154"/>
    </row>
    <row r="13" spans="1:17" ht="12">
      <c r="A13" s="409" t="s">
        <v>10</v>
      </c>
      <c r="B13" s="259">
        <v>0.7146913023884632</v>
      </c>
      <c r="C13" s="259">
        <v>7.061378999549348</v>
      </c>
      <c r="D13" s="154"/>
      <c r="E13" s="154"/>
      <c r="F13" s="154"/>
      <c r="G13" s="154"/>
      <c r="H13" s="154"/>
      <c r="I13" s="154"/>
      <c r="J13" s="154"/>
      <c r="K13" s="154"/>
      <c r="L13" s="154"/>
      <c r="M13" s="154"/>
      <c r="N13" s="154"/>
      <c r="O13" s="154"/>
      <c r="P13" s="154"/>
      <c r="Q13" s="154"/>
    </row>
    <row r="14" spans="1:17" ht="12">
      <c r="A14" s="409" t="s">
        <v>3</v>
      </c>
      <c r="B14" s="259">
        <v>0.30514072372199885</v>
      </c>
      <c r="C14" s="259">
        <v>1.8594378230901782</v>
      </c>
      <c r="D14" s="154"/>
      <c r="E14" s="154"/>
      <c r="F14" s="154"/>
      <c r="G14" s="154"/>
      <c r="H14" s="154"/>
      <c r="I14" s="154"/>
      <c r="J14" s="154"/>
      <c r="K14" s="154"/>
      <c r="L14" s="154"/>
      <c r="M14" s="154"/>
      <c r="N14" s="154"/>
      <c r="O14" s="154"/>
      <c r="P14" s="154"/>
      <c r="Q14" s="154"/>
    </row>
    <row r="15" spans="1:17" ht="12">
      <c r="A15" s="409" t="s">
        <v>29</v>
      </c>
      <c r="B15" s="259">
        <v>1.1799148787313432</v>
      </c>
      <c r="C15" s="259">
        <v>4.063537779850746</v>
      </c>
      <c r="D15" s="154"/>
      <c r="E15" s="154"/>
      <c r="F15" s="154"/>
      <c r="G15" s="154"/>
      <c r="H15" s="154"/>
      <c r="I15" s="154"/>
      <c r="J15" s="154"/>
      <c r="K15" s="154"/>
      <c r="L15" s="154"/>
      <c r="M15" s="154"/>
      <c r="N15" s="154"/>
      <c r="O15" s="154"/>
      <c r="P15" s="154"/>
      <c r="Q15" s="154"/>
    </row>
    <row r="16" spans="1:17" ht="12">
      <c r="A16" s="409" t="s">
        <v>30</v>
      </c>
      <c r="B16" s="259">
        <v>0.5640275186567165</v>
      </c>
      <c r="C16" s="259">
        <v>0</v>
      </c>
      <c r="D16" s="154"/>
      <c r="E16" s="154"/>
      <c r="F16" s="154"/>
      <c r="G16" s="154"/>
      <c r="H16" s="154"/>
      <c r="I16" s="154"/>
      <c r="J16" s="154"/>
      <c r="K16" s="154"/>
      <c r="L16" s="154"/>
      <c r="M16" s="154"/>
      <c r="N16" s="154"/>
      <c r="O16" s="154"/>
      <c r="P16" s="154"/>
      <c r="Q16" s="154"/>
    </row>
    <row r="17" spans="1:17" ht="12">
      <c r="A17" s="409" t="s">
        <v>0</v>
      </c>
      <c r="B17" s="259">
        <v>0.006993006993006993</v>
      </c>
      <c r="C17" s="259">
        <v>0.8096223776223775</v>
      </c>
      <c r="D17" s="154"/>
      <c r="E17" s="154"/>
      <c r="F17" s="154"/>
      <c r="G17" s="154"/>
      <c r="H17" s="154"/>
      <c r="I17" s="154"/>
      <c r="J17" s="154"/>
      <c r="K17" s="154"/>
      <c r="L17" s="154"/>
      <c r="M17" s="154"/>
      <c r="N17" s="154"/>
      <c r="O17" s="154"/>
      <c r="P17" s="154"/>
      <c r="Q17" s="154"/>
    </row>
    <row r="18" spans="1:17" ht="12">
      <c r="A18" s="409" t="s">
        <v>22</v>
      </c>
      <c r="B18" s="259">
        <v>0.09224461906388794</v>
      </c>
      <c r="C18" s="259">
        <v>1.7709429449948755</v>
      </c>
      <c r="D18" s="154"/>
      <c r="E18" s="154"/>
      <c r="F18" s="154"/>
      <c r="G18" s="154"/>
      <c r="H18" s="154"/>
      <c r="I18" s="154"/>
      <c r="J18" s="154"/>
      <c r="K18" s="154"/>
      <c r="L18" s="154"/>
      <c r="M18" s="154"/>
      <c r="N18" s="154"/>
      <c r="O18" s="154"/>
      <c r="P18" s="154"/>
      <c r="Q18" s="154"/>
    </row>
    <row r="19" spans="1:17" ht="12">
      <c r="A19" s="409" t="s">
        <v>35</v>
      </c>
      <c r="B19" s="259">
        <v>0</v>
      </c>
      <c r="C19" s="259">
        <v>0.2631578947368421</v>
      </c>
      <c r="D19" s="154"/>
      <c r="E19" s="154"/>
      <c r="F19" s="154"/>
      <c r="G19" s="154"/>
      <c r="H19" s="154"/>
      <c r="I19" s="154"/>
      <c r="J19" s="154"/>
      <c r="K19" s="154"/>
      <c r="L19" s="154"/>
      <c r="M19" s="154"/>
      <c r="N19" s="154"/>
      <c r="O19" s="154"/>
      <c r="P19" s="154"/>
      <c r="Q19" s="154"/>
    </row>
    <row r="20" spans="1:17" ht="12">
      <c r="A20" s="409" t="s">
        <v>1</v>
      </c>
      <c r="B20" s="259">
        <v>0.1147839783978398</v>
      </c>
      <c r="C20" s="259">
        <v>0.6716921692169218</v>
      </c>
      <c r="D20" s="154"/>
      <c r="E20" s="154"/>
      <c r="F20" s="154"/>
      <c r="G20" s="154"/>
      <c r="H20" s="154"/>
      <c r="I20" s="154"/>
      <c r="J20" s="154"/>
      <c r="K20" s="154"/>
      <c r="L20" s="154"/>
      <c r="M20" s="154"/>
      <c r="N20" s="154"/>
      <c r="O20" s="154"/>
      <c r="P20" s="154"/>
      <c r="Q20" s="154"/>
    </row>
    <row r="21" spans="1:17" ht="12">
      <c r="A21" s="409" t="s">
        <v>11</v>
      </c>
      <c r="B21" s="259">
        <v>0.22955084551228097</v>
      </c>
      <c r="C21" s="259">
        <v>8.938801744586426</v>
      </c>
      <c r="D21" s="154"/>
      <c r="E21" s="154"/>
      <c r="F21" s="154"/>
      <c r="G21" s="154"/>
      <c r="H21" s="154"/>
      <c r="I21" s="154"/>
      <c r="J21" s="154"/>
      <c r="K21" s="154"/>
      <c r="L21" s="154"/>
      <c r="M21" s="154"/>
      <c r="N21" s="154"/>
      <c r="O21" s="154"/>
      <c r="P21" s="154"/>
      <c r="Q21" s="154"/>
    </row>
    <row r="22" spans="1:17" ht="12">
      <c r="A22" s="409" t="s">
        <v>23</v>
      </c>
      <c r="B22" s="259">
        <v>0.04983922829581994</v>
      </c>
      <c r="C22" s="259">
        <v>0.6806672025723473</v>
      </c>
      <c r="D22" s="154"/>
      <c r="E22" s="154"/>
      <c r="F22" s="154"/>
      <c r="G22" s="154"/>
      <c r="H22" s="154"/>
      <c r="I22" s="154"/>
      <c r="J22" s="154"/>
      <c r="K22" s="154"/>
      <c r="L22" s="154"/>
      <c r="M22" s="154"/>
      <c r="N22" s="154"/>
      <c r="O22" s="154"/>
      <c r="P22" s="154"/>
      <c r="Q22" s="154"/>
    </row>
    <row r="23" spans="1:17" ht="12">
      <c r="A23" s="409" t="s">
        <v>36</v>
      </c>
      <c r="B23" s="259">
        <v>0.78125</v>
      </c>
      <c r="C23" s="259">
        <v>25.625</v>
      </c>
      <c r="D23" s="154"/>
      <c r="E23" s="154"/>
      <c r="F23" s="154"/>
      <c r="G23" s="154"/>
      <c r="H23" s="154"/>
      <c r="I23" s="154"/>
      <c r="J23" s="154"/>
      <c r="K23" s="154"/>
      <c r="L23" s="154"/>
      <c r="M23" s="154"/>
      <c r="N23" s="154"/>
      <c r="O23" s="154"/>
      <c r="P23" s="154"/>
      <c r="Q23" s="154"/>
    </row>
    <row r="24" spans="1:17" ht="12">
      <c r="A24" s="409" t="s">
        <v>24</v>
      </c>
      <c r="B24" s="259">
        <v>0</v>
      </c>
      <c r="C24" s="259">
        <v>0.3922327314416738</v>
      </c>
      <c r="D24" s="154"/>
      <c r="E24" s="154"/>
      <c r="F24" s="154"/>
      <c r="G24" s="154"/>
      <c r="H24" s="154"/>
      <c r="I24" s="154"/>
      <c r="J24" s="154"/>
      <c r="K24" s="154"/>
      <c r="L24" s="154"/>
      <c r="M24" s="154"/>
      <c r="N24" s="154"/>
      <c r="O24" s="154"/>
      <c r="P24" s="154"/>
      <c r="Q24" s="154"/>
    </row>
    <row r="25" spans="1:17" ht="12">
      <c r="A25" s="409" t="s">
        <v>2</v>
      </c>
      <c r="B25" s="259">
        <v>0.390625</v>
      </c>
      <c r="C25" s="259">
        <v>1.565625</v>
      </c>
      <c r="D25" s="154"/>
      <c r="E25" s="154"/>
      <c r="F25" s="154"/>
      <c r="G25" s="154"/>
      <c r="H25" s="154"/>
      <c r="I25" s="154"/>
      <c r="J25" s="154"/>
      <c r="K25" s="154"/>
      <c r="L25" s="154"/>
      <c r="M25" s="154"/>
      <c r="N25" s="154"/>
      <c r="O25" s="154"/>
      <c r="P25" s="154"/>
      <c r="Q25" s="154"/>
    </row>
    <row r="26" spans="1:17" ht="12">
      <c r="A26" s="409" t="s">
        <v>25</v>
      </c>
      <c r="B26" s="259">
        <v>0</v>
      </c>
      <c r="C26" s="259">
        <v>0</v>
      </c>
      <c r="D26" s="154"/>
      <c r="E26" s="154"/>
      <c r="F26" s="154"/>
      <c r="G26" s="154"/>
      <c r="H26" s="154"/>
      <c r="I26" s="154"/>
      <c r="J26" s="154"/>
      <c r="K26" s="154"/>
      <c r="L26" s="154"/>
      <c r="M26" s="154"/>
      <c r="N26" s="154"/>
      <c r="O26" s="154"/>
      <c r="P26" s="154"/>
      <c r="Q26" s="154"/>
    </row>
    <row r="27" spans="1:17" ht="12">
      <c r="A27" s="409" t="s">
        <v>5</v>
      </c>
      <c r="B27" s="259">
        <v>0.49571005917159766</v>
      </c>
      <c r="C27" s="259">
        <v>2.101084812623274</v>
      </c>
      <c r="D27" s="154"/>
      <c r="E27" s="154"/>
      <c r="F27" s="154"/>
      <c r="G27" s="154"/>
      <c r="H27" s="154"/>
      <c r="I27" s="154"/>
      <c r="J27" s="154"/>
      <c r="K27" s="154"/>
      <c r="L27" s="154"/>
      <c r="M27" s="154"/>
      <c r="N27" s="154"/>
      <c r="O27" s="154"/>
      <c r="P27" s="154"/>
      <c r="Q27" s="154"/>
    </row>
    <row r="28" spans="1:17" ht="12">
      <c r="A28" s="409" t="s">
        <v>37</v>
      </c>
      <c r="B28" s="259">
        <v>0.3208955223880597</v>
      </c>
      <c r="C28" s="259">
        <v>3.2384079601990052</v>
      </c>
      <c r="D28" s="154"/>
      <c r="E28" s="154"/>
      <c r="F28" s="154"/>
      <c r="G28" s="154"/>
      <c r="H28" s="154"/>
      <c r="I28" s="154"/>
      <c r="J28" s="154"/>
      <c r="K28" s="154"/>
      <c r="L28" s="154"/>
      <c r="M28" s="154"/>
      <c r="N28" s="154"/>
      <c r="O28" s="154"/>
      <c r="P28" s="154"/>
      <c r="Q28" s="154"/>
    </row>
    <row r="29" spans="1:17" ht="12">
      <c r="A29" s="409" t="s">
        <v>26</v>
      </c>
      <c r="B29" s="259">
        <v>0.011909989023051591</v>
      </c>
      <c r="C29" s="259">
        <v>0.2937156970362239</v>
      </c>
      <c r="D29" s="154"/>
      <c r="E29" s="154"/>
      <c r="F29" s="154"/>
      <c r="G29" s="154"/>
      <c r="H29" s="154"/>
      <c r="I29" s="154"/>
      <c r="J29" s="154"/>
      <c r="K29" s="154"/>
      <c r="L29" s="154"/>
      <c r="M29" s="154"/>
      <c r="N29" s="154"/>
      <c r="O29" s="154"/>
      <c r="P29" s="154"/>
      <c r="Q29" s="154"/>
    </row>
    <row r="30" spans="1:17" ht="12">
      <c r="A30" s="409" t="s">
        <v>4</v>
      </c>
      <c r="B30" s="259">
        <v>0.05177323323841575</v>
      </c>
      <c r="C30" s="259">
        <v>2.223971006989387</v>
      </c>
      <c r="D30" s="154"/>
      <c r="E30" s="154"/>
      <c r="F30" s="154"/>
      <c r="G30" s="154"/>
      <c r="H30" s="154"/>
      <c r="I30" s="154"/>
      <c r="J30" s="154"/>
      <c r="K30" s="154"/>
      <c r="L30" s="154"/>
      <c r="M30" s="154"/>
      <c r="N30" s="154"/>
      <c r="O30" s="154"/>
      <c r="P30" s="154"/>
      <c r="Q30" s="154"/>
    </row>
    <row r="31" spans="1:17" ht="12">
      <c r="A31" s="409" t="s">
        <v>40</v>
      </c>
      <c r="B31" s="259">
        <v>0</v>
      </c>
      <c r="C31" s="259">
        <v>0.2952464314570428</v>
      </c>
      <c r="D31" s="154"/>
      <c r="E31" s="154"/>
      <c r="F31" s="154"/>
      <c r="G31" s="154"/>
      <c r="H31" s="154"/>
      <c r="I31" s="154"/>
      <c r="J31" s="154"/>
      <c r="K31" s="154"/>
      <c r="L31" s="154"/>
      <c r="M31" s="154"/>
      <c r="N31" s="154"/>
      <c r="O31" s="154"/>
      <c r="P31" s="154"/>
      <c r="Q31" s="154"/>
    </row>
    <row r="32" spans="1:17" ht="12">
      <c r="A32" s="409" t="s">
        <v>31</v>
      </c>
      <c r="B32" s="259">
        <v>0.5997552019583843</v>
      </c>
      <c r="C32" s="259">
        <v>2.0399428804569566</v>
      </c>
      <c r="D32" s="154"/>
      <c r="E32" s="154"/>
      <c r="F32" s="154"/>
      <c r="G32" s="154"/>
      <c r="H32" s="154"/>
      <c r="I32" s="154"/>
      <c r="J32" s="154"/>
      <c r="K32" s="154"/>
      <c r="L32" s="154"/>
      <c r="M32" s="154"/>
      <c r="N32" s="154"/>
      <c r="O32" s="154"/>
      <c r="P32" s="154"/>
      <c r="Q32" s="154"/>
    </row>
    <row r="33" spans="1:17" ht="12">
      <c r="A33" s="409" t="s">
        <v>27</v>
      </c>
      <c r="B33" s="259">
        <v>0.01443298969072165</v>
      </c>
      <c r="C33" s="259">
        <v>3.1760824742268037</v>
      </c>
      <c r="D33" s="154"/>
      <c r="E33" s="154"/>
      <c r="F33" s="154"/>
      <c r="G33" s="154"/>
      <c r="H33" s="154"/>
      <c r="I33" s="154"/>
      <c r="J33" s="154"/>
      <c r="K33" s="154"/>
      <c r="L33" s="154"/>
      <c r="M33" s="154"/>
      <c r="N33" s="154"/>
      <c r="O33" s="154"/>
      <c r="P33" s="154"/>
      <c r="Q33" s="154"/>
    </row>
    <row r="34" spans="1:17" ht="12">
      <c r="A34" s="409" t="s">
        <v>6</v>
      </c>
      <c r="B34" s="259">
        <v>0.030044345898004435</v>
      </c>
      <c r="C34" s="259">
        <v>2.5424535514947624</v>
      </c>
      <c r="D34" s="154"/>
      <c r="E34" s="154"/>
      <c r="F34" s="154"/>
      <c r="G34" s="154"/>
      <c r="H34" s="154"/>
      <c r="I34" s="154"/>
      <c r="J34" s="154"/>
      <c r="K34" s="154"/>
      <c r="L34" s="154"/>
      <c r="M34" s="154"/>
      <c r="N34" s="154"/>
      <c r="O34" s="154"/>
      <c r="P34" s="154"/>
      <c r="Q34" s="154"/>
    </row>
    <row r="35" spans="1:17" ht="12">
      <c r="A35" s="409" t="s">
        <v>32</v>
      </c>
      <c r="B35" s="259">
        <v>1.0825577611454604</v>
      </c>
      <c r="C35" s="259">
        <v>6.967783924503743</v>
      </c>
      <c r="D35" s="154"/>
      <c r="E35" s="154"/>
      <c r="F35" s="154"/>
      <c r="G35" s="154"/>
      <c r="H35" s="154"/>
      <c r="I35" s="154"/>
      <c r="J35" s="154"/>
      <c r="K35" s="154"/>
      <c r="L35" s="154"/>
      <c r="M35" s="154"/>
      <c r="N35" s="154"/>
      <c r="O35" s="154"/>
      <c r="P35" s="154"/>
      <c r="Q35" s="154"/>
    </row>
    <row r="36" spans="1:17" ht="12">
      <c r="A36" s="409" t="s">
        <v>33</v>
      </c>
      <c r="B36" s="259">
        <v>0.23302961275626422</v>
      </c>
      <c r="C36" s="259">
        <v>6.508298080052066</v>
      </c>
      <c r="D36" s="154"/>
      <c r="E36" s="154"/>
      <c r="F36" s="154"/>
      <c r="G36" s="154"/>
      <c r="H36" s="154"/>
      <c r="I36" s="154"/>
      <c r="J36" s="154"/>
      <c r="K36" s="154"/>
      <c r="L36" s="154"/>
      <c r="M36" s="154"/>
      <c r="N36" s="154"/>
      <c r="O36" s="154"/>
      <c r="P36" s="154"/>
      <c r="Q36" s="154"/>
    </row>
    <row r="37" spans="1:17" ht="12">
      <c r="A37" s="409" t="s">
        <v>38</v>
      </c>
      <c r="B37" s="259">
        <v>1.5974145891043396</v>
      </c>
      <c r="C37" s="259">
        <v>9.879963065558634</v>
      </c>
      <c r="D37" s="154"/>
      <c r="E37" s="154"/>
      <c r="F37" s="154"/>
      <c r="G37" s="154"/>
      <c r="H37" s="154"/>
      <c r="I37" s="154"/>
      <c r="J37" s="154"/>
      <c r="K37" s="154"/>
      <c r="L37" s="154"/>
      <c r="M37" s="154"/>
      <c r="N37" s="154"/>
      <c r="O37" s="154"/>
      <c r="P37" s="154"/>
      <c r="Q37" s="154"/>
    </row>
    <row r="38" spans="1:17" ht="12">
      <c r="A38" s="409" t="s">
        <v>41</v>
      </c>
      <c r="B38" s="259">
        <v>0.015132348913070545</v>
      </c>
      <c r="C38" s="259">
        <v>0.1369556014841007</v>
      </c>
      <c r="D38" s="154"/>
      <c r="E38" s="154"/>
      <c r="F38" s="154"/>
      <c r="G38" s="154"/>
      <c r="H38" s="154"/>
      <c r="I38" s="154"/>
      <c r="J38" s="154"/>
      <c r="K38" s="154"/>
      <c r="L38" s="154"/>
      <c r="M38" s="154"/>
      <c r="N38" s="154"/>
      <c r="O38" s="154"/>
      <c r="P38" s="154"/>
      <c r="Q38" s="154"/>
    </row>
    <row r="39" spans="1:17" ht="12">
      <c r="A39" s="409" t="s">
        <v>34</v>
      </c>
      <c r="B39" s="259">
        <v>0.2215330084182543</v>
      </c>
      <c r="C39" s="259">
        <v>4.585878853091968</v>
      </c>
      <c r="D39" s="154"/>
      <c r="E39" s="154"/>
      <c r="F39" s="154"/>
      <c r="G39" s="154"/>
      <c r="H39" s="154"/>
      <c r="I39" s="154"/>
      <c r="J39" s="154"/>
      <c r="K39" s="154"/>
      <c r="L39" s="154"/>
      <c r="M39" s="154"/>
      <c r="N39" s="154"/>
      <c r="O39" s="154"/>
      <c r="P39" s="154"/>
      <c r="Q39" s="154"/>
    </row>
    <row r="40" spans="1:17" ht="12">
      <c r="A40" s="409"/>
      <c r="B40" s="259"/>
      <c r="C40" s="259"/>
      <c r="D40" s="154"/>
      <c r="E40" s="154"/>
      <c r="F40" s="154"/>
      <c r="G40" s="154"/>
      <c r="H40" s="154"/>
      <c r="I40" s="154"/>
      <c r="J40" s="154"/>
      <c r="K40" s="154"/>
      <c r="L40" s="154"/>
      <c r="M40" s="154"/>
      <c r="N40" s="154"/>
      <c r="O40" s="154"/>
      <c r="P40" s="154"/>
      <c r="Q40" s="154"/>
    </row>
    <row r="41" spans="1:17" ht="12">
      <c r="A41" s="409" t="s">
        <v>277</v>
      </c>
      <c r="B41" s="376">
        <f>(SUM(B6:B39)-B19-B28-B31-B38-B8-B37)/25</f>
        <v>0.44283215356129957</v>
      </c>
      <c r="C41" s="376">
        <f>(SUM(C6:C39)-C19-C28-C31-C38-C8-C37)/25</f>
        <v>4.390519670852282</v>
      </c>
      <c r="D41" s="154"/>
      <c r="E41" s="154"/>
      <c r="F41" s="154"/>
      <c r="G41" s="154"/>
      <c r="H41" s="154"/>
      <c r="I41" s="154"/>
      <c r="J41" s="154"/>
      <c r="K41" s="154"/>
      <c r="L41" s="154"/>
      <c r="M41" s="154"/>
      <c r="N41" s="154"/>
      <c r="O41" s="154"/>
      <c r="P41" s="154"/>
      <c r="Q41" s="154"/>
    </row>
    <row r="42" spans="1:17" ht="12">
      <c r="A42" s="156"/>
      <c r="B42" s="159"/>
      <c r="C42" s="156"/>
      <c r="D42" s="156"/>
      <c r="E42" s="156"/>
      <c r="F42" s="156"/>
      <c r="G42" s="156"/>
      <c r="H42" s="156"/>
      <c r="I42" s="156"/>
      <c r="J42" s="156"/>
      <c r="K42" s="156"/>
      <c r="L42" s="156"/>
      <c r="M42" s="156"/>
      <c r="N42" s="156"/>
      <c r="O42" s="154"/>
      <c r="P42" s="154"/>
      <c r="Q42" s="154"/>
    </row>
    <row r="43" spans="1:17" ht="12">
      <c r="A43" s="156"/>
      <c r="B43" s="159"/>
      <c r="C43" s="156"/>
      <c r="D43" s="156"/>
      <c r="E43" s="156"/>
      <c r="F43" s="156"/>
      <c r="G43" s="156"/>
      <c r="H43" s="156"/>
      <c r="I43" s="156"/>
      <c r="J43" s="156"/>
      <c r="K43" s="156"/>
      <c r="L43" s="156"/>
      <c r="M43" s="156"/>
      <c r="N43" s="156"/>
      <c r="O43" s="154"/>
      <c r="P43" s="154"/>
      <c r="Q43" s="154"/>
    </row>
    <row r="44" spans="1:17" ht="12">
      <c r="A44" s="156"/>
      <c r="B44" s="159"/>
      <c r="C44" s="156"/>
      <c r="D44" s="156"/>
      <c r="E44" s="156"/>
      <c r="F44" s="156"/>
      <c r="G44" s="156"/>
      <c r="H44" s="156"/>
      <c r="I44" s="156"/>
      <c r="J44" s="156"/>
      <c r="K44" s="156"/>
      <c r="L44" s="156"/>
      <c r="M44" s="156"/>
      <c r="N44" s="156"/>
      <c r="O44" s="154"/>
      <c r="P44" s="154"/>
      <c r="Q44" s="154"/>
    </row>
    <row r="45" spans="1:17" ht="12">
      <c r="A45" s="153" t="s">
        <v>178</v>
      </c>
      <c r="B45" s="156"/>
      <c r="C45" s="156"/>
      <c r="D45" s="156"/>
      <c r="E45" s="156"/>
      <c r="F45" s="156"/>
      <c r="G45" s="156"/>
      <c r="H45" s="156"/>
      <c r="I45" s="156"/>
      <c r="J45" s="156"/>
      <c r="K45" s="156"/>
      <c r="L45" s="156"/>
      <c r="M45" s="156"/>
      <c r="N45" s="156"/>
      <c r="O45" s="154"/>
      <c r="P45" s="154"/>
      <c r="Q45" s="154"/>
    </row>
    <row r="46" spans="1:17" ht="12">
      <c r="A46" s="44"/>
      <c r="B46" s="44"/>
      <c r="C46" s="278" t="s">
        <v>47</v>
      </c>
      <c r="D46" s="415"/>
      <c r="E46" s="415" t="s">
        <v>48</v>
      </c>
      <c r="F46" s="156"/>
      <c r="G46" s="156"/>
      <c r="H46" s="156"/>
      <c r="I46" s="156"/>
      <c r="J46" s="156"/>
      <c r="K46" s="156"/>
      <c r="L46" s="156"/>
      <c r="M46" s="156"/>
      <c r="N46" s="156"/>
      <c r="O46" s="154"/>
      <c r="P46" s="154"/>
      <c r="Q46" s="154"/>
    </row>
    <row r="47" spans="1:17" ht="72.75" thickBot="1">
      <c r="A47" s="441" t="s">
        <v>17</v>
      </c>
      <c r="B47" s="414" t="s">
        <v>42</v>
      </c>
      <c r="C47" s="414" t="s">
        <v>43</v>
      </c>
      <c r="D47" s="414" t="s">
        <v>18</v>
      </c>
      <c r="E47" s="414" t="s">
        <v>46</v>
      </c>
      <c r="F47" s="156"/>
      <c r="G47" s="156"/>
      <c r="H47" s="156"/>
      <c r="I47" s="156"/>
      <c r="J47" s="156"/>
      <c r="K47" s="156"/>
      <c r="L47" s="156"/>
      <c r="M47" s="156"/>
      <c r="N47" s="156"/>
      <c r="O47" s="154"/>
      <c r="P47" s="154"/>
      <c r="Q47" s="154"/>
    </row>
    <row r="48" spans="1:17" ht="12">
      <c r="A48" s="409" t="s">
        <v>13</v>
      </c>
      <c r="B48" s="259">
        <f>B6</f>
        <v>2.479338842975207</v>
      </c>
      <c r="C48" s="259">
        <f>C6</f>
        <v>8.707201889020071</v>
      </c>
      <c r="D48" s="49">
        <f aca="true" t="shared" si="0" ref="D48:D79">C48-B48</f>
        <v>6.227863046044865</v>
      </c>
      <c r="E48" s="49">
        <f aca="true" t="shared" si="1" ref="E48:E67">D48-$D$81</f>
        <v>2.280175528753883</v>
      </c>
      <c r="F48" s="156"/>
      <c r="G48" s="154"/>
      <c r="H48" s="156"/>
      <c r="I48" s="154"/>
      <c r="J48" s="156"/>
      <c r="K48" s="156"/>
      <c r="L48" s="156"/>
      <c r="M48" s="156"/>
      <c r="N48" s="154"/>
      <c r="O48" s="154"/>
      <c r="P48" s="154"/>
      <c r="Q48" s="154"/>
    </row>
    <row r="49" spans="1:17" ht="12">
      <c r="A49" s="409" t="s">
        <v>7</v>
      </c>
      <c r="B49" s="259">
        <f aca="true" t="shared" si="2" ref="B49:C56">B7</f>
        <v>0.12195121951219512</v>
      </c>
      <c r="C49" s="259">
        <f t="shared" si="2"/>
        <v>1.7843615494978478</v>
      </c>
      <c r="D49" s="49">
        <f t="shared" si="0"/>
        <v>1.6624103299856525</v>
      </c>
      <c r="E49" s="49">
        <f t="shared" si="1"/>
        <v>-2.2852771873053292</v>
      </c>
      <c r="F49" s="156"/>
      <c r="G49" s="156"/>
      <c r="H49" s="156"/>
      <c r="I49" s="160"/>
      <c r="J49" s="156"/>
      <c r="K49" s="156"/>
      <c r="L49" s="156"/>
      <c r="M49" s="156"/>
      <c r="N49" s="156"/>
      <c r="O49" s="154"/>
      <c r="P49" s="154"/>
      <c r="Q49" s="154"/>
    </row>
    <row r="50" spans="1:17" ht="12">
      <c r="A50" s="409" t="s">
        <v>39</v>
      </c>
      <c r="B50" s="259">
        <f t="shared" si="2"/>
        <v>0</v>
      </c>
      <c r="C50" s="259">
        <f t="shared" si="2"/>
        <v>0.009243998566821928</v>
      </c>
      <c r="D50" s="49">
        <f t="shared" si="0"/>
        <v>0.009243998566821928</v>
      </c>
      <c r="E50" s="49">
        <f t="shared" si="1"/>
        <v>-3.93844351872416</v>
      </c>
      <c r="F50" s="156"/>
      <c r="G50" s="156"/>
      <c r="H50" s="156"/>
      <c r="I50" s="160"/>
      <c r="J50" s="156"/>
      <c r="K50" s="156"/>
      <c r="L50" s="156"/>
      <c r="M50" s="156"/>
      <c r="N50" s="156"/>
      <c r="O50" s="154"/>
      <c r="P50" s="154"/>
      <c r="Q50" s="154"/>
    </row>
    <row r="51" spans="1:17" ht="12">
      <c r="A51" s="409" t="s">
        <v>19</v>
      </c>
      <c r="B51" s="259">
        <f t="shared" si="2"/>
        <v>0</v>
      </c>
      <c r="C51" s="259">
        <f t="shared" si="2"/>
        <v>0.12388059701492539</v>
      </c>
      <c r="D51" s="49">
        <f t="shared" si="0"/>
        <v>0.12388059701492539</v>
      </c>
      <c r="E51" s="49">
        <f t="shared" si="1"/>
        <v>-3.8238069202760565</v>
      </c>
      <c r="F51" s="156"/>
      <c r="G51" s="156"/>
      <c r="H51" s="156"/>
      <c r="I51" s="160"/>
      <c r="J51" s="156"/>
      <c r="K51" s="156"/>
      <c r="L51" s="156"/>
      <c r="M51" s="156"/>
      <c r="N51" s="156"/>
      <c r="O51" s="154"/>
      <c r="P51" s="154"/>
      <c r="Q51" s="154"/>
    </row>
    <row r="52" spans="1:17" ht="12">
      <c r="A52" s="409" t="s">
        <v>28</v>
      </c>
      <c r="B52" s="259">
        <f t="shared" si="2"/>
        <v>0.3597238474139949</v>
      </c>
      <c r="C52" s="259">
        <f t="shared" si="2"/>
        <v>5.502831734144629</v>
      </c>
      <c r="D52" s="49">
        <f t="shared" si="0"/>
        <v>5.143107886730634</v>
      </c>
      <c r="E52" s="49">
        <f t="shared" si="1"/>
        <v>1.1954203694396526</v>
      </c>
      <c r="F52" s="156"/>
      <c r="G52" s="156"/>
      <c r="H52" s="156"/>
      <c r="I52" s="160"/>
      <c r="J52" s="156"/>
      <c r="K52" s="156"/>
      <c r="L52" s="156"/>
      <c r="M52" s="156"/>
      <c r="N52" s="156"/>
      <c r="O52" s="154"/>
      <c r="P52" s="154"/>
      <c r="Q52" s="154"/>
    </row>
    <row r="53" spans="1:17" ht="12">
      <c r="A53" s="409" t="s">
        <v>12</v>
      </c>
      <c r="B53" s="259">
        <f t="shared" si="2"/>
        <v>0.7052173913043478</v>
      </c>
      <c r="C53" s="259">
        <f t="shared" si="2"/>
        <v>6.743289224952742</v>
      </c>
      <c r="D53" s="49">
        <f t="shared" si="0"/>
        <v>6.038071833648393</v>
      </c>
      <c r="E53" s="49">
        <f t="shared" si="1"/>
        <v>2.0903843163574116</v>
      </c>
      <c r="F53" s="156"/>
      <c r="G53" s="156"/>
      <c r="H53" s="156"/>
      <c r="I53" s="160"/>
      <c r="J53" s="156"/>
      <c r="K53" s="156"/>
      <c r="L53" s="156"/>
      <c r="M53" s="156"/>
      <c r="N53" s="156"/>
      <c r="O53" s="154"/>
      <c r="P53" s="154"/>
      <c r="Q53" s="154"/>
    </row>
    <row r="54" spans="1:17" ht="12">
      <c r="A54" s="409" t="s">
        <v>21</v>
      </c>
      <c r="B54" s="259">
        <f t="shared" si="2"/>
        <v>0.23476523476523478</v>
      </c>
      <c r="C54" s="259">
        <f t="shared" si="2"/>
        <v>3.0232767232767235</v>
      </c>
      <c r="D54" s="49">
        <f t="shared" si="0"/>
        <v>2.788511488511489</v>
      </c>
      <c r="E54" s="49">
        <f t="shared" si="1"/>
        <v>-1.159176028779493</v>
      </c>
      <c r="F54" s="156"/>
      <c r="G54" s="156"/>
      <c r="H54" s="156"/>
      <c r="I54" s="160"/>
      <c r="J54" s="156"/>
      <c r="K54" s="156"/>
      <c r="L54" s="156"/>
      <c r="M54" s="156"/>
      <c r="N54" s="156"/>
      <c r="O54" s="154"/>
      <c r="P54" s="154"/>
      <c r="Q54" s="154"/>
    </row>
    <row r="55" spans="1:17" ht="12">
      <c r="A55" s="409" t="s">
        <v>10</v>
      </c>
      <c r="B55" s="259">
        <f t="shared" si="2"/>
        <v>0.7146913023884632</v>
      </c>
      <c r="C55" s="259">
        <f t="shared" si="2"/>
        <v>7.061378999549348</v>
      </c>
      <c r="D55" s="49">
        <f t="shared" si="0"/>
        <v>6.346687697160885</v>
      </c>
      <c r="E55" s="49">
        <f t="shared" si="1"/>
        <v>2.399000179869903</v>
      </c>
      <c r="F55" s="156"/>
      <c r="G55" s="156"/>
      <c r="H55" s="156"/>
      <c r="I55" s="160"/>
      <c r="J55" s="156"/>
      <c r="K55" s="156"/>
      <c r="L55" s="156"/>
      <c r="M55" s="156"/>
      <c r="N55" s="156"/>
      <c r="O55" s="154"/>
      <c r="P55" s="154"/>
      <c r="Q55" s="154"/>
    </row>
    <row r="56" spans="1:17" ht="12">
      <c r="A56" s="409" t="s">
        <v>3</v>
      </c>
      <c r="B56" s="259">
        <f t="shared" si="2"/>
        <v>0.30514072372199885</v>
      </c>
      <c r="C56" s="259">
        <f>C14</f>
        <v>1.8594378230901782</v>
      </c>
      <c r="D56" s="49">
        <f t="shared" si="0"/>
        <v>1.5542970993681795</v>
      </c>
      <c r="E56" s="49">
        <f t="shared" si="1"/>
        <v>-2.3933904179228023</v>
      </c>
      <c r="F56" s="156"/>
      <c r="G56" s="156"/>
      <c r="H56" s="156"/>
      <c r="I56" s="160"/>
      <c r="J56" s="156"/>
      <c r="K56" s="156"/>
      <c r="L56" s="156"/>
      <c r="M56" s="156"/>
      <c r="N56" s="156"/>
      <c r="O56" s="154"/>
      <c r="P56" s="154"/>
      <c r="Q56" s="154"/>
    </row>
    <row r="57" spans="1:17" ht="12">
      <c r="A57" s="409" t="s">
        <v>44</v>
      </c>
      <c r="B57" s="259">
        <f>B15+B16</f>
        <v>1.7439423973880597</v>
      </c>
      <c r="C57" s="259">
        <f>C15+C16</f>
        <v>4.063537779850746</v>
      </c>
      <c r="D57" s="49">
        <f t="shared" si="0"/>
        <v>2.319595382462686</v>
      </c>
      <c r="E57" s="49">
        <f t="shared" si="1"/>
        <v>-1.6280921348282957</v>
      </c>
      <c r="F57" s="156"/>
      <c r="G57" s="156"/>
      <c r="H57" s="156"/>
      <c r="I57" s="160"/>
      <c r="J57" s="156"/>
      <c r="K57" s="156"/>
      <c r="L57" s="156"/>
      <c r="M57" s="156"/>
      <c r="N57" s="156"/>
      <c r="O57" s="154"/>
      <c r="P57" s="154"/>
      <c r="Q57" s="154"/>
    </row>
    <row r="58" spans="1:17" ht="12">
      <c r="A58" s="409" t="s">
        <v>0</v>
      </c>
      <c r="B58" s="259">
        <f>B17</f>
        <v>0.006993006993006993</v>
      </c>
      <c r="C58" s="259">
        <f>C17</f>
        <v>0.8096223776223775</v>
      </c>
      <c r="D58" s="49">
        <f t="shared" si="0"/>
        <v>0.8026293706293706</v>
      </c>
      <c r="E58" s="49">
        <f t="shared" si="1"/>
        <v>-3.1450581466616114</v>
      </c>
      <c r="F58" s="156"/>
      <c r="G58" s="156"/>
      <c r="H58" s="156"/>
      <c r="I58" s="160"/>
      <c r="J58" s="156"/>
      <c r="K58" s="156"/>
      <c r="L58" s="156"/>
      <c r="M58" s="156"/>
      <c r="N58" s="156"/>
      <c r="O58" s="154"/>
      <c r="P58" s="154"/>
      <c r="Q58" s="154"/>
    </row>
    <row r="59" spans="1:17" ht="12">
      <c r="A59" s="409" t="s">
        <v>22</v>
      </c>
      <c r="B59" s="259">
        <f aca="true" t="shared" si="3" ref="B59:C75">B18</f>
        <v>0.09224461906388794</v>
      </c>
      <c r="C59" s="259">
        <f t="shared" si="3"/>
        <v>1.7709429449948755</v>
      </c>
      <c r="D59" s="49">
        <f t="shared" si="0"/>
        <v>1.6786983259309876</v>
      </c>
      <c r="E59" s="49">
        <f t="shared" si="1"/>
        <v>-2.268989191359994</v>
      </c>
      <c r="F59" s="156"/>
      <c r="G59" s="156"/>
      <c r="H59" s="156"/>
      <c r="I59" s="160"/>
      <c r="J59" s="156"/>
      <c r="K59" s="156"/>
      <c r="L59" s="156"/>
      <c r="M59" s="156"/>
      <c r="N59" s="156"/>
      <c r="O59" s="154"/>
      <c r="P59" s="154"/>
      <c r="Q59" s="154"/>
    </row>
    <row r="60" spans="1:17" ht="12">
      <c r="A60" s="409" t="s">
        <v>35</v>
      </c>
      <c r="B60" s="259">
        <f t="shared" si="3"/>
        <v>0</v>
      </c>
      <c r="C60" s="259">
        <f t="shared" si="3"/>
        <v>0.2631578947368421</v>
      </c>
      <c r="D60" s="49">
        <f t="shared" si="0"/>
        <v>0.2631578947368421</v>
      </c>
      <c r="E60" s="49">
        <f t="shared" si="1"/>
        <v>-3.6845296225541397</v>
      </c>
      <c r="F60" s="156"/>
      <c r="G60" s="156"/>
      <c r="H60" s="156"/>
      <c r="I60" s="160"/>
      <c r="J60" s="156"/>
      <c r="K60" s="156"/>
      <c r="L60" s="156"/>
      <c r="M60" s="156"/>
      <c r="N60" s="156"/>
      <c r="O60" s="154"/>
      <c r="P60" s="154"/>
      <c r="Q60" s="154"/>
    </row>
    <row r="61" spans="1:17" ht="12">
      <c r="A61" s="409" t="s">
        <v>1</v>
      </c>
      <c r="B61" s="259">
        <f t="shared" si="3"/>
        <v>0.1147839783978398</v>
      </c>
      <c r="C61" s="259">
        <f t="shared" si="3"/>
        <v>0.6716921692169218</v>
      </c>
      <c r="D61" s="49">
        <f t="shared" si="0"/>
        <v>0.5569081908190819</v>
      </c>
      <c r="E61" s="49">
        <f t="shared" si="1"/>
        <v>-3.3907793264719</v>
      </c>
      <c r="F61" s="156"/>
      <c r="G61" s="156"/>
      <c r="H61" s="156"/>
      <c r="I61" s="160"/>
      <c r="J61" s="156"/>
      <c r="K61" s="156"/>
      <c r="L61" s="156"/>
      <c r="M61" s="156"/>
      <c r="N61" s="156"/>
      <c r="O61" s="154"/>
      <c r="P61" s="154"/>
      <c r="Q61" s="154"/>
    </row>
    <row r="62" spans="1:17" ht="12">
      <c r="A62" s="409" t="s">
        <v>11</v>
      </c>
      <c r="B62" s="259">
        <f t="shared" si="3"/>
        <v>0.22955084551228097</v>
      </c>
      <c r="C62" s="259">
        <f t="shared" si="3"/>
        <v>8.938801744586426</v>
      </c>
      <c r="D62" s="49">
        <f t="shared" si="0"/>
        <v>8.709250899074146</v>
      </c>
      <c r="E62" s="49">
        <f t="shared" si="1"/>
        <v>4.761563381783164</v>
      </c>
      <c r="F62" s="156"/>
      <c r="G62" s="156"/>
      <c r="H62" s="156"/>
      <c r="I62" s="160"/>
      <c r="J62" s="156"/>
      <c r="K62" s="156"/>
      <c r="L62" s="156"/>
      <c r="M62" s="156"/>
      <c r="N62" s="156"/>
      <c r="O62" s="154"/>
      <c r="P62" s="154"/>
      <c r="Q62" s="154"/>
    </row>
    <row r="63" spans="1:17" ht="12">
      <c r="A63" s="409" t="s">
        <v>23</v>
      </c>
      <c r="B63" s="259">
        <f t="shared" si="3"/>
        <v>0.04983922829581994</v>
      </c>
      <c r="C63" s="259">
        <f t="shared" si="3"/>
        <v>0.6806672025723473</v>
      </c>
      <c r="D63" s="49">
        <f t="shared" si="0"/>
        <v>0.6308279742765273</v>
      </c>
      <c r="E63" s="49">
        <f t="shared" si="1"/>
        <v>-3.3168595430144547</v>
      </c>
      <c r="F63" s="156"/>
      <c r="G63" s="156"/>
      <c r="H63" s="156"/>
      <c r="I63" s="160"/>
      <c r="J63" s="156"/>
      <c r="K63" s="156"/>
      <c r="L63" s="156"/>
      <c r="M63" s="156"/>
      <c r="N63" s="156"/>
      <c r="O63" s="154"/>
      <c r="P63" s="154"/>
      <c r="Q63" s="154"/>
    </row>
    <row r="64" spans="1:17" ht="12">
      <c r="A64" s="409" t="s">
        <v>36</v>
      </c>
      <c r="B64" s="259">
        <f t="shared" si="3"/>
        <v>0.78125</v>
      </c>
      <c r="C64" s="259">
        <f t="shared" si="3"/>
        <v>25.625</v>
      </c>
      <c r="D64" s="49">
        <f t="shared" si="0"/>
        <v>24.84375</v>
      </c>
      <c r="E64" s="49">
        <f t="shared" si="1"/>
        <v>20.89606248270902</v>
      </c>
      <c r="F64" s="156"/>
      <c r="G64" s="156"/>
      <c r="H64" s="156"/>
      <c r="I64" s="160"/>
      <c r="J64" s="156"/>
      <c r="K64" s="156"/>
      <c r="L64" s="156"/>
      <c r="M64" s="156"/>
      <c r="N64" s="156"/>
      <c r="O64" s="154"/>
      <c r="P64" s="154"/>
      <c r="Q64" s="154"/>
    </row>
    <row r="65" spans="1:17" ht="12">
      <c r="A65" s="409" t="s">
        <v>24</v>
      </c>
      <c r="B65" s="259">
        <f t="shared" si="3"/>
        <v>0</v>
      </c>
      <c r="C65" s="259">
        <f t="shared" si="3"/>
        <v>0.3922327314416738</v>
      </c>
      <c r="D65" s="49">
        <f t="shared" si="0"/>
        <v>0.3922327314416738</v>
      </c>
      <c r="E65" s="49">
        <f t="shared" si="1"/>
        <v>-3.555454785849308</v>
      </c>
      <c r="F65" s="156"/>
      <c r="G65" s="156"/>
      <c r="H65" s="156"/>
      <c r="I65" s="160"/>
      <c r="J65" s="156"/>
      <c r="K65" s="156"/>
      <c r="L65" s="156"/>
      <c r="M65" s="156"/>
      <c r="N65" s="156"/>
      <c r="O65" s="154"/>
      <c r="P65" s="154"/>
      <c r="Q65" s="154"/>
    </row>
    <row r="66" spans="1:17" ht="12">
      <c r="A66" s="409" t="s">
        <v>2</v>
      </c>
      <c r="B66" s="259">
        <f t="shared" si="3"/>
        <v>0.390625</v>
      </c>
      <c r="C66" s="259">
        <f t="shared" si="3"/>
        <v>1.565625</v>
      </c>
      <c r="D66" s="49">
        <f t="shared" si="0"/>
        <v>1.175</v>
      </c>
      <c r="E66" s="49">
        <f t="shared" si="1"/>
        <v>-2.772687517290982</v>
      </c>
      <c r="F66" s="156"/>
      <c r="G66" s="156"/>
      <c r="H66" s="156"/>
      <c r="I66" s="160"/>
      <c r="J66" s="156"/>
      <c r="K66" s="156"/>
      <c r="L66" s="156"/>
      <c r="M66" s="156"/>
      <c r="N66" s="156"/>
      <c r="O66" s="154"/>
      <c r="P66" s="154"/>
      <c r="Q66" s="154"/>
    </row>
    <row r="67" spans="1:17" ht="12">
      <c r="A67" s="409" t="s">
        <v>25</v>
      </c>
      <c r="B67" s="259">
        <f t="shared" si="3"/>
        <v>0</v>
      </c>
      <c r="C67" s="259">
        <f t="shared" si="3"/>
        <v>0</v>
      </c>
      <c r="D67" s="49">
        <f t="shared" si="0"/>
        <v>0</v>
      </c>
      <c r="E67" s="49">
        <f t="shared" si="1"/>
        <v>-3.9476875172909818</v>
      </c>
      <c r="F67" s="156"/>
      <c r="G67" s="156"/>
      <c r="H67" s="156"/>
      <c r="I67" s="160"/>
      <c r="J67" s="156"/>
      <c r="K67" s="156"/>
      <c r="L67" s="156"/>
      <c r="M67" s="156"/>
      <c r="N67" s="156"/>
      <c r="O67" s="154"/>
      <c r="P67" s="154"/>
      <c r="Q67" s="154"/>
    </row>
    <row r="68" spans="1:17" ht="12">
      <c r="A68" s="409" t="s">
        <v>5</v>
      </c>
      <c r="B68" s="259">
        <f t="shared" si="3"/>
        <v>0.49571005917159766</v>
      </c>
      <c r="C68" s="259">
        <f t="shared" si="3"/>
        <v>2.101084812623274</v>
      </c>
      <c r="D68" s="49">
        <f t="shared" si="0"/>
        <v>1.6053747534516765</v>
      </c>
      <c r="E68" s="49">
        <f aca="true" t="shared" si="4" ref="E68:E79">D68-$D$81</f>
        <v>-2.3423127638393053</v>
      </c>
      <c r="F68" s="156"/>
      <c r="G68" s="156"/>
      <c r="H68" s="156"/>
      <c r="I68" s="160"/>
      <c r="J68" s="156"/>
      <c r="K68" s="156"/>
      <c r="L68" s="156"/>
      <c r="M68" s="156"/>
      <c r="N68" s="156"/>
      <c r="O68" s="154"/>
      <c r="P68" s="154"/>
      <c r="Q68" s="154"/>
    </row>
    <row r="69" spans="1:17" ht="12">
      <c r="A69" s="409" t="s">
        <v>37</v>
      </c>
      <c r="B69" s="259">
        <f t="shared" si="3"/>
        <v>0.3208955223880597</v>
      </c>
      <c r="C69" s="259">
        <f t="shared" si="3"/>
        <v>3.2384079601990052</v>
      </c>
      <c r="D69" s="49">
        <f t="shared" si="0"/>
        <v>2.9175124378109456</v>
      </c>
      <c r="E69" s="49">
        <f t="shared" si="4"/>
        <v>-1.0301750794800362</v>
      </c>
      <c r="F69" s="156"/>
      <c r="G69" s="156"/>
      <c r="H69" s="156"/>
      <c r="I69" s="160"/>
      <c r="J69" s="156"/>
      <c r="K69" s="156"/>
      <c r="L69" s="156"/>
      <c r="M69" s="156"/>
      <c r="N69" s="156"/>
      <c r="O69" s="154"/>
      <c r="P69" s="154"/>
      <c r="Q69" s="154"/>
    </row>
    <row r="70" spans="1:17" ht="12">
      <c r="A70" s="409" t="s">
        <v>26</v>
      </c>
      <c r="B70" s="259">
        <f t="shared" si="3"/>
        <v>0.011909989023051591</v>
      </c>
      <c r="C70" s="259">
        <f t="shared" si="3"/>
        <v>0.2937156970362239</v>
      </c>
      <c r="D70" s="49">
        <f t="shared" si="0"/>
        <v>0.28180570801317234</v>
      </c>
      <c r="E70" s="49">
        <f t="shared" si="4"/>
        <v>-3.6658818092778094</v>
      </c>
      <c r="F70" s="156"/>
      <c r="G70" s="156"/>
      <c r="H70" s="156"/>
      <c r="I70" s="160"/>
      <c r="J70" s="156"/>
      <c r="K70" s="156"/>
      <c r="L70" s="156"/>
      <c r="M70" s="156"/>
      <c r="N70" s="156"/>
      <c r="O70" s="154"/>
      <c r="P70" s="154"/>
      <c r="Q70" s="154"/>
    </row>
    <row r="71" spans="1:17" ht="12">
      <c r="A71" s="409" t="s">
        <v>4</v>
      </c>
      <c r="B71" s="259">
        <f t="shared" si="3"/>
        <v>0.05177323323841575</v>
      </c>
      <c r="C71" s="259">
        <f t="shared" si="3"/>
        <v>2.223971006989387</v>
      </c>
      <c r="D71" s="49">
        <f t="shared" si="0"/>
        <v>2.1721977737509715</v>
      </c>
      <c r="E71" s="49">
        <f t="shared" si="4"/>
        <v>-1.7754897435400103</v>
      </c>
      <c r="F71" s="156"/>
      <c r="G71" s="156"/>
      <c r="H71" s="156"/>
      <c r="I71" s="160"/>
      <c r="J71" s="156"/>
      <c r="K71" s="156"/>
      <c r="L71" s="156"/>
      <c r="M71" s="156"/>
      <c r="N71" s="156"/>
      <c r="O71" s="154"/>
      <c r="P71" s="154"/>
      <c r="Q71" s="154"/>
    </row>
    <row r="72" spans="1:17" ht="12">
      <c r="A72" s="409" t="s">
        <v>40</v>
      </c>
      <c r="B72" s="259">
        <f t="shared" si="3"/>
        <v>0</v>
      </c>
      <c r="C72" s="259">
        <f t="shared" si="3"/>
        <v>0.2952464314570428</v>
      </c>
      <c r="D72" s="49">
        <f t="shared" si="0"/>
        <v>0.2952464314570428</v>
      </c>
      <c r="E72" s="49">
        <f t="shared" si="4"/>
        <v>-3.652441085833939</v>
      </c>
      <c r="F72" s="156"/>
      <c r="G72" s="156"/>
      <c r="H72" s="156"/>
      <c r="I72" s="160"/>
      <c r="J72" s="156"/>
      <c r="K72" s="156"/>
      <c r="L72" s="156"/>
      <c r="M72" s="156"/>
      <c r="N72" s="156"/>
      <c r="O72" s="154"/>
      <c r="P72" s="154"/>
      <c r="Q72" s="154"/>
    </row>
    <row r="73" spans="1:17" ht="12">
      <c r="A73" s="409" t="s">
        <v>31</v>
      </c>
      <c r="B73" s="259">
        <f t="shared" si="3"/>
        <v>0.5997552019583843</v>
      </c>
      <c r="C73" s="259">
        <f t="shared" si="3"/>
        <v>2.0399428804569566</v>
      </c>
      <c r="D73" s="49">
        <f t="shared" si="0"/>
        <v>1.4401876784985723</v>
      </c>
      <c r="E73" s="49">
        <f t="shared" si="4"/>
        <v>-2.5074998387924095</v>
      </c>
      <c r="F73" s="156"/>
      <c r="G73" s="156"/>
      <c r="H73" s="156"/>
      <c r="I73" s="160"/>
      <c r="J73" s="156"/>
      <c r="K73" s="156"/>
      <c r="L73" s="156"/>
      <c r="M73" s="156"/>
      <c r="N73" s="156"/>
      <c r="O73" s="154"/>
      <c r="P73" s="154"/>
      <c r="Q73" s="154"/>
    </row>
    <row r="74" spans="1:17" ht="12">
      <c r="A74" s="409" t="s">
        <v>27</v>
      </c>
      <c r="B74" s="259">
        <f t="shared" si="3"/>
        <v>0.01443298969072165</v>
      </c>
      <c r="C74" s="259">
        <f t="shared" si="3"/>
        <v>3.1760824742268037</v>
      </c>
      <c r="D74" s="49">
        <f t="shared" si="0"/>
        <v>3.161649484536082</v>
      </c>
      <c r="E74" s="49">
        <f t="shared" si="4"/>
        <v>-0.7860380327548997</v>
      </c>
      <c r="F74" s="156"/>
      <c r="G74" s="156"/>
      <c r="H74" s="156"/>
      <c r="I74" s="160"/>
      <c r="J74" s="156"/>
      <c r="K74" s="156"/>
      <c r="L74" s="156"/>
      <c r="M74" s="156"/>
      <c r="N74" s="156"/>
      <c r="O74" s="154"/>
      <c r="P74" s="154"/>
      <c r="Q74" s="154"/>
    </row>
    <row r="75" spans="1:17" ht="12">
      <c r="A75" s="409" t="s">
        <v>6</v>
      </c>
      <c r="B75" s="259">
        <f t="shared" si="3"/>
        <v>0.030044345898004435</v>
      </c>
      <c r="C75" s="259">
        <f t="shared" si="3"/>
        <v>2.5424535514947624</v>
      </c>
      <c r="D75" s="49">
        <f t="shared" si="0"/>
        <v>2.5124092055967577</v>
      </c>
      <c r="E75" s="49">
        <f t="shared" si="4"/>
        <v>-1.435278311694224</v>
      </c>
      <c r="F75" s="156"/>
      <c r="G75" s="156"/>
      <c r="H75" s="156"/>
      <c r="I75" s="160"/>
      <c r="J75" s="156"/>
      <c r="K75" s="156"/>
      <c r="L75" s="156"/>
      <c r="M75" s="156"/>
      <c r="N75" s="156"/>
      <c r="O75" s="154"/>
      <c r="P75" s="154"/>
      <c r="Q75" s="154"/>
    </row>
    <row r="76" spans="1:17" ht="12">
      <c r="A76" s="409" t="s">
        <v>45</v>
      </c>
      <c r="B76" s="259">
        <f>B35+B36</f>
        <v>1.3155873739017245</v>
      </c>
      <c r="C76" s="259">
        <f>C35+C36</f>
        <v>13.47608200455581</v>
      </c>
      <c r="D76" s="49">
        <f t="shared" si="0"/>
        <v>12.160494630654085</v>
      </c>
      <c r="E76" s="49">
        <f t="shared" si="4"/>
        <v>8.212807113363104</v>
      </c>
      <c r="F76" s="156"/>
      <c r="G76" s="156"/>
      <c r="H76" s="156"/>
      <c r="I76" s="160"/>
      <c r="J76" s="156"/>
      <c r="K76" s="156"/>
      <c r="L76" s="156"/>
      <c r="M76" s="156"/>
      <c r="N76" s="156"/>
      <c r="O76" s="154"/>
      <c r="P76" s="154"/>
      <c r="Q76" s="154"/>
    </row>
    <row r="77" spans="1:17" ht="12">
      <c r="A77" s="409" t="s">
        <v>38</v>
      </c>
      <c r="B77" s="259">
        <f aca="true" t="shared" si="5" ref="B77:C79">B37</f>
        <v>1.5974145891043396</v>
      </c>
      <c r="C77" s="259">
        <f t="shared" si="5"/>
        <v>9.879963065558634</v>
      </c>
      <c r="D77" s="49">
        <f t="shared" si="0"/>
        <v>8.282548476454295</v>
      </c>
      <c r="E77" s="49">
        <f t="shared" si="4"/>
        <v>4.334860959163313</v>
      </c>
      <c r="F77" s="156"/>
      <c r="G77" s="156"/>
      <c r="H77" s="156"/>
      <c r="I77" s="160"/>
      <c r="J77" s="156"/>
      <c r="K77" s="156"/>
      <c r="L77" s="156"/>
      <c r="M77" s="156"/>
      <c r="N77" s="156"/>
      <c r="O77" s="154"/>
      <c r="P77" s="154"/>
      <c r="Q77" s="154"/>
    </row>
    <row r="78" spans="1:17" ht="12">
      <c r="A78" s="409" t="s">
        <v>41</v>
      </c>
      <c r="B78" s="259">
        <f t="shared" si="5"/>
        <v>0.015132348913070545</v>
      </c>
      <c r="C78" s="259">
        <f>C38</f>
        <v>0.1369556014841007</v>
      </c>
      <c r="D78" s="49">
        <f t="shared" si="0"/>
        <v>0.12182325257103015</v>
      </c>
      <c r="E78" s="49">
        <f t="shared" si="4"/>
        <v>-3.8258642647199514</v>
      </c>
      <c r="F78" s="156"/>
      <c r="G78" s="156"/>
      <c r="H78" s="156"/>
      <c r="I78" s="160"/>
      <c r="J78" s="156"/>
      <c r="K78" s="156"/>
      <c r="L78" s="156"/>
      <c r="M78" s="156"/>
      <c r="N78" s="156"/>
      <c r="O78" s="154"/>
      <c r="P78" s="154"/>
      <c r="Q78" s="154"/>
    </row>
    <row r="79" spans="1:17" ht="12">
      <c r="A79" s="409" t="s">
        <v>34</v>
      </c>
      <c r="B79" s="259">
        <f t="shared" si="5"/>
        <v>0.2215330084182543</v>
      </c>
      <c r="C79" s="259">
        <f>C39</f>
        <v>4.585878853091968</v>
      </c>
      <c r="D79" s="49">
        <f t="shared" si="0"/>
        <v>4.364345844673713</v>
      </c>
      <c r="E79" s="49">
        <f t="shared" si="4"/>
        <v>0.41665832738273156</v>
      </c>
      <c r="F79" s="156"/>
      <c r="G79" s="156"/>
      <c r="H79" s="156"/>
      <c r="I79" s="160"/>
      <c r="J79" s="156"/>
      <c r="K79" s="156"/>
      <c r="L79" s="156"/>
      <c r="M79" s="156"/>
      <c r="N79" s="156"/>
      <c r="O79" s="154"/>
      <c r="P79" s="154"/>
      <c r="Q79" s="154"/>
    </row>
    <row r="80" spans="1:17" ht="12">
      <c r="A80" s="409"/>
      <c r="B80" s="259"/>
      <c r="C80" s="259"/>
      <c r="D80" s="49"/>
      <c r="E80" s="49"/>
      <c r="F80" s="156"/>
      <c r="G80" s="156"/>
      <c r="H80" s="156"/>
      <c r="I80" s="160"/>
      <c r="J80" s="156"/>
      <c r="K80" s="156"/>
      <c r="L80" s="156"/>
      <c r="M80" s="156"/>
      <c r="N80" s="156"/>
      <c r="O80" s="154"/>
      <c r="P80" s="154"/>
      <c r="Q80" s="154"/>
    </row>
    <row r="81" spans="1:17" ht="12">
      <c r="A81" s="439" t="s">
        <v>146</v>
      </c>
      <c r="B81" s="268">
        <f>B41</f>
        <v>0.44283215356129957</v>
      </c>
      <c r="C81" s="268">
        <f>C41</f>
        <v>4.390519670852282</v>
      </c>
      <c r="D81" s="268">
        <f>C81-B81</f>
        <v>3.9476875172909818</v>
      </c>
      <c r="E81" s="440" t="s">
        <v>16</v>
      </c>
      <c r="F81" s="156"/>
      <c r="G81" s="156"/>
      <c r="H81" s="156"/>
      <c r="I81" s="160"/>
      <c r="J81" s="156"/>
      <c r="K81" s="156"/>
      <c r="L81" s="156"/>
      <c r="M81" s="156"/>
      <c r="N81" s="156"/>
      <c r="O81" s="154"/>
      <c r="P81" s="154"/>
      <c r="Q81" s="154"/>
    </row>
    <row r="82" spans="1:17" ht="12">
      <c r="A82" s="162"/>
      <c r="B82" s="163"/>
      <c r="C82" s="163"/>
      <c r="D82" s="163"/>
      <c r="E82" s="164"/>
      <c r="F82" s="156"/>
      <c r="G82" s="156"/>
      <c r="H82" s="156"/>
      <c r="I82" s="160"/>
      <c r="J82" s="156"/>
      <c r="K82" s="156"/>
      <c r="L82" s="156"/>
      <c r="M82" s="156"/>
      <c r="N82" s="156"/>
      <c r="O82" s="154"/>
      <c r="P82" s="154"/>
      <c r="Q82" s="154"/>
    </row>
    <row r="83" spans="1:17" ht="12">
      <c r="A83" s="154"/>
      <c r="B83" s="154"/>
      <c r="C83" s="156"/>
      <c r="D83" s="156"/>
      <c r="E83" s="156"/>
      <c r="F83" s="156"/>
      <c r="G83" s="156"/>
      <c r="H83" s="156"/>
      <c r="I83" s="160"/>
      <c r="J83" s="156"/>
      <c r="K83" s="156"/>
      <c r="L83" s="156"/>
      <c r="M83" s="156"/>
      <c r="N83" s="156"/>
      <c r="O83" s="154"/>
      <c r="P83" s="154"/>
      <c r="Q83" s="154"/>
    </row>
    <row r="84" spans="1:17" ht="12">
      <c r="A84" s="153" t="s">
        <v>177</v>
      </c>
      <c r="B84" s="156"/>
      <c r="C84" s="156"/>
      <c r="D84" s="156"/>
      <c r="E84" s="156"/>
      <c r="F84" s="156"/>
      <c r="G84" s="156"/>
      <c r="H84" s="156"/>
      <c r="I84" s="156"/>
      <c r="J84" s="156"/>
      <c r="K84" s="156"/>
      <c r="L84" s="156"/>
      <c r="M84" s="156"/>
      <c r="N84" s="156"/>
      <c r="O84" s="154"/>
      <c r="P84" s="154"/>
      <c r="Q84" s="154"/>
    </row>
    <row r="85" spans="1:17" ht="12">
      <c r="A85" s="155"/>
      <c r="B85" s="156"/>
      <c r="C85" s="156"/>
      <c r="D85" s="156"/>
      <c r="E85" s="156"/>
      <c r="F85" s="156"/>
      <c r="G85" s="156"/>
      <c r="H85" s="156"/>
      <c r="I85" s="156"/>
      <c r="J85" s="156"/>
      <c r="K85" s="156"/>
      <c r="L85" s="156"/>
      <c r="M85" s="156"/>
      <c r="N85" s="156"/>
      <c r="O85" s="154"/>
      <c r="P85" s="154"/>
      <c r="Q85" s="154"/>
    </row>
    <row r="86" spans="1:17" ht="120">
      <c r="A86" s="260"/>
      <c r="B86" s="258" t="s">
        <v>147</v>
      </c>
      <c r="C86" s="261" t="s">
        <v>148</v>
      </c>
      <c r="D86" s="156"/>
      <c r="E86" s="156"/>
      <c r="F86" s="156"/>
      <c r="G86" s="156"/>
      <c r="H86" s="156"/>
      <c r="I86" s="156"/>
      <c r="J86" s="156"/>
      <c r="K86" s="154"/>
      <c r="L86" s="154"/>
      <c r="M86" s="154"/>
      <c r="N86" s="154"/>
      <c r="O86" s="154"/>
      <c r="P86" s="154"/>
      <c r="Q86" s="154"/>
    </row>
    <row r="87" spans="1:19" ht="12">
      <c r="A87" s="47" t="s">
        <v>13</v>
      </c>
      <c r="B87" s="500">
        <v>8.707201889020071</v>
      </c>
      <c r="C87" s="518">
        <v>2.280175528753883</v>
      </c>
      <c r="D87" s="165"/>
      <c r="E87" s="161"/>
      <c r="F87" s="161"/>
      <c r="G87" s="154"/>
      <c r="H87" s="154"/>
      <c r="I87" s="161"/>
      <c r="J87" s="165"/>
      <c r="K87" s="165"/>
      <c r="L87" s="166"/>
      <c r="M87" s="515" t="s">
        <v>203</v>
      </c>
      <c r="N87" s="154"/>
      <c r="O87" s="153"/>
      <c r="P87" s="154"/>
      <c r="Q87" s="154"/>
      <c r="S87" s="22"/>
    </row>
    <row r="88" spans="1:19" ht="12">
      <c r="A88" s="47" t="s">
        <v>7</v>
      </c>
      <c r="B88" s="470">
        <v>1.7843615494978478</v>
      </c>
      <c r="C88" s="518">
        <v>-2.2852771873053292</v>
      </c>
      <c r="D88" s="165"/>
      <c r="E88" s="161"/>
      <c r="F88" s="161"/>
      <c r="G88" s="154"/>
      <c r="H88" s="154"/>
      <c r="I88" s="161"/>
      <c r="J88" s="165"/>
      <c r="K88" s="165"/>
      <c r="L88" s="166"/>
      <c r="M88" s="512">
        <f>MIN(B$87:B$118)</f>
        <v>0</v>
      </c>
      <c r="N88" s="167" t="s">
        <v>195</v>
      </c>
      <c r="O88" s="167"/>
      <c r="P88" s="154"/>
      <c r="Q88" s="154"/>
      <c r="S88" s="22"/>
    </row>
    <row r="89" spans="1:19" ht="12">
      <c r="A89" s="47" t="s">
        <v>39</v>
      </c>
      <c r="B89" s="470">
        <v>0.009243998566821928</v>
      </c>
      <c r="C89" s="518">
        <v>-3.93844351872416</v>
      </c>
      <c r="D89" s="165"/>
      <c r="E89" s="161"/>
      <c r="F89" s="161"/>
      <c r="G89" s="154"/>
      <c r="H89" s="154"/>
      <c r="I89" s="154"/>
      <c r="J89" s="156"/>
      <c r="K89" s="165"/>
      <c r="L89" s="154"/>
      <c r="M89" s="512">
        <f>MAX(B$87:B$118)</f>
        <v>25.625</v>
      </c>
      <c r="N89" s="167" t="s">
        <v>196</v>
      </c>
      <c r="O89" s="167"/>
      <c r="P89" s="154"/>
      <c r="Q89" s="154"/>
      <c r="S89" s="22"/>
    </row>
    <row r="90" spans="1:19" ht="12">
      <c r="A90" s="47" t="s">
        <v>19</v>
      </c>
      <c r="B90" s="470">
        <v>0.12388059701492539</v>
      </c>
      <c r="C90" s="518">
        <v>-3.8238069202760565</v>
      </c>
      <c r="D90" s="165"/>
      <c r="E90" s="167"/>
      <c r="F90" s="161"/>
      <c r="G90" s="154"/>
      <c r="H90" s="154"/>
      <c r="I90" s="154"/>
      <c r="J90" s="165"/>
      <c r="K90" s="165"/>
      <c r="L90" s="166"/>
      <c r="M90" s="513">
        <f>M89-M88</f>
        <v>25.625</v>
      </c>
      <c r="N90" s="167" t="s">
        <v>197</v>
      </c>
      <c r="O90" s="167"/>
      <c r="P90" s="154"/>
      <c r="Q90" s="154"/>
      <c r="S90" s="22"/>
    </row>
    <row r="91" spans="1:19" ht="12.75">
      <c r="A91" s="47" t="s">
        <v>28</v>
      </c>
      <c r="B91" s="470">
        <v>5.502831734144629</v>
      </c>
      <c r="C91" s="518">
        <v>1.1954203694396526</v>
      </c>
      <c r="D91" s="165"/>
      <c r="E91" s="168"/>
      <c r="F91" s="161"/>
      <c r="G91" s="154"/>
      <c r="H91" s="154"/>
      <c r="I91" s="161"/>
      <c r="J91" s="165"/>
      <c r="K91" s="165"/>
      <c r="L91" s="166"/>
      <c r="M91" s="514">
        <f>M90/4</f>
        <v>6.40625</v>
      </c>
      <c r="N91" s="167" t="s">
        <v>198</v>
      </c>
      <c r="O91" s="167"/>
      <c r="P91" s="154"/>
      <c r="Q91" s="154"/>
      <c r="S91" s="22"/>
    </row>
    <row r="92" spans="1:19" ht="12.75">
      <c r="A92" s="47" t="s">
        <v>12</v>
      </c>
      <c r="B92" s="500">
        <v>6.743289224952742</v>
      </c>
      <c r="C92" s="518">
        <v>2.0903843163574116</v>
      </c>
      <c r="D92" s="165"/>
      <c r="E92" s="168"/>
      <c r="F92" s="161"/>
      <c r="G92" s="154"/>
      <c r="H92" s="154"/>
      <c r="I92" s="161"/>
      <c r="J92" s="165"/>
      <c r="K92" s="165"/>
      <c r="L92" s="166"/>
      <c r="M92" s="167"/>
      <c r="N92" s="167"/>
      <c r="O92" s="167"/>
      <c r="P92" s="154"/>
      <c r="Q92" s="154"/>
      <c r="S92" s="22"/>
    </row>
    <row r="93" spans="1:19" ht="12.75">
      <c r="A93" s="47" t="s">
        <v>21</v>
      </c>
      <c r="B93" s="470">
        <v>3.0232767232767235</v>
      </c>
      <c r="C93" s="518">
        <v>-1.159176028779493</v>
      </c>
      <c r="D93" s="165"/>
      <c r="E93" s="168"/>
      <c r="F93" s="161"/>
      <c r="G93" s="154"/>
      <c r="H93" s="154"/>
      <c r="I93" s="161"/>
      <c r="J93" s="165"/>
      <c r="K93" s="165"/>
      <c r="L93" s="166"/>
      <c r="M93" s="512">
        <f>M88+M91</f>
        <v>6.40625</v>
      </c>
      <c r="N93" s="167" t="s">
        <v>200</v>
      </c>
      <c r="O93" s="167"/>
      <c r="P93" s="154"/>
      <c r="Q93" s="154"/>
      <c r="S93" s="22"/>
    </row>
    <row r="94" spans="1:19" ht="12">
      <c r="A94" s="47" t="s">
        <v>10</v>
      </c>
      <c r="B94" s="500">
        <v>7.061378999549348</v>
      </c>
      <c r="C94" s="518">
        <v>2.399000179869903</v>
      </c>
      <c r="D94" s="165"/>
      <c r="E94" s="170" t="s">
        <v>94</v>
      </c>
      <c r="F94" s="54"/>
      <c r="G94" s="54"/>
      <c r="H94" s="957" t="s">
        <v>229</v>
      </c>
      <c r="I94" s="957"/>
      <c r="J94" s="957"/>
      <c r="K94" s="509"/>
      <c r="L94" s="166"/>
      <c r="M94" s="167"/>
      <c r="N94" s="167" t="s">
        <v>199</v>
      </c>
      <c r="O94" s="167"/>
      <c r="P94" s="154"/>
      <c r="Q94" s="154"/>
      <c r="S94" s="22"/>
    </row>
    <row r="95" spans="1:19" ht="12.75">
      <c r="A95" s="47" t="s">
        <v>3</v>
      </c>
      <c r="B95" s="470">
        <v>1.8594378230901782</v>
      </c>
      <c r="C95" s="518">
        <v>-2.3933904179228023</v>
      </c>
      <c r="D95" s="165"/>
      <c r="E95" s="7"/>
      <c r="F95" s="71"/>
      <c r="G95" s="46"/>
      <c r="H95" s="958"/>
      <c r="I95" s="958"/>
      <c r="J95" s="958"/>
      <c r="K95" s="510"/>
      <c r="L95" s="166"/>
      <c r="M95" s="512">
        <f>M88+M91+M91+M91</f>
        <v>19.21875</v>
      </c>
      <c r="N95" s="167" t="s">
        <v>201</v>
      </c>
      <c r="O95" s="167"/>
      <c r="P95" s="167"/>
      <c r="Q95" s="167"/>
      <c r="S95" s="22"/>
    </row>
    <row r="96" spans="1:17" ht="12.75">
      <c r="A96" s="47" t="s">
        <v>8</v>
      </c>
      <c r="B96" s="470">
        <v>4.063537779850746</v>
      </c>
      <c r="C96" s="518">
        <v>-1.6280921348282957</v>
      </c>
      <c r="D96" s="165"/>
      <c r="E96" s="173"/>
      <c r="F96" s="70" t="s">
        <v>52</v>
      </c>
      <c r="G96" s="46"/>
      <c r="H96" s="54"/>
      <c r="I96" s="46" t="s">
        <v>269</v>
      </c>
      <c r="J96" s="54"/>
      <c r="K96" s="511"/>
      <c r="L96" s="166"/>
      <c r="M96" s="154"/>
      <c r="N96" s="154"/>
      <c r="O96" s="154"/>
      <c r="P96" s="154"/>
      <c r="Q96" s="154"/>
    </row>
    <row r="97" spans="1:17" ht="12.75">
      <c r="A97" s="47" t="s">
        <v>0</v>
      </c>
      <c r="B97" s="470">
        <v>0.8096223776223775</v>
      </c>
      <c r="C97" s="518">
        <v>-3.1450581466616114</v>
      </c>
      <c r="D97" s="165"/>
      <c r="E97" s="494"/>
      <c r="F97" s="70" t="s">
        <v>211</v>
      </c>
      <c r="G97" s="46"/>
      <c r="H97" s="54"/>
      <c r="I97" s="46" t="s">
        <v>270</v>
      </c>
      <c r="J97" s="54"/>
      <c r="K97" s="167"/>
      <c r="L97" s="166"/>
      <c r="M97" s="154"/>
      <c r="N97" s="154"/>
      <c r="O97" s="154"/>
      <c r="P97" s="154"/>
      <c r="Q97" s="154"/>
    </row>
    <row r="98" spans="1:17" ht="12.75">
      <c r="A98" s="47" t="s">
        <v>22</v>
      </c>
      <c r="B98" s="470">
        <v>1.7709429449948755</v>
      </c>
      <c r="C98" s="518">
        <v>-2.268989191359994</v>
      </c>
      <c r="D98" s="165"/>
      <c r="E98" s="460"/>
      <c r="F98" s="70" t="s">
        <v>53</v>
      </c>
      <c r="G98" s="46"/>
      <c r="H98" s="54"/>
      <c r="I98" s="46" t="s">
        <v>271</v>
      </c>
      <c r="J98" s="54"/>
      <c r="K98" s="154"/>
      <c r="L98" s="154"/>
      <c r="M98" s="153" t="s">
        <v>204</v>
      </c>
      <c r="N98" s="167"/>
      <c r="O98" s="154"/>
      <c r="P98" s="154"/>
      <c r="Q98" s="154"/>
    </row>
    <row r="99" spans="1:17" ht="12">
      <c r="A99" s="47" t="s">
        <v>35</v>
      </c>
      <c r="B99" s="470">
        <v>0.2631578947368421</v>
      </c>
      <c r="C99" s="518">
        <v>-3.6845296225541397</v>
      </c>
      <c r="D99" s="165"/>
      <c r="E99" s="167"/>
      <c r="F99" s="167"/>
      <c r="G99" s="167"/>
      <c r="H99" s="167"/>
      <c r="I99" s="167"/>
      <c r="J99" s="167"/>
      <c r="K99" s="154"/>
      <c r="L99" s="154"/>
      <c r="M99" s="513">
        <f>MIN(C87:C118)</f>
        <v>-3.93844351872416</v>
      </c>
      <c r="N99" s="167" t="s">
        <v>195</v>
      </c>
      <c r="O99" s="154"/>
      <c r="P99" s="154"/>
      <c r="Q99" s="154"/>
    </row>
    <row r="100" spans="1:17" ht="12">
      <c r="A100" s="47" t="s">
        <v>1</v>
      </c>
      <c r="B100" s="470">
        <v>0.6716921692169218</v>
      </c>
      <c r="C100" s="518">
        <v>-3.3907793264719</v>
      </c>
      <c r="D100" s="165"/>
      <c r="E100" s="167"/>
      <c r="F100" s="167"/>
      <c r="G100" s="167"/>
      <c r="H100" s="167"/>
      <c r="I100" s="167"/>
      <c r="J100" s="167"/>
      <c r="K100" s="154"/>
      <c r="L100" s="154"/>
      <c r="M100" s="513">
        <f>MAX(C87:C118)</f>
        <v>20.89606248270902</v>
      </c>
      <c r="N100" s="167" t="s">
        <v>196</v>
      </c>
      <c r="O100" s="154"/>
      <c r="P100" s="154"/>
      <c r="Q100" s="154"/>
    </row>
    <row r="101" spans="1:17" ht="12">
      <c r="A101" s="47" t="s">
        <v>11</v>
      </c>
      <c r="B101" s="500">
        <v>8.938801744586426</v>
      </c>
      <c r="C101" s="516">
        <v>4.761563381783164</v>
      </c>
      <c r="D101" s="165"/>
      <c r="E101" s="167"/>
      <c r="F101" s="167"/>
      <c r="G101" s="167"/>
      <c r="H101" s="167"/>
      <c r="I101" s="167"/>
      <c r="J101" s="167"/>
      <c r="K101" s="167"/>
      <c r="L101" s="154"/>
      <c r="M101" s="513">
        <f>M100-M99</f>
        <v>24.83450600143318</v>
      </c>
      <c r="N101" s="167" t="s">
        <v>197</v>
      </c>
      <c r="O101" s="154"/>
      <c r="P101" s="154"/>
      <c r="Q101" s="154"/>
    </row>
    <row r="102" spans="1:17" ht="12">
      <c r="A102" s="47" t="s">
        <v>23</v>
      </c>
      <c r="B102" s="470">
        <v>0.6806672025723473</v>
      </c>
      <c r="C102" s="518">
        <v>-3.3168595430144547</v>
      </c>
      <c r="D102" s="165"/>
      <c r="E102" s="1112" t="s">
        <v>87</v>
      </c>
      <c r="F102" s="54"/>
      <c r="G102" s="54"/>
      <c r="H102" s="320" t="s">
        <v>207</v>
      </c>
      <c r="I102" s="54"/>
      <c r="J102" s="54"/>
      <c r="K102" s="167"/>
      <c r="L102" s="154"/>
      <c r="M102" s="512">
        <f>M101/4</f>
        <v>6.208626500358295</v>
      </c>
      <c r="N102" s="167" t="s">
        <v>198</v>
      </c>
      <c r="O102" s="154"/>
      <c r="P102" s="154"/>
      <c r="Q102" s="154"/>
    </row>
    <row r="103" spans="1:17" ht="12.75">
      <c r="A103" s="263" t="s">
        <v>36</v>
      </c>
      <c r="B103" s="555">
        <v>25.625</v>
      </c>
      <c r="C103" s="517">
        <v>20.89606248270902</v>
      </c>
      <c r="D103" s="165"/>
      <c r="E103" s="493"/>
      <c r="F103" s="70" t="s">
        <v>210</v>
      </c>
      <c r="G103" s="46"/>
      <c r="H103" s="54"/>
      <c r="I103" s="46" t="s">
        <v>269</v>
      </c>
      <c r="J103" s="54"/>
      <c r="K103" s="167"/>
      <c r="L103" s="154"/>
      <c r="M103" s="167"/>
      <c r="N103" s="167"/>
      <c r="O103" s="154"/>
      <c r="P103" s="154"/>
      <c r="Q103" s="154"/>
    </row>
    <row r="104" spans="1:17" ht="12.75">
      <c r="A104" s="47" t="s">
        <v>24</v>
      </c>
      <c r="B104" s="470">
        <v>0.3922327314416738</v>
      </c>
      <c r="C104" s="518">
        <v>-3.555454785849308</v>
      </c>
      <c r="D104" s="165"/>
      <c r="E104" s="174"/>
      <c r="F104" s="70" t="s">
        <v>208</v>
      </c>
      <c r="G104" s="46"/>
      <c r="H104" s="54"/>
      <c r="I104" s="46" t="s">
        <v>270</v>
      </c>
      <c r="J104" s="54"/>
      <c r="K104" s="167"/>
      <c r="L104" s="154"/>
      <c r="M104" s="512">
        <f>M99+M102</f>
        <v>2.270182981634135</v>
      </c>
      <c r="N104" s="167" t="s">
        <v>205</v>
      </c>
      <c r="O104" s="154"/>
      <c r="P104" s="154"/>
      <c r="Q104" s="154"/>
    </row>
    <row r="105" spans="1:17" ht="12.75">
      <c r="A105" s="47" t="s">
        <v>2</v>
      </c>
      <c r="B105" s="470">
        <v>1.565625</v>
      </c>
      <c r="C105" s="518">
        <v>-2.772687517290982</v>
      </c>
      <c r="D105" s="165"/>
      <c r="E105" s="462"/>
      <c r="F105" s="70" t="s">
        <v>209</v>
      </c>
      <c r="G105" s="46"/>
      <c r="H105" s="54"/>
      <c r="I105" s="46" t="s">
        <v>271</v>
      </c>
      <c r="J105" s="54"/>
      <c r="K105" s="167"/>
      <c r="L105" s="154"/>
      <c r="M105" s="512">
        <f>M99+M102+M102+M102</f>
        <v>14.687435982350724</v>
      </c>
      <c r="N105" s="167" t="s">
        <v>206</v>
      </c>
      <c r="O105" s="154"/>
      <c r="P105" s="154"/>
      <c r="Q105" s="154"/>
    </row>
    <row r="106" spans="1:17" ht="12">
      <c r="A106" s="47" t="s">
        <v>25</v>
      </c>
      <c r="B106" s="470">
        <v>0</v>
      </c>
      <c r="C106" s="518">
        <v>-3.9</v>
      </c>
      <c r="D106" s="165"/>
      <c r="E106" s="167"/>
      <c r="F106" s="167"/>
      <c r="G106" s="167"/>
      <c r="H106" s="167"/>
      <c r="I106" s="167"/>
      <c r="J106" s="167"/>
      <c r="K106" s="154"/>
      <c r="L106" s="154"/>
      <c r="M106" s="154"/>
      <c r="N106" s="154"/>
      <c r="O106" s="154"/>
      <c r="P106" s="154"/>
      <c r="Q106" s="154"/>
    </row>
    <row r="107" spans="1:17" ht="12">
      <c r="A107" s="47" t="s">
        <v>5</v>
      </c>
      <c r="B107" s="470">
        <v>2.101084812623274</v>
      </c>
      <c r="C107" s="518">
        <v>-2.3423127638393053</v>
      </c>
      <c r="D107" s="165"/>
      <c r="E107" s="154"/>
      <c r="F107" s="154"/>
      <c r="G107" s="154"/>
      <c r="H107" s="154"/>
      <c r="I107" s="154"/>
      <c r="J107" s="154"/>
      <c r="K107" s="154"/>
      <c r="L107" s="154"/>
      <c r="M107" s="154"/>
      <c r="N107" s="154"/>
      <c r="O107" s="154"/>
      <c r="P107" s="154"/>
      <c r="Q107" s="154"/>
    </row>
    <row r="108" spans="1:17" ht="12">
      <c r="A108" s="47" t="s">
        <v>37</v>
      </c>
      <c r="B108" s="470">
        <v>3.2384079601990052</v>
      </c>
      <c r="C108" s="518">
        <v>-1.0301750794800362</v>
      </c>
      <c r="D108" s="165"/>
      <c r="E108" s="154"/>
      <c r="F108" s="154"/>
      <c r="G108" s="154"/>
      <c r="H108" s="154"/>
      <c r="I108" s="154"/>
      <c r="J108" s="154"/>
      <c r="K108" s="154"/>
      <c r="L108" s="154"/>
      <c r="M108" s="154"/>
      <c r="N108" s="154"/>
      <c r="O108" s="154"/>
      <c r="P108" s="154"/>
      <c r="Q108" s="154"/>
    </row>
    <row r="109" spans="1:17" ht="12">
      <c r="A109" s="47" t="s">
        <v>26</v>
      </c>
      <c r="B109" s="470">
        <v>0.2937156970362239</v>
      </c>
      <c r="C109" s="518">
        <v>-3.6658818092778094</v>
      </c>
      <c r="D109" s="165"/>
      <c r="E109" s="154"/>
      <c r="F109" s="154"/>
      <c r="G109" s="154"/>
      <c r="H109" s="154"/>
      <c r="I109" s="154"/>
      <c r="J109" s="154"/>
      <c r="K109" s="154"/>
      <c r="L109" s="154"/>
      <c r="M109" s="154"/>
      <c r="N109" s="154"/>
      <c r="O109" s="154"/>
      <c r="P109" s="154"/>
      <c r="Q109" s="154"/>
    </row>
    <row r="110" spans="1:17" ht="12">
      <c r="A110" s="47" t="s">
        <v>4</v>
      </c>
      <c r="B110" s="470">
        <v>2.223971006989387</v>
      </c>
      <c r="C110" s="518">
        <v>-1.7754897435400103</v>
      </c>
      <c r="D110" s="165"/>
      <c r="E110" s="154"/>
      <c r="F110" s="154"/>
      <c r="G110" s="154"/>
      <c r="H110" s="154"/>
      <c r="I110" s="154"/>
      <c r="J110" s="154"/>
      <c r="K110" s="154"/>
      <c r="L110" s="154"/>
      <c r="M110" s="154"/>
      <c r="N110" s="154"/>
      <c r="O110" s="154"/>
      <c r="P110" s="154"/>
      <c r="Q110" s="154"/>
    </row>
    <row r="111" spans="1:17" ht="12">
      <c r="A111" s="47" t="s">
        <v>40</v>
      </c>
      <c r="B111" s="470">
        <v>0.2952464314570428</v>
      </c>
      <c r="C111" s="518">
        <v>-3.652441085833939</v>
      </c>
      <c r="D111" s="165"/>
      <c r="E111" s="154"/>
      <c r="F111" s="154"/>
      <c r="G111" s="154"/>
      <c r="H111" s="154"/>
      <c r="I111" s="154"/>
      <c r="J111" s="154"/>
      <c r="K111" s="154"/>
      <c r="L111" s="154"/>
      <c r="M111" s="154"/>
      <c r="N111" s="154"/>
      <c r="O111" s="154"/>
      <c r="P111" s="154"/>
      <c r="Q111" s="154"/>
    </row>
    <row r="112" spans="1:17" ht="12">
      <c r="A112" s="47" t="s">
        <v>31</v>
      </c>
      <c r="B112" s="470">
        <v>2.0399428804569566</v>
      </c>
      <c r="C112" s="518">
        <v>-2.5074998387924095</v>
      </c>
      <c r="D112" s="165"/>
      <c r="E112" s="154"/>
      <c r="F112" s="154"/>
      <c r="G112" s="154"/>
      <c r="H112" s="154"/>
      <c r="I112" s="154"/>
      <c r="J112" s="154"/>
      <c r="K112" s="154"/>
      <c r="L112" s="154"/>
      <c r="M112" s="154"/>
      <c r="N112" s="154"/>
      <c r="O112" s="154"/>
      <c r="P112" s="154"/>
      <c r="Q112" s="154"/>
    </row>
    <row r="113" spans="1:17" ht="12">
      <c r="A113" s="47" t="s">
        <v>27</v>
      </c>
      <c r="B113" s="470">
        <v>3.1760824742268037</v>
      </c>
      <c r="C113" s="518">
        <v>-0.7860380327548997</v>
      </c>
      <c r="D113" s="165"/>
      <c r="E113" s="154"/>
      <c r="F113" s="154"/>
      <c r="G113" s="154"/>
      <c r="H113" s="154"/>
      <c r="I113" s="154"/>
      <c r="J113" s="154"/>
      <c r="K113" s="154"/>
      <c r="L113" s="154"/>
      <c r="M113" s="154"/>
      <c r="N113" s="154"/>
      <c r="O113" s="154"/>
      <c r="P113" s="154"/>
      <c r="Q113" s="154"/>
    </row>
    <row r="114" spans="1:17" ht="12">
      <c r="A114" s="47" t="s">
        <v>6</v>
      </c>
      <c r="B114" s="470">
        <v>2.5424535514947624</v>
      </c>
      <c r="C114" s="518">
        <v>-1.435278311694224</v>
      </c>
      <c r="D114" s="165"/>
      <c r="E114" s="154"/>
      <c r="F114" s="154"/>
      <c r="G114" s="154"/>
      <c r="H114" s="154"/>
      <c r="I114" s="154"/>
      <c r="J114" s="154"/>
      <c r="K114" s="154"/>
      <c r="L114" s="154"/>
      <c r="M114" s="154"/>
      <c r="N114" s="154"/>
      <c r="O114" s="154"/>
      <c r="P114" s="154"/>
      <c r="Q114" s="154"/>
    </row>
    <row r="115" spans="1:17" ht="12">
      <c r="A115" s="47" t="s">
        <v>14</v>
      </c>
      <c r="B115" s="500">
        <v>13.47608200455581</v>
      </c>
      <c r="C115" s="516">
        <v>8.212807113363104</v>
      </c>
      <c r="D115" s="165"/>
      <c r="E115" s="154"/>
      <c r="F115" s="154"/>
      <c r="G115" s="154"/>
      <c r="H115" s="154"/>
      <c r="I115" s="154"/>
      <c r="J115" s="154"/>
      <c r="K115" s="154"/>
      <c r="L115" s="154"/>
      <c r="M115" s="154"/>
      <c r="N115" s="154"/>
      <c r="O115" s="154"/>
      <c r="P115" s="154"/>
      <c r="Q115" s="154"/>
    </row>
    <row r="116" spans="1:17" ht="12">
      <c r="A116" s="47" t="s">
        <v>38</v>
      </c>
      <c r="B116" s="500">
        <v>9.879963065558634</v>
      </c>
      <c r="C116" s="516">
        <v>4.334860959163313</v>
      </c>
      <c r="D116" s="165"/>
      <c r="E116" s="154"/>
      <c r="F116" s="154"/>
      <c r="G116" s="154"/>
      <c r="H116" s="154"/>
      <c r="I116" s="154"/>
      <c r="J116" s="154"/>
      <c r="K116" s="154"/>
      <c r="L116" s="154"/>
      <c r="M116" s="154"/>
      <c r="N116" s="154"/>
      <c r="O116" s="154"/>
      <c r="P116" s="154"/>
      <c r="Q116" s="154"/>
    </row>
    <row r="117" spans="1:17" ht="12">
      <c r="A117" s="47" t="s">
        <v>41</v>
      </c>
      <c r="B117" s="470">
        <v>0.1369556014841007</v>
      </c>
      <c r="C117" s="518">
        <v>-3.8258642647199514</v>
      </c>
      <c r="D117" s="165"/>
      <c r="E117" s="154"/>
      <c r="F117" s="154"/>
      <c r="G117" s="154"/>
      <c r="H117" s="154"/>
      <c r="I117" s="154"/>
      <c r="J117" s="154"/>
      <c r="K117" s="154"/>
      <c r="L117" s="154"/>
      <c r="M117" s="154"/>
      <c r="N117" s="154"/>
      <c r="O117" s="154"/>
      <c r="P117" s="154"/>
      <c r="Q117" s="154"/>
    </row>
    <row r="118" spans="1:17" ht="12">
      <c r="A118" s="47" t="s">
        <v>34</v>
      </c>
      <c r="B118" s="470">
        <v>4.585878853091968</v>
      </c>
      <c r="C118" s="518">
        <v>0.41665832738273156</v>
      </c>
      <c r="D118" s="165"/>
      <c r="E118" s="154"/>
      <c r="F118" s="154"/>
      <c r="G118" s="154"/>
      <c r="H118" s="154"/>
      <c r="I118" s="154"/>
      <c r="J118" s="154"/>
      <c r="K118" s="154"/>
      <c r="L118" s="154"/>
      <c r="M118" s="154"/>
      <c r="N118" s="154"/>
      <c r="O118" s="154"/>
      <c r="P118" s="154"/>
      <c r="Q118" s="154"/>
    </row>
    <row r="119" spans="1:17" ht="12">
      <c r="A119" s="262"/>
      <c r="B119" s="166"/>
      <c r="C119" s="166"/>
      <c r="D119" s="154"/>
      <c r="E119" s="154"/>
      <c r="F119" s="154"/>
      <c r="G119" s="154"/>
      <c r="H119" s="154"/>
      <c r="I119" s="154"/>
      <c r="J119" s="154"/>
      <c r="K119" s="154"/>
      <c r="L119" s="154"/>
      <c r="M119" s="154"/>
      <c r="N119" s="154"/>
      <c r="O119" s="154"/>
      <c r="P119" s="154"/>
      <c r="Q119" s="154"/>
    </row>
    <row r="120" spans="1:17" ht="12">
      <c r="A120" s="262"/>
      <c r="B120" s="166"/>
      <c r="C120" s="166"/>
      <c r="D120" s="154"/>
      <c r="E120" s="154"/>
      <c r="F120" s="154"/>
      <c r="G120" s="154"/>
      <c r="H120" s="154"/>
      <c r="I120" s="154"/>
      <c r="J120" s="154"/>
      <c r="K120" s="154"/>
      <c r="L120" s="154"/>
      <c r="M120" s="154"/>
      <c r="N120" s="154"/>
      <c r="O120" s="154"/>
      <c r="P120" s="154"/>
      <c r="Q120" s="154"/>
    </row>
    <row r="121" spans="1:17" ht="12">
      <c r="A121" s="154"/>
      <c r="B121" s="154"/>
      <c r="C121" s="154"/>
      <c r="D121" s="154"/>
      <c r="E121" s="154"/>
      <c r="F121" s="154"/>
      <c r="G121" s="154"/>
      <c r="H121" s="154"/>
      <c r="I121" s="154"/>
      <c r="J121" s="154"/>
      <c r="K121" s="154"/>
      <c r="L121" s="154"/>
      <c r="M121" s="154"/>
      <c r="N121" s="154"/>
      <c r="O121" s="154"/>
      <c r="P121" s="154"/>
      <c r="Q121" s="154"/>
    </row>
    <row r="122" spans="1:17" ht="12">
      <c r="A122" s="154"/>
      <c r="B122" s="154"/>
      <c r="C122" s="154"/>
      <c r="D122" s="154"/>
      <c r="E122" s="154"/>
      <c r="F122" s="154"/>
      <c r="G122" s="154"/>
      <c r="H122" s="154"/>
      <c r="I122" s="154"/>
      <c r="J122" s="154"/>
      <c r="K122" s="154"/>
      <c r="L122" s="154"/>
      <c r="M122" s="154"/>
      <c r="N122" s="154"/>
      <c r="O122" s="154"/>
      <c r="P122" s="154"/>
      <c r="Q122" s="154"/>
    </row>
    <row r="123" spans="1:17" ht="12">
      <c r="A123" s="154"/>
      <c r="B123" s="154"/>
      <c r="C123" s="154"/>
      <c r="D123" s="154"/>
      <c r="E123" s="154"/>
      <c r="F123" s="154"/>
      <c r="G123" s="154"/>
      <c r="H123" s="154"/>
      <c r="I123" s="154"/>
      <c r="J123" s="154"/>
      <c r="K123" s="154"/>
      <c r="L123" s="154"/>
      <c r="M123" s="154"/>
      <c r="N123" s="154"/>
      <c r="O123" s="154"/>
      <c r="P123" s="154"/>
      <c r="Q123" s="154"/>
    </row>
    <row r="124" spans="1:17" ht="12">
      <c r="A124" s="154"/>
      <c r="B124" s="154"/>
      <c r="C124" s="154"/>
      <c r="D124" s="154"/>
      <c r="E124" s="154"/>
      <c r="F124" s="154"/>
      <c r="G124" s="154"/>
      <c r="H124" s="154"/>
      <c r="I124" s="154"/>
      <c r="J124" s="154"/>
      <c r="K124" s="154"/>
      <c r="L124" s="154"/>
      <c r="M124" s="154"/>
      <c r="N124" s="154"/>
      <c r="O124" s="154"/>
      <c r="P124" s="154"/>
      <c r="Q124" s="154"/>
    </row>
    <row r="125" spans="1:17" ht="12">
      <c r="A125" s="154"/>
      <c r="B125" s="154"/>
      <c r="C125" s="154"/>
      <c r="D125" s="154"/>
      <c r="E125" s="154"/>
      <c r="F125" s="154"/>
      <c r="G125" s="154"/>
      <c r="H125" s="154"/>
      <c r="I125" s="154"/>
      <c r="J125" s="154"/>
      <c r="K125" s="154"/>
      <c r="L125" s="154"/>
      <c r="M125" s="154"/>
      <c r="N125" s="154"/>
      <c r="O125" s="154"/>
      <c r="P125" s="154"/>
      <c r="Q125" s="154"/>
    </row>
    <row r="126" spans="1:17" ht="12">
      <c r="A126" s="154"/>
      <c r="B126" s="154"/>
      <c r="C126" s="154"/>
      <c r="D126" s="154"/>
      <c r="E126" s="154"/>
      <c r="F126" s="154"/>
      <c r="G126" s="154"/>
      <c r="H126" s="154"/>
      <c r="I126" s="154"/>
      <c r="J126" s="154"/>
      <c r="K126" s="154"/>
      <c r="L126" s="154"/>
      <c r="M126" s="154"/>
      <c r="N126" s="154"/>
      <c r="O126" s="154"/>
      <c r="P126" s="154"/>
      <c r="Q126" s="154"/>
    </row>
    <row r="132" spans="1:3" ht="82.5" customHeight="1">
      <c r="A132" s="1138"/>
      <c r="B132" s="1139" t="s">
        <v>147</v>
      </c>
      <c r="C132" s="1140" t="s">
        <v>148</v>
      </c>
    </row>
    <row r="133" spans="1:3" ht="12">
      <c r="A133" s="755" t="s">
        <v>13</v>
      </c>
      <c r="B133" s="500">
        <v>8.707201889020071</v>
      </c>
      <c r="C133" s="501">
        <v>2.280175528753883</v>
      </c>
    </row>
    <row r="134" spans="1:3" ht="12">
      <c r="A134" s="755" t="s">
        <v>7</v>
      </c>
      <c r="B134" s="470">
        <v>1.7843615494978478</v>
      </c>
      <c r="C134" s="521">
        <v>-2.2852771873053292</v>
      </c>
    </row>
    <row r="135" spans="1:3" ht="12">
      <c r="A135" s="755" t="s">
        <v>39</v>
      </c>
      <c r="B135" s="470">
        <v>0.009243998566821928</v>
      </c>
      <c r="C135" s="521">
        <v>-3.93844351872416</v>
      </c>
    </row>
    <row r="136" spans="1:3" ht="12">
      <c r="A136" s="755" t="s">
        <v>19</v>
      </c>
      <c r="B136" s="470">
        <v>0.12388059701492539</v>
      </c>
      <c r="C136" s="521">
        <v>-3.8238069202760565</v>
      </c>
    </row>
    <row r="137" spans="1:3" ht="12">
      <c r="A137" s="755" t="s">
        <v>28</v>
      </c>
      <c r="B137" s="500">
        <v>5.502831734144629</v>
      </c>
      <c r="C137" s="501">
        <v>1.1954203694396526</v>
      </c>
    </row>
    <row r="138" spans="1:14" ht="12" customHeight="1">
      <c r="A138" s="755" t="s">
        <v>12</v>
      </c>
      <c r="B138" s="500">
        <v>6.743289224952742</v>
      </c>
      <c r="C138" s="501">
        <v>2.0903843163574116</v>
      </c>
      <c r="G138" s="22"/>
      <c r="H138" s="22"/>
      <c r="J138" s="703"/>
      <c r="K138" s="703"/>
      <c r="M138" s="707" t="s">
        <v>203</v>
      </c>
      <c r="N138" s="520"/>
    </row>
    <row r="139" spans="1:14" ht="12.75">
      <c r="A139" s="755" t="s">
        <v>21</v>
      </c>
      <c r="B139" s="470">
        <v>3.0232767232767235</v>
      </c>
      <c r="C139" s="521">
        <v>-1.159176028779493</v>
      </c>
      <c r="F139" s="170" t="s">
        <v>94</v>
      </c>
      <c r="G139" s="71"/>
      <c r="H139" s="46"/>
      <c r="I139" s="1141" t="s">
        <v>425</v>
      </c>
      <c r="J139" s="1142"/>
      <c r="K139" s="1142"/>
      <c r="M139" s="708">
        <f>MIN(B133:B148,B150:B164)</f>
        <v>0</v>
      </c>
      <c r="N139" s="22" t="s">
        <v>195</v>
      </c>
    </row>
    <row r="140" spans="1:14" ht="12.75">
      <c r="A140" s="755" t="s">
        <v>10</v>
      </c>
      <c r="B140" s="500">
        <v>7.061378999549348</v>
      </c>
      <c r="C140" s="501">
        <v>2.399000179869903</v>
      </c>
      <c r="F140" s="173"/>
      <c r="G140" s="70" t="s">
        <v>52</v>
      </c>
      <c r="H140" s="46"/>
      <c r="I140" s="54"/>
      <c r="J140" s="46" t="s">
        <v>269</v>
      </c>
      <c r="K140" s="54"/>
      <c r="M140" s="709">
        <f>MAX(B133:B148,B150:B164)</f>
        <v>13.47608200455581</v>
      </c>
      <c r="N140" s="22" t="s">
        <v>196</v>
      </c>
    </row>
    <row r="141" spans="1:14" ht="12.75">
      <c r="A141" s="755" t="s">
        <v>3</v>
      </c>
      <c r="B141" s="470">
        <v>1.8594378230901782</v>
      </c>
      <c r="C141" s="521">
        <v>-2.3933904179228023</v>
      </c>
      <c r="F141" s="494"/>
      <c r="G141" s="70" t="s">
        <v>211</v>
      </c>
      <c r="H141" s="46"/>
      <c r="I141" s="54"/>
      <c r="J141" s="46" t="s">
        <v>270</v>
      </c>
      <c r="K141" s="54"/>
      <c r="M141" s="709">
        <f>M140-M139</f>
        <v>13.47608200455581</v>
      </c>
      <c r="N141" s="22" t="s">
        <v>197</v>
      </c>
    </row>
    <row r="142" spans="1:14" ht="12.75">
      <c r="A142" s="755" t="s">
        <v>8</v>
      </c>
      <c r="B142" s="500">
        <v>4.063537779850746</v>
      </c>
      <c r="C142" s="521">
        <v>-1.6280921348282957</v>
      </c>
      <c r="F142" s="460"/>
      <c r="G142" s="70" t="s">
        <v>53</v>
      </c>
      <c r="H142" s="46"/>
      <c r="I142" s="54"/>
      <c r="J142" s="46" t="s">
        <v>271</v>
      </c>
      <c r="K142" s="54"/>
      <c r="M142" s="750">
        <f>M141/4</f>
        <v>3.3690205011389525</v>
      </c>
      <c r="N142" s="22" t="s">
        <v>198</v>
      </c>
    </row>
    <row r="143" spans="1:14" ht="12">
      <c r="A143" s="755" t="s">
        <v>0</v>
      </c>
      <c r="B143" s="470">
        <v>0.8096223776223775</v>
      </c>
      <c r="C143" s="521">
        <v>-3.1450581466616114</v>
      </c>
      <c r="M143" s="22"/>
      <c r="N143" s="22"/>
    </row>
    <row r="144" spans="1:14" ht="12">
      <c r="A144" s="755" t="s">
        <v>22</v>
      </c>
      <c r="B144" s="470">
        <v>1.7709429449948755</v>
      </c>
      <c r="C144" s="521">
        <v>-2.268989191359994</v>
      </c>
      <c r="M144" s="708">
        <f>M139+M142</f>
        <v>3.3690205011389525</v>
      </c>
      <c r="N144" s="22" t="s">
        <v>200</v>
      </c>
    </row>
    <row r="145" spans="1:14" ht="12">
      <c r="A145" s="755" t="s">
        <v>35</v>
      </c>
      <c r="B145" s="470">
        <v>0.2631578947368421</v>
      </c>
      <c r="C145" s="521">
        <v>-3.6845296225541397</v>
      </c>
      <c r="M145" s="22"/>
      <c r="N145" s="22" t="s">
        <v>199</v>
      </c>
    </row>
    <row r="146" spans="1:14" ht="12">
      <c r="A146" s="755" t="s">
        <v>1</v>
      </c>
      <c r="B146" s="470">
        <v>0.6716921692169218</v>
      </c>
      <c r="C146" s="521">
        <v>-3.3907793264719</v>
      </c>
      <c r="M146" s="708">
        <f>M139+M142+M142+M142</f>
        <v>10.107061503416858</v>
      </c>
      <c r="N146" s="22" t="s">
        <v>201</v>
      </c>
    </row>
    <row r="147" spans="1:14" ht="12">
      <c r="A147" s="755" t="s">
        <v>11</v>
      </c>
      <c r="B147" s="500">
        <v>8.938801744586426</v>
      </c>
      <c r="C147" s="501">
        <v>4.761563381783164</v>
      </c>
      <c r="M147" s="751"/>
      <c r="N147" s="520"/>
    </row>
    <row r="148" spans="1:3" ht="12">
      <c r="A148" s="755" t="s">
        <v>23</v>
      </c>
      <c r="B148" s="470">
        <v>0.6806672025723473</v>
      </c>
      <c r="C148" s="521">
        <v>-3.3168595430144547</v>
      </c>
    </row>
    <row r="149" spans="1:3" ht="12">
      <c r="A149" s="755" t="s">
        <v>426</v>
      </c>
      <c r="B149" s="555">
        <v>25.625</v>
      </c>
      <c r="C149" s="753">
        <v>20.89606248270902</v>
      </c>
    </row>
    <row r="150" spans="1:3" ht="12">
      <c r="A150" s="755" t="s">
        <v>24</v>
      </c>
      <c r="B150" s="470">
        <v>0.3922327314416738</v>
      </c>
      <c r="C150" s="521">
        <v>-3.555454785849308</v>
      </c>
    </row>
    <row r="151" spans="1:3" ht="12">
      <c r="A151" s="755" t="s">
        <v>2</v>
      </c>
      <c r="B151" s="470">
        <v>1.565625</v>
      </c>
      <c r="C151" s="521">
        <v>-2.772687517290982</v>
      </c>
    </row>
    <row r="152" spans="1:15" ht="12">
      <c r="A152" s="755" t="s">
        <v>25</v>
      </c>
      <c r="B152" s="470">
        <v>0</v>
      </c>
      <c r="C152" s="521">
        <v>-3.9</v>
      </c>
      <c r="F152" s="1112" t="s">
        <v>87</v>
      </c>
      <c r="G152" s="54"/>
      <c r="H152" s="54"/>
      <c r="I152" s="320" t="s">
        <v>207</v>
      </c>
      <c r="J152" s="54"/>
      <c r="K152" s="54"/>
      <c r="M152" s="519" t="s">
        <v>204</v>
      </c>
      <c r="N152" s="22"/>
      <c r="O152" s="520"/>
    </row>
    <row r="153" spans="1:15" ht="12.75">
      <c r="A153" s="755" t="s">
        <v>5</v>
      </c>
      <c r="B153" s="470">
        <v>2.101084812623274</v>
      </c>
      <c r="C153" s="521">
        <v>-2.3423127638393053</v>
      </c>
      <c r="F153" s="493"/>
      <c r="G153" s="70" t="s">
        <v>210</v>
      </c>
      <c r="H153" s="46"/>
      <c r="I153" s="54"/>
      <c r="J153" s="46" t="s">
        <v>269</v>
      </c>
      <c r="K153" s="54"/>
      <c r="M153" s="709">
        <f>MIN(C133:C148,C150:C164)</f>
        <v>-3.93844351872416</v>
      </c>
      <c r="N153" s="22" t="s">
        <v>195</v>
      </c>
      <c r="O153" s="520"/>
    </row>
    <row r="154" spans="1:15" ht="12.75">
      <c r="A154" s="755" t="s">
        <v>37</v>
      </c>
      <c r="B154" s="500">
        <v>3.2384079601990052</v>
      </c>
      <c r="C154" s="521">
        <v>-1.0301750794800362</v>
      </c>
      <c r="F154" s="174"/>
      <c r="G154" s="70" t="s">
        <v>208</v>
      </c>
      <c r="H154" s="46"/>
      <c r="I154" s="54"/>
      <c r="J154" s="46" t="s">
        <v>270</v>
      </c>
      <c r="K154" s="54"/>
      <c r="M154" s="709">
        <f>MAX(C133:C148,C150:C164)</f>
        <v>8.212807113363104</v>
      </c>
      <c r="N154" s="22" t="s">
        <v>196</v>
      </c>
      <c r="O154" s="520"/>
    </row>
    <row r="155" spans="1:15" ht="12.75">
      <c r="A155" s="755" t="s">
        <v>26</v>
      </c>
      <c r="B155" s="470">
        <v>0.2937156970362239</v>
      </c>
      <c r="C155" s="521">
        <v>-3.6658818092778094</v>
      </c>
      <c r="F155" s="462"/>
      <c r="G155" s="70" t="s">
        <v>209</v>
      </c>
      <c r="H155" s="46"/>
      <c r="I155" s="54"/>
      <c r="J155" s="46" t="s">
        <v>271</v>
      </c>
      <c r="K155" s="54"/>
      <c r="M155" s="709">
        <f>M154-M153</f>
        <v>12.151250632087264</v>
      </c>
      <c r="N155" s="22" t="s">
        <v>197</v>
      </c>
      <c r="O155" s="520"/>
    </row>
    <row r="156" spans="1:15" ht="12">
      <c r="A156" s="755" t="s">
        <v>4</v>
      </c>
      <c r="B156" s="470">
        <v>2.223971006989387</v>
      </c>
      <c r="C156" s="521">
        <v>-1.7754897435400103</v>
      </c>
      <c r="M156" s="708">
        <f>M155/4</f>
        <v>3.037812658021816</v>
      </c>
      <c r="N156" s="22" t="s">
        <v>198</v>
      </c>
      <c r="O156" s="520"/>
    </row>
    <row r="157" spans="1:15" ht="12">
      <c r="A157" s="755" t="s">
        <v>40</v>
      </c>
      <c r="B157" s="470">
        <v>0.2952464314570428</v>
      </c>
      <c r="C157" s="521">
        <v>-3.652441085833939</v>
      </c>
      <c r="M157" s="22"/>
      <c r="N157" s="22"/>
      <c r="O157" s="520"/>
    </row>
    <row r="158" spans="1:15" ht="12">
      <c r="A158" s="755" t="s">
        <v>31</v>
      </c>
      <c r="B158" s="470">
        <v>2.0399428804569566</v>
      </c>
      <c r="C158" s="521">
        <v>-2.5074998387924095</v>
      </c>
      <c r="M158" s="708">
        <f>M153+M156</f>
        <v>-0.9006308607023441</v>
      </c>
      <c r="N158" s="22" t="s">
        <v>205</v>
      </c>
      <c r="O158" s="520"/>
    </row>
    <row r="159" spans="1:15" ht="12">
      <c r="A159" s="755" t="s">
        <v>27</v>
      </c>
      <c r="B159" s="470">
        <v>3.1760824742268037</v>
      </c>
      <c r="C159" s="501">
        <v>-0.7860380327548997</v>
      </c>
      <c r="M159" s="708">
        <f>M153+M156+M156+M156</f>
        <v>5.174994455341288</v>
      </c>
      <c r="N159" s="22" t="s">
        <v>206</v>
      </c>
      <c r="O159" s="520"/>
    </row>
    <row r="160" spans="1:13" ht="12">
      <c r="A160" s="755" t="s">
        <v>6</v>
      </c>
      <c r="B160" s="470">
        <v>2.5424535514947624</v>
      </c>
      <c r="C160" s="521">
        <v>-1.435278311694224</v>
      </c>
      <c r="M160" s="752"/>
    </row>
    <row r="161" spans="1:3" ht="12">
      <c r="A161" s="755" t="s">
        <v>14</v>
      </c>
      <c r="B161" s="555">
        <v>13.47608200455581</v>
      </c>
      <c r="C161" s="753">
        <v>8.212807113363104</v>
      </c>
    </row>
    <row r="162" spans="1:3" ht="12">
      <c r="A162" s="755" t="s">
        <v>38</v>
      </c>
      <c r="B162" s="500">
        <v>9.879963065558634</v>
      </c>
      <c r="C162" s="501">
        <v>4.334860959163313</v>
      </c>
    </row>
    <row r="163" spans="1:3" ht="12">
      <c r="A163" s="755" t="s">
        <v>41</v>
      </c>
      <c r="B163" s="470">
        <v>0.1369556014841007</v>
      </c>
      <c r="C163" s="521">
        <v>-3.8258642647199514</v>
      </c>
    </row>
    <row r="164" spans="1:3" ht="12">
      <c r="A164" s="755" t="s">
        <v>34</v>
      </c>
      <c r="B164" s="500">
        <v>4.585878853091968</v>
      </c>
      <c r="C164" s="501">
        <v>0.41665832738273156</v>
      </c>
    </row>
    <row r="166" ht="12"/>
  </sheetData>
  <mergeCells count="1">
    <mergeCell ref="H94:J95"/>
  </mergeCells>
  <printOptions/>
  <pageMargins left="0.7480314960629921" right="0.7480314960629921" top="0.8661417322834646" bottom="0.8661417322834646" header="0.5118110236220472" footer="0.5118110236220472"/>
  <pageSetup cellComments="asDisplayed" fitToHeight="0" horizontalDpi="1200" verticalDpi="1200" orientation="landscape" paperSize="9" scale="90" r:id="rId4"/>
  <headerFooter alignWithMargins="0">
    <oddHeader>&amp;L&amp;"Arial,Bold"&amp;12&amp;A&amp;R&amp;"Arial,Bold"&amp;12Performance in Relation to EU Average in 2000</oddHeader>
  </headerFooter>
  <rowBreaks count="1" manualBreakCount="1">
    <brk id="81" max="255" man="1"/>
  </rowBreaks>
  <drawing r:id="rId3"/>
  <legacyDrawing r:id="rId2"/>
</worksheet>
</file>

<file path=xl/worksheets/sheet28.xml><?xml version="1.0" encoding="utf-8"?>
<worksheet xmlns="http://schemas.openxmlformats.org/spreadsheetml/2006/main" xmlns:r="http://schemas.openxmlformats.org/officeDocument/2006/relationships">
  <sheetPr codeName="Sheet8">
    <tabColor indexed="49"/>
  </sheetPr>
  <dimension ref="A2:T67"/>
  <sheetViews>
    <sheetView workbookViewId="0" topLeftCell="A1">
      <selection activeCell="A1" sqref="A1"/>
    </sheetView>
  </sheetViews>
  <sheetFormatPr defaultColWidth="9.140625" defaultRowHeight="12.75"/>
  <cols>
    <col min="1" max="1" width="14.7109375" style="0" customWidth="1"/>
    <col min="2" max="2" width="12.28125" style="0" customWidth="1"/>
    <col min="18" max="18" width="13.140625" style="0" customWidth="1"/>
    <col min="19" max="19" width="18.28125" style="0" customWidth="1"/>
    <col min="20" max="20" width="11.57421875" style="0" bestFit="1" customWidth="1"/>
  </cols>
  <sheetData>
    <row r="2" ht="12.75">
      <c r="T2" s="31"/>
    </row>
    <row r="3" ht="12.75">
      <c r="T3" s="557"/>
    </row>
    <row r="4" ht="12.75">
      <c r="T4" s="557"/>
    </row>
    <row r="5" ht="12.75">
      <c r="T5" s="557"/>
    </row>
    <row r="6" ht="12.75">
      <c r="T6" s="557"/>
    </row>
    <row r="7" ht="12.75">
      <c r="T7" s="557"/>
    </row>
    <row r="8" ht="12.75">
      <c r="T8" s="557"/>
    </row>
    <row r="9" ht="12.75">
      <c r="T9" s="557"/>
    </row>
    <row r="10" ht="12.75">
      <c r="T10" s="557"/>
    </row>
    <row r="11" ht="12.75">
      <c r="T11" s="557"/>
    </row>
    <row r="12" ht="12.75">
      <c r="T12" s="557"/>
    </row>
    <row r="13" ht="12.75">
      <c r="T13" s="557"/>
    </row>
    <row r="14" ht="12.75">
      <c r="T14" s="557"/>
    </row>
    <row r="15" ht="12.75">
      <c r="T15" s="557"/>
    </row>
    <row r="16" ht="12.75">
      <c r="T16" s="557"/>
    </row>
    <row r="17" ht="12.75">
      <c r="T17" s="557"/>
    </row>
    <row r="18" ht="12.75">
      <c r="T18" s="557"/>
    </row>
    <row r="19" ht="12.75">
      <c r="T19" s="557"/>
    </row>
    <row r="20" ht="12.75">
      <c r="T20" s="557"/>
    </row>
    <row r="21" ht="12.75">
      <c r="T21" s="557"/>
    </row>
    <row r="22" ht="12.75">
      <c r="T22" s="557"/>
    </row>
    <row r="23" ht="12.75">
      <c r="T23" s="557"/>
    </row>
    <row r="24" ht="12.75">
      <c r="T24" s="557"/>
    </row>
    <row r="25" ht="12.75">
      <c r="T25" s="557"/>
    </row>
    <row r="26" ht="12.75">
      <c r="T26" s="557"/>
    </row>
    <row r="27" ht="12.75">
      <c r="T27" s="557"/>
    </row>
    <row r="28" ht="12.75">
      <c r="T28" s="557"/>
    </row>
    <row r="29" ht="12.75">
      <c r="T29" s="557"/>
    </row>
    <row r="30" ht="12.75">
      <c r="T30" s="557"/>
    </row>
    <row r="31" ht="12.75">
      <c r="T31" s="557"/>
    </row>
    <row r="32" ht="12.75">
      <c r="T32" s="557"/>
    </row>
    <row r="33" ht="13.5" thickBot="1">
      <c r="T33" s="557"/>
    </row>
    <row r="34" spans="1:20" ht="12.75">
      <c r="A34" s="773"/>
      <c r="B34" s="815" t="s">
        <v>96</v>
      </c>
      <c r="T34" s="557"/>
    </row>
    <row r="35" spans="1:2" ht="13.5" thickBot="1">
      <c r="A35" s="820"/>
      <c r="B35" s="822" t="s">
        <v>352</v>
      </c>
    </row>
    <row r="36" spans="1:2" ht="12.75">
      <c r="A36" s="770" t="str">
        <f>'Indicator 7. Organic Farming'!A106</f>
        <v>Malta</v>
      </c>
      <c r="B36" s="768">
        <f>'Indicator 7. Organic Farming'!B106</f>
        <v>0</v>
      </c>
    </row>
    <row r="37" spans="1:2" ht="12.75">
      <c r="A37" s="770" t="str">
        <f>'Indicator 7. Organic Farming'!A89</f>
        <v>Bulgaria</v>
      </c>
      <c r="B37" s="768">
        <f>'Indicator 7. Organic Farming'!B89</f>
        <v>0.009243998566821928</v>
      </c>
    </row>
    <row r="38" spans="1:2" ht="12.75">
      <c r="A38" s="770" t="str">
        <f>'Indicator 7. Organic Farming'!A90</f>
        <v>Cyprus</v>
      </c>
      <c r="B38" s="768">
        <f>'Indicator 7. Organic Farming'!B90</f>
        <v>0.12388059701492539</v>
      </c>
    </row>
    <row r="39" spans="1:2" ht="12.75">
      <c r="A39" s="770" t="str">
        <f>'Indicator 7. Organic Farming'!A117</f>
        <v>Turkey</v>
      </c>
      <c r="B39" s="768">
        <f>'Indicator 7. Organic Farming'!B117</f>
        <v>0.1369556014841007</v>
      </c>
    </row>
    <row r="40" spans="1:2" ht="12.75">
      <c r="A40" s="770" t="str">
        <f>'Indicator 7. Organic Farming'!A99</f>
        <v>Iceland</v>
      </c>
      <c r="B40" s="768">
        <f>'Indicator 7. Organic Farming'!B99</f>
        <v>0.2631578947368421</v>
      </c>
    </row>
    <row r="41" spans="1:2" ht="12.75">
      <c r="A41" s="770" t="str">
        <f>'Indicator 7. Organic Farming'!A109</f>
        <v>Poland</v>
      </c>
      <c r="B41" s="768">
        <f>'Indicator 7. Organic Farming'!B109</f>
        <v>0.2937156970362239</v>
      </c>
    </row>
    <row r="42" spans="1:2" ht="12.75">
      <c r="A42" s="770" t="str">
        <f>'Indicator 7. Organic Farming'!A111</f>
        <v>Romania</v>
      </c>
      <c r="B42" s="768">
        <f>'Indicator 7. Organic Farming'!B111</f>
        <v>0.2952464314570428</v>
      </c>
    </row>
    <row r="43" spans="1:2" ht="12.75">
      <c r="A43" s="770" t="str">
        <f>'Indicator 7. Organic Farming'!A104</f>
        <v>Lithuania</v>
      </c>
      <c r="B43" s="768">
        <f>'Indicator 7. Organic Farming'!B104</f>
        <v>0.3922327314416738</v>
      </c>
    </row>
    <row r="44" spans="1:2" ht="12.75">
      <c r="A44" s="770" t="str">
        <f>'Indicator 7. Organic Farming'!A100</f>
        <v>Ireland</v>
      </c>
      <c r="B44" s="768">
        <f>'Indicator 7. Organic Farming'!B100</f>
        <v>0.6716921692169218</v>
      </c>
    </row>
    <row r="45" spans="1:2" ht="12.75">
      <c r="A45" s="770" t="str">
        <f>'Indicator 7. Organic Farming'!A102</f>
        <v>Latvia</v>
      </c>
      <c r="B45" s="768">
        <f>'Indicator 7. Organic Farming'!B102</f>
        <v>0.6806672025723473</v>
      </c>
    </row>
    <row r="46" spans="1:2" ht="12.75">
      <c r="A46" s="770" t="str">
        <f>'Indicator 7. Organic Farming'!A97</f>
        <v>Greece</v>
      </c>
      <c r="B46" s="768">
        <f>'Indicator 7. Organic Farming'!B97</f>
        <v>0.8096223776223775</v>
      </c>
    </row>
    <row r="47" spans="1:2" ht="12.75">
      <c r="A47" s="770" t="str">
        <f>'Indicator 7. Organic Farming'!A105</f>
        <v>Luxembourg</v>
      </c>
      <c r="B47" s="768">
        <f>'Indicator 7. Organic Farming'!B105</f>
        <v>1.565625</v>
      </c>
    </row>
    <row r="48" spans="1:2" ht="12.75">
      <c r="A48" s="770" t="str">
        <f>'Indicator 7. Organic Farming'!A98</f>
        <v>Hungary</v>
      </c>
      <c r="B48" s="768">
        <f>'Indicator 7. Organic Farming'!B98</f>
        <v>1.7709429449948755</v>
      </c>
    </row>
    <row r="49" spans="1:2" ht="12.75">
      <c r="A49" s="770" t="str">
        <f>'Indicator 7. Organic Farming'!A88</f>
        <v>Belgium</v>
      </c>
      <c r="B49" s="768">
        <f>'Indicator 7. Organic Farming'!B88</f>
        <v>1.7843615494978478</v>
      </c>
    </row>
    <row r="50" spans="1:2" ht="12.75">
      <c r="A50" s="770" t="str">
        <f>'Indicator 7. Organic Farming'!A95</f>
        <v>France</v>
      </c>
      <c r="B50" s="768">
        <f>'Indicator 7. Organic Farming'!B95</f>
        <v>1.8594378230901782</v>
      </c>
    </row>
    <row r="51" spans="1:2" ht="12.75">
      <c r="A51" s="770" t="str">
        <f>'Indicator 7. Organic Farming'!A112</f>
        <v>Slovak Rep</v>
      </c>
      <c r="B51" s="768">
        <f>'Indicator 7. Organic Farming'!B112</f>
        <v>2.0399428804569566</v>
      </c>
    </row>
    <row r="52" spans="1:2" ht="12.75">
      <c r="A52" s="770" t="str">
        <f>'Indicator 7. Organic Farming'!A107</f>
        <v>Netherlands</v>
      </c>
      <c r="B52" s="768">
        <f>'Indicator 7. Organic Farming'!B107</f>
        <v>2.101084812623274</v>
      </c>
    </row>
    <row r="53" spans="1:2" ht="12.75">
      <c r="A53" s="770" t="str">
        <f>'Indicator 7. Organic Farming'!A110</f>
        <v>Portugal</v>
      </c>
      <c r="B53" s="768">
        <f>'Indicator 7. Organic Farming'!B110</f>
        <v>2.223971006989387</v>
      </c>
    </row>
    <row r="54" spans="1:2" ht="12.75">
      <c r="A54" s="770" t="str">
        <f>'Indicator 7. Organic Farming'!A114</f>
        <v>Spain</v>
      </c>
      <c r="B54" s="768">
        <f>'Indicator 7. Organic Farming'!B114</f>
        <v>2.5424535514947624</v>
      </c>
    </row>
    <row r="55" spans="1:2" ht="12.75">
      <c r="A55" s="770" t="str">
        <f>'Indicator 7. Organic Farming'!A93</f>
        <v>Estonia</v>
      </c>
      <c r="B55" s="768">
        <f>'Indicator 7. Organic Farming'!B93</f>
        <v>3.0232767232767235</v>
      </c>
    </row>
    <row r="56" spans="1:2" ht="12.75">
      <c r="A56" s="770" t="str">
        <f>'Indicator 7. Organic Farming'!A113</f>
        <v>Slovenia</v>
      </c>
      <c r="B56" s="768">
        <f>'Indicator 7. Organic Farming'!B113</f>
        <v>3.1760824742268037</v>
      </c>
    </row>
    <row r="57" spans="1:2" ht="12.75">
      <c r="A57" s="770" t="str">
        <f>'Indicator 7. Organic Farming'!A108</f>
        <v>Norway</v>
      </c>
      <c r="B57" s="767">
        <f>'Indicator 7. Organic Farming'!B108</f>
        <v>3.2384079601990052</v>
      </c>
    </row>
    <row r="58" spans="1:2" ht="12.75">
      <c r="A58" s="770" t="str">
        <f>'Indicator 7. Organic Farming'!A96</f>
        <v>Germany</v>
      </c>
      <c r="B58" s="767">
        <f>'Indicator 7. Organic Farming'!B96</f>
        <v>4.063537779850746</v>
      </c>
    </row>
    <row r="59" spans="1:2" ht="12.75">
      <c r="A59" s="770" t="str">
        <f>'Indicator 7. Organic Farming'!A118</f>
        <v>U. Kingdom</v>
      </c>
      <c r="B59" s="767">
        <f>'Indicator 7. Organic Farming'!B118</f>
        <v>4.585878853091968</v>
      </c>
    </row>
    <row r="60" spans="1:2" ht="12.75">
      <c r="A60" s="770" t="str">
        <f>'Indicator 7. Organic Farming'!A91</f>
        <v>Czech Rep</v>
      </c>
      <c r="B60" s="767">
        <f>'Indicator 7. Organic Farming'!B91</f>
        <v>5.502831734144629</v>
      </c>
    </row>
    <row r="61" spans="1:2" ht="12.75">
      <c r="A61" s="770" t="str">
        <f>'Indicator 7. Organic Farming'!A92</f>
        <v>Denmark</v>
      </c>
      <c r="B61" s="767">
        <f>'Indicator 7. Organic Farming'!B92</f>
        <v>6.743289224952742</v>
      </c>
    </row>
    <row r="62" spans="1:2" ht="12.75">
      <c r="A62" s="770" t="str">
        <f>'Indicator 7. Organic Farming'!A94</f>
        <v>Finland</v>
      </c>
      <c r="B62" s="767">
        <f>'Indicator 7. Organic Farming'!B94</f>
        <v>7.061378999549348</v>
      </c>
    </row>
    <row r="63" spans="1:2" ht="12.75">
      <c r="A63" s="770" t="str">
        <f>'Indicator 7. Organic Farming'!A87</f>
        <v>Austria</v>
      </c>
      <c r="B63" s="767">
        <f>'Indicator 7. Organic Farming'!B87</f>
        <v>8.707201889020071</v>
      </c>
    </row>
    <row r="64" spans="1:2" ht="12.75">
      <c r="A64" s="770" t="str">
        <f>'Indicator 7. Organic Farming'!A101</f>
        <v>Italy</v>
      </c>
      <c r="B64" s="767">
        <f>'Indicator 7. Organic Farming'!B101</f>
        <v>8.938801744586426</v>
      </c>
    </row>
    <row r="65" spans="1:2" ht="12.75">
      <c r="A65" s="770" t="str">
        <f>'Indicator 7. Organic Farming'!A116</f>
        <v>Switzerland</v>
      </c>
      <c r="B65" s="767">
        <f>'Indicator 7. Organic Farming'!B116</f>
        <v>9.879963065558634</v>
      </c>
    </row>
    <row r="66" spans="1:2" ht="12.75">
      <c r="A66" s="770" t="str">
        <f>'Indicator 7. Organic Farming'!A115</f>
        <v>Sweden</v>
      </c>
      <c r="B66" s="882">
        <f>'Indicator 7. Organic Farming'!B115</f>
        <v>13.47608200455581</v>
      </c>
    </row>
    <row r="67" spans="1:2" ht="13.5" thickBot="1">
      <c r="A67" s="820" t="str">
        <f>'Indicator 7. Organic Farming'!A103</f>
        <v>Liechtenstein</v>
      </c>
      <c r="B67" s="883">
        <f>'Indicator 7. Organic Farming'!B103</f>
        <v>25.625</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19">
    <tabColor indexed="49"/>
  </sheetPr>
  <dimension ref="A4:H81"/>
  <sheetViews>
    <sheetView workbookViewId="0" topLeftCell="A4">
      <selection activeCell="D46" sqref="D46"/>
    </sheetView>
  </sheetViews>
  <sheetFormatPr defaultColWidth="9.140625" defaultRowHeight="12.75"/>
  <cols>
    <col min="1" max="1" width="24.140625" style="0" customWidth="1"/>
    <col min="2" max="2" width="20.140625" style="0" customWidth="1"/>
  </cols>
  <sheetData>
    <row r="4" ht="12.75">
      <c r="C4" s="41"/>
    </row>
    <row r="37" ht="13.5" thickBot="1">
      <c r="C37" s="755"/>
    </row>
    <row r="38" spans="1:3" ht="12.75">
      <c r="A38" s="773"/>
      <c r="B38" s="815" t="s">
        <v>95</v>
      </c>
      <c r="C38" s="755"/>
    </row>
    <row r="39" spans="1:3" ht="18.75" customHeight="1" thickBot="1">
      <c r="A39" s="820"/>
      <c r="B39" s="822" t="s">
        <v>334</v>
      </c>
      <c r="C39" s="28"/>
    </row>
    <row r="40" spans="1:2" ht="12.75">
      <c r="A40" s="772" t="s">
        <v>39</v>
      </c>
      <c r="B40" s="884">
        <f>'Indicator 7. Organic Farming'!C89</f>
        <v>-3.93844351872416</v>
      </c>
    </row>
    <row r="41" spans="1:2" ht="12.75">
      <c r="A41" s="772" t="s">
        <v>25</v>
      </c>
      <c r="B41" s="884">
        <f>'Indicator 7. Organic Farming'!C106</f>
        <v>-3.9</v>
      </c>
    </row>
    <row r="42" spans="1:2" ht="12.75">
      <c r="A42" s="772" t="s">
        <v>41</v>
      </c>
      <c r="B42" s="884">
        <f>'Indicator 7. Organic Farming'!C117</f>
        <v>-3.8258642647199514</v>
      </c>
    </row>
    <row r="43" spans="1:8" ht="12.75">
      <c r="A43" s="772" t="s">
        <v>19</v>
      </c>
      <c r="B43" s="884">
        <f>'Indicator 7. Organic Farming'!C90</f>
        <v>-3.8238069202760565</v>
      </c>
      <c r="C43" s="28"/>
      <c r="D43" s="28"/>
      <c r="E43" s="28"/>
      <c r="F43" s="28"/>
      <c r="G43" s="28"/>
      <c r="H43" s="28"/>
    </row>
    <row r="44" spans="1:8" ht="12.75">
      <c r="A44" s="772" t="s">
        <v>35</v>
      </c>
      <c r="B44" s="884">
        <f>'Indicator 7. Organic Farming'!C99</f>
        <v>-3.6845296225541397</v>
      </c>
      <c r="C44" s="28"/>
      <c r="D44" s="28"/>
      <c r="E44" s="28"/>
      <c r="F44" s="28"/>
      <c r="G44" s="28"/>
      <c r="H44" s="28"/>
    </row>
    <row r="45" spans="1:8" ht="12.75">
      <c r="A45" s="772" t="s">
        <v>26</v>
      </c>
      <c r="B45" s="884">
        <f>'Indicator 7. Organic Farming'!C109</f>
        <v>-3.6658818092778094</v>
      </c>
      <c r="C45" s="756"/>
      <c r="D45" s="28"/>
      <c r="E45" s="28"/>
      <c r="F45" s="28"/>
      <c r="G45" s="28"/>
      <c r="H45" s="28"/>
    </row>
    <row r="46" spans="1:8" ht="12.75">
      <c r="A46" s="772" t="s">
        <v>40</v>
      </c>
      <c r="B46" s="884">
        <f>'Indicator 7. Organic Farming'!C111</f>
        <v>-3.652441085833939</v>
      </c>
      <c r="C46" s="756"/>
      <c r="D46" s="28"/>
      <c r="E46" s="28"/>
      <c r="F46" s="28"/>
      <c r="G46" s="28"/>
      <c r="H46" s="28"/>
    </row>
    <row r="47" spans="1:8" ht="12.75">
      <c r="A47" s="772" t="s">
        <v>24</v>
      </c>
      <c r="B47" s="884">
        <f>'Indicator 7. Organic Farming'!C104</f>
        <v>-3.555454785849308</v>
      </c>
      <c r="C47" s="756"/>
      <c r="D47" s="28"/>
      <c r="E47" s="28"/>
      <c r="F47" s="28"/>
      <c r="G47" s="28"/>
      <c r="H47" s="28"/>
    </row>
    <row r="48" spans="1:8" ht="12.75">
      <c r="A48" s="772" t="s">
        <v>1</v>
      </c>
      <c r="B48" s="884">
        <f>'Indicator 7. Organic Farming'!C100</f>
        <v>-3.3907793264719</v>
      </c>
      <c r="C48" s="756"/>
      <c r="D48" s="28"/>
      <c r="E48" s="28"/>
      <c r="F48" s="28"/>
      <c r="G48" s="28"/>
      <c r="H48" s="28"/>
    </row>
    <row r="49" spans="1:8" ht="12.75">
      <c r="A49" s="772" t="s">
        <v>23</v>
      </c>
      <c r="B49" s="884">
        <f>'Indicator 7. Organic Farming'!C102</f>
        <v>-3.3168595430144547</v>
      </c>
      <c r="C49" s="756"/>
      <c r="D49" s="28"/>
      <c r="E49" s="28"/>
      <c r="F49" s="28"/>
      <c r="G49" s="28"/>
      <c r="H49" s="28"/>
    </row>
    <row r="50" spans="1:8" ht="12.75">
      <c r="A50" s="772" t="s">
        <v>0</v>
      </c>
      <c r="B50" s="884">
        <f>'Indicator 7. Organic Farming'!C97</f>
        <v>-3.1450581466616114</v>
      </c>
      <c r="C50" s="756"/>
      <c r="D50" s="28"/>
      <c r="E50" s="28"/>
      <c r="F50" s="28"/>
      <c r="G50" s="28"/>
      <c r="H50" s="28"/>
    </row>
    <row r="51" spans="1:8" ht="12.75">
      <c r="A51" s="772" t="s">
        <v>2</v>
      </c>
      <c r="B51" s="884">
        <f>'Indicator 7. Organic Farming'!C105</f>
        <v>-2.772687517290982</v>
      </c>
      <c r="C51" s="756"/>
      <c r="D51" s="28"/>
      <c r="E51" s="28"/>
      <c r="F51" s="28"/>
      <c r="G51" s="28"/>
      <c r="H51" s="28"/>
    </row>
    <row r="52" spans="1:8" ht="12.75">
      <c r="A52" s="772" t="s">
        <v>72</v>
      </c>
      <c r="B52" s="884">
        <f>'Indicator 7. Organic Farming'!C112</f>
        <v>-2.5074998387924095</v>
      </c>
      <c r="C52" s="756"/>
      <c r="D52" s="28"/>
      <c r="E52" s="28"/>
      <c r="F52" s="28"/>
      <c r="G52" s="28"/>
      <c r="H52" s="28"/>
    </row>
    <row r="53" spans="1:8" ht="12.75">
      <c r="A53" s="772" t="s">
        <v>3</v>
      </c>
      <c r="B53" s="884">
        <f>'Indicator 7. Organic Farming'!C95</f>
        <v>-2.3933904179228023</v>
      </c>
      <c r="C53" s="756"/>
      <c r="D53" s="28"/>
      <c r="E53" s="28"/>
      <c r="F53" s="28"/>
      <c r="G53" s="28"/>
      <c r="H53" s="28"/>
    </row>
    <row r="54" spans="1:8" ht="12.75">
      <c r="A54" s="772" t="s">
        <v>5</v>
      </c>
      <c r="B54" s="884">
        <f>'Indicator 7. Organic Farming'!C107</f>
        <v>-2.3423127638393053</v>
      </c>
      <c r="C54" s="756"/>
      <c r="D54" s="28"/>
      <c r="E54" s="28"/>
      <c r="F54" s="28"/>
      <c r="G54" s="28"/>
      <c r="H54" s="28"/>
    </row>
    <row r="55" spans="1:8" ht="12.75">
      <c r="A55" s="772" t="s">
        <v>7</v>
      </c>
      <c r="B55" s="884">
        <f>'Indicator 7. Organic Farming'!C88</f>
        <v>-2.2852771873053292</v>
      </c>
      <c r="C55" s="756"/>
      <c r="D55" s="28"/>
      <c r="E55" s="28"/>
      <c r="F55" s="28"/>
      <c r="G55" s="28"/>
      <c r="H55" s="28"/>
    </row>
    <row r="56" spans="1:8" ht="12.75">
      <c r="A56" s="772" t="s">
        <v>22</v>
      </c>
      <c r="B56" s="884">
        <f>'Indicator 7. Organic Farming'!C98</f>
        <v>-2.268989191359994</v>
      </c>
      <c r="C56" s="756"/>
      <c r="D56" s="28"/>
      <c r="E56" s="28"/>
      <c r="F56" s="28"/>
      <c r="G56" s="28"/>
      <c r="H56" s="28"/>
    </row>
    <row r="57" spans="1:8" ht="12.75">
      <c r="A57" s="772" t="s">
        <v>4</v>
      </c>
      <c r="B57" s="884">
        <f>'Indicator 7. Organic Farming'!C110</f>
        <v>-1.7754897435400103</v>
      </c>
      <c r="C57" s="756"/>
      <c r="D57" s="28"/>
      <c r="E57" s="28"/>
      <c r="F57" s="28"/>
      <c r="G57" s="28"/>
      <c r="H57" s="28"/>
    </row>
    <row r="58" spans="1:8" ht="12.75">
      <c r="A58" s="772" t="s">
        <v>8</v>
      </c>
      <c r="B58" s="884">
        <f>'Indicator 7. Organic Farming'!C96</f>
        <v>-1.6280921348282957</v>
      </c>
      <c r="C58" s="756"/>
      <c r="D58" s="28"/>
      <c r="E58" s="28"/>
      <c r="F58" s="28"/>
      <c r="G58" s="28"/>
      <c r="H58" s="28"/>
    </row>
    <row r="59" spans="1:8" ht="12.75">
      <c r="A59" s="772" t="s">
        <v>6</v>
      </c>
      <c r="B59" s="884">
        <f>'Indicator 7. Organic Farming'!C114</f>
        <v>-1.435278311694224</v>
      </c>
      <c r="C59" s="756"/>
      <c r="D59" s="28"/>
      <c r="E59" s="28"/>
      <c r="F59" s="28"/>
      <c r="G59" s="28"/>
      <c r="H59" s="28"/>
    </row>
    <row r="60" spans="1:8" ht="12.75">
      <c r="A60" s="772" t="s">
        <v>21</v>
      </c>
      <c r="B60" s="884">
        <f>'Indicator 7. Organic Farming'!C93</f>
        <v>-1.159176028779493</v>
      </c>
      <c r="C60" s="756"/>
      <c r="D60" s="28"/>
      <c r="E60" s="28"/>
      <c r="F60" s="28"/>
      <c r="G60" s="28"/>
      <c r="H60" s="28"/>
    </row>
    <row r="61" spans="1:8" ht="12.75">
      <c r="A61" s="772" t="s">
        <v>37</v>
      </c>
      <c r="B61" s="884">
        <f>'Indicator 7. Organic Farming'!C108</f>
        <v>-1.0301750794800362</v>
      </c>
      <c r="C61" s="756"/>
      <c r="D61" s="28"/>
      <c r="E61" s="28"/>
      <c r="F61" s="28"/>
      <c r="G61" s="28"/>
      <c r="H61" s="28"/>
    </row>
    <row r="62" spans="1:8" ht="12.75">
      <c r="A62" s="772" t="s">
        <v>27</v>
      </c>
      <c r="B62" s="885">
        <f>'Indicator 7. Organic Farming'!C113</f>
        <v>-0.7860380327548997</v>
      </c>
      <c r="C62" s="756"/>
      <c r="D62" s="28"/>
      <c r="E62" s="28"/>
      <c r="F62" s="28"/>
      <c r="G62" s="28"/>
      <c r="H62" s="28"/>
    </row>
    <row r="63" spans="1:8" ht="12.75">
      <c r="A63" s="772" t="s">
        <v>9</v>
      </c>
      <c r="B63" s="885">
        <f>'Indicator 7. Organic Farming'!C118</f>
        <v>0.41665832738273156</v>
      </c>
      <c r="C63" s="756"/>
      <c r="D63" s="28"/>
      <c r="E63" s="28"/>
      <c r="F63" s="28"/>
      <c r="G63" s="28"/>
      <c r="H63" s="28"/>
    </row>
    <row r="64" spans="1:8" ht="12.75">
      <c r="A64" s="772" t="s">
        <v>128</v>
      </c>
      <c r="B64" s="885">
        <f>'Indicator 7. Organic Farming'!C91</f>
        <v>1.1954203694396526</v>
      </c>
      <c r="C64" s="756"/>
      <c r="D64" s="28"/>
      <c r="E64" s="28"/>
      <c r="F64" s="28"/>
      <c r="G64" s="28"/>
      <c r="H64" s="28"/>
    </row>
    <row r="65" spans="1:8" ht="12.75">
      <c r="A65" s="772" t="s">
        <v>12</v>
      </c>
      <c r="B65" s="885">
        <f>'Indicator 7. Organic Farming'!C92</f>
        <v>2.0903843163574116</v>
      </c>
      <c r="C65" s="756"/>
      <c r="D65" s="28"/>
      <c r="E65" s="28"/>
      <c r="F65" s="28"/>
      <c r="G65" s="28"/>
      <c r="H65" s="28"/>
    </row>
    <row r="66" spans="1:8" ht="12.75">
      <c r="A66" s="772" t="s">
        <v>13</v>
      </c>
      <c r="B66" s="885">
        <f>'Indicator 7. Organic Farming'!C87</f>
        <v>2.280175528753883</v>
      </c>
      <c r="C66" s="756"/>
      <c r="D66" s="28"/>
      <c r="E66" s="28"/>
      <c r="F66" s="28"/>
      <c r="G66" s="28"/>
      <c r="H66" s="28"/>
    </row>
    <row r="67" spans="1:8" ht="12.75">
      <c r="A67" s="772" t="s">
        <v>10</v>
      </c>
      <c r="B67" s="885">
        <f>'Indicator 7. Organic Farming'!C94</f>
        <v>2.399000179869903</v>
      </c>
      <c r="C67" s="756"/>
      <c r="D67" s="28"/>
      <c r="E67" s="28"/>
      <c r="F67" s="28"/>
      <c r="G67" s="28"/>
      <c r="H67" s="28"/>
    </row>
    <row r="68" spans="1:8" ht="12.75">
      <c r="A68" s="772" t="s">
        <v>38</v>
      </c>
      <c r="B68" s="885">
        <f>'Indicator 7. Organic Farming'!C116</f>
        <v>4.334860959163313</v>
      </c>
      <c r="C68" s="756"/>
      <c r="D68" s="28"/>
      <c r="E68" s="28"/>
      <c r="F68" s="28"/>
      <c r="G68" s="28"/>
      <c r="H68" s="28"/>
    </row>
    <row r="69" spans="1:8" ht="12.75">
      <c r="A69" s="772" t="s">
        <v>11</v>
      </c>
      <c r="B69" s="885">
        <f>'Indicator 7. Organic Farming'!C101</f>
        <v>4.761563381783164</v>
      </c>
      <c r="C69" s="756"/>
      <c r="D69" s="28"/>
      <c r="E69" s="28"/>
      <c r="F69" s="28"/>
      <c r="G69" s="28"/>
      <c r="H69" s="28"/>
    </row>
    <row r="70" spans="1:8" ht="12.75">
      <c r="A70" s="772" t="s">
        <v>14</v>
      </c>
      <c r="B70" s="886">
        <f>'Indicator 7. Organic Farming'!C115</f>
        <v>8.212807113363104</v>
      </c>
      <c r="C70" s="756"/>
      <c r="D70" s="28"/>
      <c r="E70" s="28"/>
      <c r="F70" s="28"/>
      <c r="G70" s="28"/>
      <c r="H70" s="28"/>
    </row>
    <row r="71" spans="1:8" ht="13.5" thickBot="1">
      <c r="A71" s="774" t="s">
        <v>36</v>
      </c>
      <c r="B71" s="887">
        <f>'Indicator 7. Organic Farming'!C103</f>
        <v>20.89606248270902</v>
      </c>
      <c r="C71" s="756"/>
      <c r="D71" s="28"/>
      <c r="E71" s="28"/>
      <c r="F71" s="28"/>
      <c r="G71" s="28"/>
      <c r="H71" s="28"/>
    </row>
    <row r="72" spans="1:8" ht="12.75">
      <c r="A72" s="28"/>
      <c r="B72" s="755"/>
      <c r="C72" s="756"/>
      <c r="D72" s="28"/>
      <c r="E72" s="28"/>
      <c r="F72" s="28"/>
      <c r="G72" s="28"/>
      <c r="H72" s="28"/>
    </row>
    <row r="73" spans="1:8" ht="12.75">
      <c r="A73" s="28"/>
      <c r="B73" s="755"/>
      <c r="C73" s="756"/>
      <c r="D73" s="28"/>
      <c r="E73" s="28"/>
      <c r="F73" s="28"/>
      <c r="G73" s="28"/>
      <c r="H73" s="28"/>
    </row>
    <row r="74" spans="1:8" ht="12.75">
      <c r="A74" t="s">
        <v>322</v>
      </c>
      <c r="B74" s="755"/>
      <c r="C74" s="756"/>
      <c r="D74" s="28"/>
      <c r="E74" s="28"/>
      <c r="F74" s="28"/>
      <c r="G74" s="28"/>
      <c r="H74" s="28"/>
    </row>
    <row r="75" spans="1:8" ht="12.75">
      <c r="A75" s="28"/>
      <c r="B75" s="755"/>
      <c r="C75" s="756"/>
      <c r="D75" s="28"/>
      <c r="E75" s="28"/>
      <c r="F75" s="28"/>
      <c r="G75" s="28"/>
      <c r="H75" s="28"/>
    </row>
    <row r="76" spans="1:8" ht="12.75">
      <c r="A76" s="28"/>
      <c r="B76" s="755"/>
      <c r="C76" s="756"/>
      <c r="D76" s="28"/>
      <c r="E76" s="28"/>
      <c r="F76" s="28"/>
      <c r="G76" s="28"/>
      <c r="H76" s="28"/>
    </row>
    <row r="77" spans="1:8" ht="12.75">
      <c r="A77" s="28"/>
      <c r="B77" s="28"/>
      <c r="C77" s="28"/>
      <c r="D77" s="28"/>
      <c r="E77" s="28"/>
      <c r="F77" s="28"/>
      <c r="G77" s="28"/>
      <c r="H77" s="28"/>
    </row>
    <row r="78" spans="1:8" ht="12.75">
      <c r="A78" s="28"/>
      <c r="B78" s="28"/>
      <c r="C78" s="28"/>
      <c r="D78" s="28"/>
      <c r="E78" s="28"/>
      <c r="F78" s="28"/>
      <c r="G78" s="28"/>
      <c r="H78" s="28"/>
    </row>
    <row r="79" spans="1:8" ht="12.75">
      <c r="A79" s="28"/>
      <c r="B79" s="28"/>
      <c r="C79" s="28"/>
      <c r="D79" s="28"/>
      <c r="E79" s="28"/>
      <c r="F79" s="28"/>
      <c r="G79" s="28"/>
      <c r="H79" s="28"/>
    </row>
    <row r="80" spans="1:8" ht="12.75">
      <c r="A80" s="28"/>
      <c r="B80" s="28"/>
      <c r="C80" s="28"/>
      <c r="D80" s="28"/>
      <c r="E80" s="28"/>
      <c r="F80" s="28"/>
      <c r="G80" s="28"/>
      <c r="H80" s="28"/>
    </row>
    <row r="81" spans="1:8" ht="12.75">
      <c r="A81" s="28"/>
      <c r="B81" s="28"/>
      <c r="C81" s="28"/>
      <c r="D81" s="28"/>
      <c r="E81" s="28"/>
      <c r="F81" s="28"/>
      <c r="G81" s="28"/>
      <c r="H81" s="28"/>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3">
    <tabColor indexed="15"/>
  </sheetPr>
  <dimension ref="A1:Z381"/>
  <sheetViews>
    <sheetView zoomScaleSheetLayoutView="75" workbookViewId="0" topLeftCell="A1">
      <selection activeCell="E51" sqref="E51"/>
    </sheetView>
  </sheetViews>
  <sheetFormatPr defaultColWidth="9.140625" defaultRowHeight="12.75"/>
  <cols>
    <col min="1" max="1" width="19.00390625" style="0" customWidth="1"/>
    <col min="2" max="2" width="12.421875" style="0" customWidth="1"/>
    <col min="3" max="3" width="12.57421875" style="0" customWidth="1"/>
    <col min="4" max="4" width="10.57421875" style="0" customWidth="1"/>
    <col min="5" max="5" width="26.421875" style="0" customWidth="1"/>
    <col min="6" max="6" width="8.00390625" style="0" customWidth="1"/>
    <col min="7" max="7" width="12.140625" style="0" customWidth="1"/>
    <col min="8" max="8" width="11.7109375" style="0" customWidth="1"/>
    <col min="11" max="11" width="11.421875" style="0" customWidth="1"/>
    <col min="12" max="12" width="9.28125" style="0" customWidth="1"/>
    <col min="13" max="13" width="9.421875" style="0" customWidth="1"/>
    <col min="14" max="14" width="11.140625" style="0" customWidth="1"/>
    <col min="15" max="15" width="10.140625" style="0" customWidth="1"/>
  </cols>
  <sheetData>
    <row r="1" spans="1:18" ht="18">
      <c r="A1" s="397" t="s">
        <v>423</v>
      </c>
      <c r="B1" s="397"/>
      <c r="C1" s="397"/>
      <c r="D1" s="397"/>
      <c r="E1" s="397"/>
      <c r="F1" s="397"/>
      <c r="G1" s="397"/>
      <c r="H1" s="72"/>
      <c r="I1" s="397"/>
      <c r="J1" s="397"/>
      <c r="K1" s="397"/>
      <c r="L1" s="397"/>
      <c r="M1" s="397"/>
      <c r="N1" s="397"/>
      <c r="O1" s="397"/>
      <c r="P1" s="397"/>
      <c r="Q1" s="397"/>
      <c r="R1" s="397"/>
    </row>
    <row r="2" spans="1:26" s="24" customFormat="1" ht="18" customHeight="1">
      <c r="A2" s="72"/>
      <c r="B2" s="72"/>
      <c r="C2" s="72"/>
      <c r="D2" s="72"/>
      <c r="E2" s="73"/>
      <c r="F2" s="73"/>
      <c r="G2" s="73"/>
      <c r="H2" s="74"/>
      <c r="I2" s="73"/>
      <c r="J2" s="73"/>
      <c r="K2" s="73"/>
      <c r="L2" s="73"/>
      <c r="M2" s="73"/>
      <c r="N2" s="73"/>
      <c r="O2" s="360"/>
      <c r="P2" s="361"/>
      <c r="Q2" s="361"/>
      <c r="R2" s="361"/>
      <c r="S2" s="23"/>
      <c r="T2" s="23"/>
      <c r="U2" s="23"/>
      <c r="V2" s="23"/>
      <c r="W2" s="23"/>
      <c r="X2" s="23"/>
      <c r="Y2" s="23"/>
      <c r="Z2" s="23"/>
    </row>
    <row r="3" spans="1:26" ht="12.75">
      <c r="A3" s="76"/>
      <c r="B3" s="76"/>
      <c r="C3" s="76"/>
      <c r="D3" s="76"/>
      <c r="E3" s="76"/>
      <c r="F3" s="76"/>
      <c r="G3" s="76"/>
      <c r="H3" s="75"/>
      <c r="I3" s="76"/>
      <c r="J3" s="76"/>
      <c r="K3" s="76"/>
      <c r="L3" s="76"/>
      <c r="M3" s="76"/>
      <c r="N3" s="76"/>
      <c r="O3" s="357"/>
      <c r="P3" s="357"/>
      <c r="Q3" s="357"/>
      <c r="R3" s="357"/>
      <c r="S3" s="4"/>
      <c r="T3" s="4"/>
      <c r="U3" s="4"/>
      <c r="V3" s="4"/>
      <c r="W3" s="4"/>
      <c r="X3" s="4"/>
      <c r="Y3" s="4"/>
      <c r="Z3" s="4"/>
    </row>
    <row r="4" spans="1:18" ht="12.75">
      <c r="A4" s="79" t="s">
        <v>170</v>
      </c>
      <c r="B4" s="77"/>
      <c r="C4" s="77"/>
      <c r="D4" s="77"/>
      <c r="E4" s="77"/>
      <c r="F4" s="77"/>
      <c r="G4" s="77"/>
      <c r="H4" s="73"/>
      <c r="I4" s="77"/>
      <c r="J4" s="77"/>
      <c r="K4" s="77"/>
      <c r="L4" s="77"/>
      <c r="M4" s="78"/>
      <c r="N4" s="76"/>
      <c r="O4" s="76"/>
      <c r="P4" s="76"/>
      <c r="Q4" s="76"/>
      <c r="R4" s="76"/>
    </row>
    <row r="5" spans="1:18" ht="12.75">
      <c r="A5" s="91"/>
      <c r="B5" s="92"/>
      <c r="C5" s="92"/>
      <c r="D5" s="92"/>
      <c r="E5" s="357" t="s">
        <v>90</v>
      </c>
      <c r="F5" s="77"/>
      <c r="G5" s="77"/>
      <c r="H5" s="77"/>
      <c r="I5" s="77"/>
      <c r="J5" s="77"/>
      <c r="K5" s="77"/>
      <c r="L5" s="77"/>
      <c r="M5" s="78"/>
      <c r="N5" s="76"/>
      <c r="O5" s="76"/>
      <c r="P5" s="76"/>
      <c r="Q5" s="76"/>
      <c r="R5" s="76"/>
    </row>
    <row r="6" spans="1:18" ht="13.5" thickBot="1">
      <c r="A6" s="354"/>
      <c r="B6" s="359" t="s">
        <v>54</v>
      </c>
      <c r="C6" s="359">
        <v>2002</v>
      </c>
      <c r="D6" s="57"/>
      <c r="E6" s="359">
        <v>2002</v>
      </c>
      <c r="F6" s="357"/>
      <c r="G6" s="76"/>
      <c r="H6" s="76"/>
      <c r="I6" s="76"/>
      <c r="J6" s="76"/>
      <c r="K6" s="76"/>
      <c r="L6" s="76"/>
      <c r="M6" s="76"/>
      <c r="N6" s="76"/>
      <c r="O6" s="76"/>
      <c r="P6" s="76"/>
      <c r="Q6" s="76"/>
      <c r="R6" s="76"/>
    </row>
    <row r="7" spans="1:18" ht="12.75">
      <c r="A7" s="351" t="s">
        <v>13</v>
      </c>
      <c r="B7" s="352">
        <v>100</v>
      </c>
      <c r="C7" s="352">
        <f>E7/B45*100</f>
        <v>108.49085970296004</v>
      </c>
      <c r="D7" s="42"/>
      <c r="E7" s="353">
        <v>84.6207937154923</v>
      </c>
      <c r="F7" s="358"/>
      <c r="G7" s="76"/>
      <c r="H7" s="76"/>
      <c r="I7" s="76"/>
      <c r="J7" s="76"/>
      <c r="K7" s="76"/>
      <c r="L7" s="76"/>
      <c r="M7" s="76"/>
      <c r="N7" s="76"/>
      <c r="O7" s="76"/>
      <c r="P7" s="76"/>
      <c r="Q7" s="76"/>
      <c r="R7" s="76"/>
    </row>
    <row r="8" spans="1:18" ht="12.75">
      <c r="A8" s="351" t="s">
        <v>7</v>
      </c>
      <c r="B8" s="352">
        <v>100</v>
      </c>
      <c r="C8" s="352">
        <f>E8/B46*100</f>
        <v>102.13476554079335</v>
      </c>
      <c r="D8" s="42"/>
      <c r="E8" s="353">
        <v>149.98245741667102</v>
      </c>
      <c r="F8" s="358"/>
      <c r="G8" s="76"/>
      <c r="H8" s="76"/>
      <c r="I8" s="76"/>
      <c r="J8" s="76"/>
      <c r="K8" s="76"/>
      <c r="L8" s="76"/>
      <c r="M8" s="76"/>
      <c r="N8" s="76"/>
      <c r="O8" s="76"/>
      <c r="P8" s="76"/>
      <c r="Q8" s="76"/>
      <c r="R8" s="76"/>
    </row>
    <row r="9" spans="1:18" ht="12.75">
      <c r="A9" s="41" t="s">
        <v>39</v>
      </c>
      <c r="B9" s="628"/>
      <c r="C9" s="628"/>
      <c r="D9" s="42"/>
      <c r="E9" s="353">
        <v>62.43145930635251</v>
      </c>
      <c r="F9" s="358"/>
      <c r="G9" s="76"/>
      <c r="H9" s="76"/>
      <c r="I9" s="76"/>
      <c r="J9" s="76"/>
      <c r="K9" s="76"/>
      <c r="L9" s="76"/>
      <c r="M9" s="76"/>
      <c r="N9" s="76"/>
      <c r="O9" s="76"/>
      <c r="P9" s="76"/>
      <c r="Q9" s="76"/>
      <c r="R9" s="76"/>
    </row>
    <row r="10" spans="1:18" ht="12.75">
      <c r="A10" s="351" t="s">
        <v>19</v>
      </c>
      <c r="B10" s="628"/>
      <c r="C10" s="628"/>
      <c r="D10" s="627"/>
      <c r="E10" s="634"/>
      <c r="F10" s="358"/>
      <c r="G10" s="76"/>
      <c r="H10" s="76"/>
      <c r="I10" s="76"/>
      <c r="J10" s="76"/>
      <c r="K10" s="76"/>
      <c r="L10" s="76"/>
      <c r="M10" s="76"/>
      <c r="N10" s="76"/>
      <c r="O10" s="76"/>
      <c r="P10" s="76"/>
      <c r="Q10" s="76"/>
      <c r="R10" s="76"/>
    </row>
    <row r="11" spans="1:18" ht="12.75">
      <c r="A11" s="351" t="s">
        <v>71</v>
      </c>
      <c r="B11" s="352">
        <v>100</v>
      </c>
      <c r="C11" s="352">
        <f>E11/B49*100</f>
        <v>74.3430311847438</v>
      </c>
      <c r="D11" s="42"/>
      <c r="E11" s="353">
        <v>142.83797604102233</v>
      </c>
      <c r="F11" s="358"/>
      <c r="G11" s="76"/>
      <c r="H11" s="76"/>
      <c r="I11" s="76"/>
      <c r="J11" s="76"/>
      <c r="K11" s="76"/>
      <c r="L11" s="76"/>
      <c r="M11" s="76"/>
      <c r="N11" s="76"/>
      <c r="O11" s="76"/>
      <c r="P11" s="76"/>
      <c r="Q11" s="76"/>
      <c r="R11" s="76"/>
    </row>
    <row r="12" spans="1:18" ht="12.75">
      <c r="A12" s="351" t="s">
        <v>12</v>
      </c>
      <c r="B12" s="352">
        <v>100</v>
      </c>
      <c r="C12" s="352">
        <f>E12/B50*100</f>
        <v>99.21771352135283</v>
      </c>
      <c r="D12" s="42"/>
      <c r="E12" s="353">
        <v>68.49097621930143</v>
      </c>
      <c r="F12" s="358"/>
      <c r="G12" s="76"/>
      <c r="H12" s="76"/>
      <c r="I12" s="76"/>
      <c r="J12" s="76"/>
      <c r="K12" s="76"/>
      <c r="L12" s="76"/>
      <c r="M12" s="76"/>
      <c r="N12" s="76"/>
      <c r="O12" s="76"/>
      <c r="P12" s="76"/>
      <c r="Q12" s="76"/>
      <c r="R12" s="76"/>
    </row>
    <row r="13" spans="1:18" ht="12.75">
      <c r="A13" s="351" t="s">
        <v>21</v>
      </c>
      <c r="B13" s="352">
        <v>100</v>
      </c>
      <c r="C13" s="352">
        <f>E13/B51*100</f>
        <v>44.8421382923111</v>
      </c>
      <c r="D13" s="42"/>
      <c r="E13" s="353">
        <v>19.50211523937104</v>
      </c>
      <c r="F13" s="358"/>
      <c r="G13" s="76"/>
      <c r="H13" s="76"/>
      <c r="I13" s="76"/>
      <c r="J13" s="76"/>
      <c r="K13" s="76"/>
      <c r="L13" s="76"/>
      <c r="M13" s="76"/>
      <c r="N13" s="76"/>
      <c r="O13" s="76"/>
      <c r="P13" s="76"/>
      <c r="Q13" s="76"/>
      <c r="R13" s="76"/>
    </row>
    <row r="14" spans="1:18" ht="12.75">
      <c r="A14" s="351" t="s">
        <v>10</v>
      </c>
      <c r="B14" s="352">
        <v>100</v>
      </c>
      <c r="C14" s="352">
        <f>E14/B52*100</f>
        <v>106.76413724958869</v>
      </c>
      <c r="D14" s="42"/>
      <c r="E14" s="353">
        <v>81.96265825139614</v>
      </c>
      <c r="F14" s="358"/>
      <c r="G14" s="76"/>
      <c r="H14" s="76"/>
      <c r="I14" s="76"/>
      <c r="J14" s="76"/>
      <c r="K14" s="76"/>
      <c r="L14" s="76"/>
      <c r="M14" s="76"/>
      <c r="N14" s="76"/>
      <c r="O14" s="76"/>
      <c r="P14" s="76"/>
      <c r="Q14" s="76"/>
      <c r="R14" s="76"/>
    </row>
    <row r="15" spans="1:18" ht="12.75">
      <c r="A15" s="351" t="s">
        <v>3</v>
      </c>
      <c r="B15" s="352">
        <v>100</v>
      </c>
      <c r="C15" s="352">
        <f>E15/B53*100</f>
        <v>98.07923478653613</v>
      </c>
      <c r="D15" s="42"/>
      <c r="E15" s="353">
        <v>553.8562354043861</v>
      </c>
      <c r="F15" s="358"/>
      <c r="G15" s="76"/>
      <c r="H15" s="76"/>
      <c r="I15" s="76"/>
      <c r="J15" s="76"/>
      <c r="K15" s="76"/>
      <c r="L15" s="76"/>
      <c r="M15" s="76"/>
      <c r="N15" s="76"/>
      <c r="O15" s="76"/>
      <c r="P15" s="76"/>
      <c r="Q15" s="76"/>
      <c r="R15" s="76"/>
    </row>
    <row r="16" spans="1:18" ht="12.75">
      <c r="A16" s="351" t="s">
        <v>8</v>
      </c>
      <c r="B16" s="352">
        <v>100</v>
      </c>
      <c r="C16" s="352">
        <f>E16/B54*100</f>
        <v>81.06937333121309</v>
      </c>
      <c r="D16" s="42"/>
      <c r="E16" s="353">
        <v>1016.0351444032126</v>
      </c>
      <c r="F16" s="358"/>
      <c r="G16" s="76"/>
      <c r="H16" s="76"/>
      <c r="I16" s="76"/>
      <c r="J16" s="76"/>
      <c r="K16" s="76"/>
      <c r="L16" s="76"/>
      <c r="M16" s="76"/>
      <c r="N16" s="76"/>
      <c r="O16" s="76"/>
      <c r="P16" s="76"/>
      <c r="Q16" s="76"/>
      <c r="R16" s="76"/>
    </row>
    <row r="17" spans="1:18" ht="12.75">
      <c r="A17" s="351" t="s">
        <v>0</v>
      </c>
      <c r="B17" s="352">
        <v>100</v>
      </c>
      <c r="C17" s="352">
        <f>E17/B55*100</f>
        <v>126.48038524204728</v>
      </c>
      <c r="D17" s="42"/>
      <c r="E17" s="353">
        <v>135.35251077480666</v>
      </c>
      <c r="F17" s="358"/>
      <c r="G17" s="76"/>
      <c r="H17" s="76"/>
      <c r="I17" s="76"/>
      <c r="J17" s="76"/>
      <c r="K17" s="76"/>
      <c r="L17" s="76"/>
      <c r="M17" s="76"/>
      <c r="N17" s="76"/>
      <c r="O17" s="76"/>
      <c r="P17" s="76"/>
      <c r="Q17" s="76"/>
      <c r="R17" s="76"/>
    </row>
    <row r="18" spans="1:18" ht="12.75">
      <c r="A18" s="351" t="s">
        <v>22</v>
      </c>
      <c r="B18" s="352">
        <v>100</v>
      </c>
      <c r="C18" s="352">
        <f>E18/B56*100</f>
        <v>68.98029814505313</v>
      </c>
      <c r="D18" s="42"/>
      <c r="E18" s="353">
        <v>77.99519699466812</v>
      </c>
      <c r="F18" s="358"/>
      <c r="G18" s="76"/>
      <c r="H18" s="76"/>
      <c r="I18" s="76"/>
      <c r="J18" s="76"/>
      <c r="K18" s="76"/>
      <c r="L18" s="76"/>
      <c r="M18" s="76"/>
      <c r="N18" s="76"/>
      <c r="O18" s="76"/>
      <c r="P18" s="76"/>
      <c r="Q18" s="76"/>
      <c r="R18" s="76"/>
    </row>
    <row r="19" spans="1:18" ht="12.75">
      <c r="A19" s="41" t="s">
        <v>35</v>
      </c>
      <c r="B19" s="628"/>
      <c r="C19" s="628"/>
      <c r="D19" s="42"/>
      <c r="E19" s="353">
        <v>2.721200132188402</v>
      </c>
      <c r="F19" s="358"/>
      <c r="G19" s="76"/>
      <c r="H19" s="72"/>
      <c r="I19" s="76"/>
      <c r="J19" s="76"/>
      <c r="K19" s="76"/>
      <c r="L19" s="76"/>
      <c r="M19" s="76"/>
      <c r="N19" s="76"/>
      <c r="O19" s="76"/>
      <c r="P19" s="76"/>
      <c r="Q19" s="76"/>
      <c r="R19" s="76"/>
    </row>
    <row r="20" spans="1:18" ht="12.75">
      <c r="A20" s="351" t="s">
        <v>1</v>
      </c>
      <c r="B20" s="352">
        <v>100</v>
      </c>
      <c r="C20" s="352">
        <f>E20/B58*100</f>
        <v>128.93160847075296</v>
      </c>
      <c r="D20" s="42"/>
      <c r="E20" s="353">
        <v>68.87537309518036</v>
      </c>
      <c r="F20" s="358"/>
      <c r="G20" s="76"/>
      <c r="H20" s="76"/>
      <c r="I20" s="76"/>
      <c r="J20" s="76"/>
      <c r="K20" s="360"/>
      <c r="L20" s="360"/>
      <c r="M20" s="76"/>
      <c r="N20" s="76"/>
      <c r="O20" s="76"/>
      <c r="P20" s="76"/>
      <c r="Q20" s="76"/>
      <c r="R20" s="76"/>
    </row>
    <row r="21" spans="1:18" ht="12.75">
      <c r="A21" s="351" t="s">
        <v>11</v>
      </c>
      <c r="B21" s="352">
        <v>100</v>
      </c>
      <c r="C21" s="352">
        <f>E21/B59*100</f>
        <v>109.00294051373056</v>
      </c>
      <c r="D21" s="42"/>
      <c r="E21" s="353">
        <v>553.7533196980305</v>
      </c>
      <c r="F21" s="358"/>
      <c r="G21" s="76"/>
      <c r="H21" s="76"/>
      <c r="I21" s="76"/>
      <c r="J21" s="76"/>
      <c r="K21" s="76"/>
      <c r="L21" s="76"/>
      <c r="M21" s="76"/>
      <c r="N21" s="76"/>
      <c r="O21" s="76"/>
      <c r="P21" s="76"/>
      <c r="Q21" s="76"/>
      <c r="R21" s="76"/>
    </row>
    <row r="22" spans="1:18" ht="12.75">
      <c r="A22" s="351" t="s">
        <v>23</v>
      </c>
      <c r="B22" s="352">
        <v>100</v>
      </c>
      <c r="C22" s="352">
        <f>E22/B60*100</f>
        <v>36.87414445946859</v>
      </c>
      <c r="D22" s="42"/>
      <c r="E22" s="353">
        <v>10.640729278830749</v>
      </c>
      <c r="F22" s="358"/>
      <c r="G22" s="76"/>
      <c r="H22" s="76"/>
      <c r="I22" s="76"/>
      <c r="J22" s="729"/>
      <c r="K22" s="38"/>
      <c r="L22" s="38"/>
      <c r="M22" s="76"/>
      <c r="N22" s="76"/>
      <c r="O22" s="76"/>
      <c r="P22" s="76"/>
      <c r="Q22" s="76"/>
      <c r="R22" s="76"/>
    </row>
    <row r="23" spans="1:18" ht="12.75">
      <c r="A23" s="41" t="s">
        <v>36</v>
      </c>
      <c r="B23" s="628"/>
      <c r="C23" s="628"/>
      <c r="D23" s="42"/>
      <c r="E23" s="353">
        <v>0.21719</v>
      </c>
      <c r="F23" s="358"/>
      <c r="G23" s="87"/>
      <c r="H23" s="88"/>
      <c r="I23" s="730"/>
      <c r="J23" s="731"/>
      <c r="K23" s="38"/>
      <c r="L23" s="38"/>
      <c r="M23" s="76"/>
      <c r="N23" s="76"/>
      <c r="O23" s="76"/>
      <c r="P23" s="76"/>
      <c r="Q23" s="76"/>
      <c r="R23" s="76"/>
    </row>
    <row r="24" spans="1:18" ht="12.75">
      <c r="A24" s="351" t="s">
        <v>24</v>
      </c>
      <c r="B24" s="352">
        <v>100</v>
      </c>
      <c r="C24" s="352">
        <f>E24/B62*100</f>
        <v>39.75978858068503</v>
      </c>
      <c r="D24" s="42"/>
      <c r="E24" s="353">
        <v>20.237275150000002</v>
      </c>
      <c r="F24" s="358"/>
      <c r="G24" s="76"/>
      <c r="H24" s="76"/>
      <c r="I24" s="76"/>
      <c r="J24" s="732"/>
      <c r="K24" s="38"/>
      <c r="L24" s="38"/>
      <c r="M24" s="76"/>
      <c r="N24" s="76"/>
      <c r="O24" s="76"/>
      <c r="P24" s="76"/>
      <c r="Q24" s="76"/>
      <c r="R24" s="76"/>
    </row>
    <row r="25" spans="1:18" ht="12.75">
      <c r="A25" s="351" t="s">
        <v>2</v>
      </c>
      <c r="B25" s="352">
        <v>100</v>
      </c>
      <c r="C25" s="352">
        <f>E25/B63*100</f>
        <v>84.8745434057476</v>
      </c>
      <c r="D25" s="42"/>
      <c r="E25" s="353">
        <v>10.810812637999998</v>
      </c>
      <c r="F25" s="358"/>
      <c r="G25" s="76"/>
      <c r="H25" s="76"/>
      <c r="I25" s="76"/>
      <c r="J25" s="732"/>
      <c r="K25" s="38"/>
      <c r="L25" s="38"/>
      <c r="M25" s="76"/>
      <c r="N25" s="76"/>
      <c r="O25" s="76"/>
      <c r="P25" s="76"/>
      <c r="Q25" s="76"/>
      <c r="R25" s="76"/>
    </row>
    <row r="26" spans="1:18" ht="12.75">
      <c r="A26" s="351" t="s">
        <v>25</v>
      </c>
      <c r="B26" s="352">
        <v>100</v>
      </c>
      <c r="C26" s="352">
        <f>E26/B64*100</f>
        <v>128.50541514589878</v>
      </c>
      <c r="D26" s="42"/>
      <c r="E26" s="353">
        <v>2.846819884608646</v>
      </c>
      <c r="F26" s="358"/>
      <c r="G26" s="76"/>
      <c r="H26" s="76"/>
      <c r="I26" s="76"/>
      <c r="J26" s="732"/>
      <c r="K26" s="38"/>
      <c r="L26" s="38"/>
      <c r="M26" s="76"/>
      <c r="N26" s="76"/>
      <c r="O26" s="76"/>
      <c r="P26" s="76"/>
      <c r="Q26" s="76"/>
      <c r="R26" s="76"/>
    </row>
    <row r="27" spans="1:18" ht="12.75">
      <c r="A27" s="351" t="s">
        <v>5</v>
      </c>
      <c r="B27" s="352">
        <v>100</v>
      </c>
      <c r="C27" s="352">
        <f>E27/B65*100</f>
        <v>100.60746683565192</v>
      </c>
      <c r="D27" s="42"/>
      <c r="E27" s="353">
        <v>213.76505376555195</v>
      </c>
      <c r="F27" s="358"/>
      <c r="G27" s="76"/>
      <c r="H27" s="76"/>
      <c r="I27" s="76"/>
      <c r="J27" s="732"/>
      <c r="K27" s="38"/>
      <c r="L27" s="38"/>
      <c r="M27" s="76"/>
      <c r="N27" s="76"/>
      <c r="O27" s="76"/>
      <c r="P27" s="76"/>
      <c r="Q27" s="76"/>
      <c r="R27" s="76"/>
    </row>
    <row r="28" spans="1:18" ht="12.75">
      <c r="A28" s="41" t="s">
        <v>37</v>
      </c>
      <c r="B28" s="628"/>
      <c r="C28" s="628"/>
      <c r="D28" s="42"/>
      <c r="E28" s="353">
        <v>55.34254522540328</v>
      </c>
      <c r="F28" s="358"/>
      <c r="G28" s="76"/>
      <c r="H28" s="76"/>
      <c r="I28" s="76"/>
      <c r="J28" s="732"/>
      <c r="K28" s="38"/>
      <c r="L28" s="38"/>
      <c r="M28" s="76"/>
      <c r="N28" s="76"/>
      <c r="O28" s="76"/>
      <c r="P28" s="76"/>
      <c r="Q28" s="76"/>
      <c r="R28" s="76"/>
    </row>
    <row r="29" spans="1:18" ht="12.75">
      <c r="A29" s="351" t="s">
        <v>26</v>
      </c>
      <c r="B29" s="352">
        <v>100</v>
      </c>
      <c r="C29" s="352">
        <f>E29/B67*100</f>
        <v>67.71956211245634</v>
      </c>
      <c r="D29" s="42"/>
      <c r="E29" s="353">
        <v>382.7873548435</v>
      </c>
      <c r="F29" s="358"/>
      <c r="G29" s="76"/>
      <c r="H29" s="76"/>
      <c r="I29" s="76"/>
      <c r="J29" s="732"/>
      <c r="K29" s="38"/>
      <c r="L29" s="38"/>
      <c r="M29" s="76"/>
      <c r="N29" s="76"/>
      <c r="O29" s="76"/>
      <c r="P29" s="76"/>
      <c r="Q29" s="76"/>
      <c r="R29" s="76"/>
    </row>
    <row r="30" spans="1:18" ht="12.75">
      <c r="A30" s="351" t="s">
        <v>4</v>
      </c>
      <c r="B30" s="352">
        <v>100</v>
      </c>
      <c r="C30" s="352">
        <f>E30/B68*100</f>
        <v>140.95135518013873</v>
      </c>
      <c r="D30" s="42"/>
      <c r="E30" s="353">
        <v>81.58386757081688</v>
      </c>
      <c r="F30" s="358"/>
      <c r="G30" s="76"/>
      <c r="H30" s="76"/>
      <c r="I30" s="76"/>
      <c r="J30" s="732"/>
      <c r="K30" s="38"/>
      <c r="L30" s="38"/>
      <c r="M30" s="76"/>
      <c r="N30" s="76"/>
      <c r="O30" s="76"/>
      <c r="P30" s="76"/>
      <c r="Q30" s="76"/>
      <c r="R30" s="76"/>
    </row>
    <row r="31" spans="1:18" ht="12.75">
      <c r="A31" s="41" t="s">
        <v>40</v>
      </c>
      <c r="B31" s="628"/>
      <c r="C31" s="628"/>
      <c r="D31" s="42"/>
      <c r="E31" s="353">
        <v>136.54725608591605</v>
      </c>
      <c r="F31" s="358"/>
      <c r="G31" s="76"/>
      <c r="H31" s="76"/>
      <c r="I31" s="76"/>
      <c r="J31" s="732"/>
      <c r="K31" s="38"/>
      <c r="L31" s="38"/>
      <c r="M31" s="76"/>
      <c r="N31" s="76"/>
      <c r="O31" s="76"/>
      <c r="P31" s="76"/>
      <c r="Q31" s="76"/>
      <c r="R31" s="76"/>
    </row>
    <row r="32" spans="1:18" ht="12.75">
      <c r="A32" s="351" t="s">
        <v>72</v>
      </c>
      <c r="B32" s="352">
        <v>100</v>
      </c>
      <c r="C32" s="352">
        <f>E32/B70*100</f>
        <v>70.74490731631073</v>
      </c>
      <c r="D32" s="42"/>
      <c r="E32" s="353">
        <v>51.14495818087845</v>
      </c>
      <c r="F32" s="358"/>
      <c r="G32" s="76"/>
      <c r="H32" s="76"/>
      <c r="I32" s="76"/>
      <c r="J32" s="732"/>
      <c r="K32" s="38"/>
      <c r="L32" s="38"/>
      <c r="M32" s="76"/>
      <c r="N32" s="76"/>
      <c r="O32" s="76"/>
      <c r="P32" s="76"/>
      <c r="Q32" s="76"/>
      <c r="R32" s="76"/>
    </row>
    <row r="33" spans="1:18" ht="12.75">
      <c r="A33" s="351" t="s">
        <v>27</v>
      </c>
      <c r="B33" s="352">
        <v>100</v>
      </c>
      <c r="C33" s="352">
        <f>E33/B71*100</f>
        <v>98.66101910265368</v>
      </c>
      <c r="D33" s="42"/>
      <c r="E33" s="353">
        <v>20.3828982758391</v>
      </c>
      <c r="F33" s="358"/>
      <c r="G33" s="76"/>
      <c r="H33" s="76"/>
      <c r="I33" s="76"/>
      <c r="J33" s="732"/>
      <c r="K33" s="38"/>
      <c r="L33" s="38"/>
      <c r="M33" s="76"/>
      <c r="N33" s="76"/>
      <c r="O33" s="76"/>
      <c r="P33" s="76"/>
      <c r="Q33" s="76"/>
      <c r="R33" s="76"/>
    </row>
    <row r="34" spans="1:18" ht="12.75">
      <c r="A34" s="351" t="s">
        <v>6</v>
      </c>
      <c r="B34" s="352">
        <v>100</v>
      </c>
      <c r="C34" s="352">
        <f>E34/B72*100</f>
        <v>139.37741907601014</v>
      </c>
      <c r="D34" s="42"/>
      <c r="E34" s="353">
        <v>399.73152775256176</v>
      </c>
      <c r="F34" s="358"/>
      <c r="G34" s="76"/>
      <c r="H34" s="76"/>
      <c r="I34" s="76"/>
      <c r="J34" s="732"/>
      <c r="K34" s="38"/>
      <c r="L34" s="38"/>
      <c r="M34" s="76"/>
      <c r="N34" s="76"/>
      <c r="O34" s="76"/>
      <c r="P34" s="76"/>
      <c r="Q34" s="76"/>
      <c r="R34" s="76"/>
    </row>
    <row r="35" spans="1:18" ht="12.75">
      <c r="A35" s="351" t="s">
        <v>14</v>
      </c>
      <c r="B35" s="352">
        <v>100</v>
      </c>
      <c r="C35" s="352">
        <f>E35/B73*100</f>
        <v>96.33124801190502</v>
      </c>
      <c r="D35" s="42"/>
      <c r="E35" s="353">
        <v>69.60122384920612</v>
      </c>
      <c r="F35" s="358"/>
      <c r="G35" s="76"/>
      <c r="H35" s="76"/>
      <c r="I35" s="76"/>
      <c r="J35" s="732"/>
      <c r="K35" s="38"/>
      <c r="L35" s="38"/>
      <c r="M35" s="76"/>
      <c r="N35" s="76"/>
      <c r="O35" s="76"/>
      <c r="P35" s="76"/>
      <c r="Q35" s="76"/>
      <c r="R35" s="76"/>
    </row>
    <row r="36" spans="1:18" ht="12.75">
      <c r="A36" s="351" t="s">
        <v>38</v>
      </c>
      <c r="B36" s="627"/>
      <c r="C36" s="628"/>
      <c r="D36" s="42"/>
      <c r="E36" s="627"/>
      <c r="F36" s="358"/>
      <c r="G36" s="76"/>
      <c r="H36" s="76"/>
      <c r="I36" s="76"/>
      <c r="J36" s="732"/>
      <c r="K36" s="38"/>
      <c r="L36" s="38"/>
      <c r="M36" s="76"/>
      <c r="N36" s="76"/>
      <c r="O36" s="76"/>
      <c r="P36" s="76"/>
      <c r="Q36" s="76"/>
      <c r="R36" s="76"/>
    </row>
    <row r="37" spans="1:18" ht="12.75">
      <c r="A37" s="351" t="s">
        <v>41</v>
      </c>
      <c r="B37" s="627"/>
      <c r="C37" s="628"/>
      <c r="D37" s="42"/>
      <c r="E37" s="627"/>
      <c r="F37" s="358"/>
      <c r="G37" s="76"/>
      <c r="H37" s="76"/>
      <c r="I37" s="76"/>
      <c r="J37" s="732"/>
      <c r="K37" s="38"/>
      <c r="L37" s="38"/>
      <c r="M37" s="76"/>
      <c r="N37" s="76"/>
      <c r="O37" s="76"/>
      <c r="P37" s="76"/>
      <c r="Q37" s="76"/>
      <c r="R37" s="76"/>
    </row>
    <row r="38" spans="1:18" ht="13.5" thickBot="1">
      <c r="A38" s="354" t="s">
        <v>9</v>
      </c>
      <c r="B38" s="355">
        <v>100</v>
      </c>
      <c r="C38" s="355">
        <f>E38/B76*100</f>
        <v>85.09797763566057</v>
      </c>
      <c r="D38" s="57"/>
      <c r="E38" s="356">
        <v>634.831605562293</v>
      </c>
      <c r="F38" s="358"/>
      <c r="G38" s="76"/>
      <c r="H38" s="76"/>
      <c r="I38" s="76"/>
      <c r="J38" s="76"/>
      <c r="K38" s="76"/>
      <c r="L38" s="76"/>
      <c r="M38" s="76"/>
      <c r="N38" s="76"/>
      <c r="O38" s="76"/>
      <c r="P38" s="76"/>
      <c r="Q38" s="76"/>
      <c r="R38" s="76"/>
    </row>
    <row r="39" spans="1:18" ht="12.75">
      <c r="A39" s="76"/>
      <c r="B39" s="76"/>
      <c r="C39" s="76"/>
      <c r="D39" s="76"/>
      <c r="E39" s="76"/>
      <c r="F39" s="77"/>
      <c r="G39" s="77"/>
      <c r="H39" s="77"/>
      <c r="I39" s="77"/>
      <c r="J39" s="77"/>
      <c r="K39" s="733"/>
      <c r="L39" s="733"/>
      <c r="M39" s="734"/>
      <c r="N39" s="76"/>
      <c r="O39" s="76"/>
      <c r="P39" s="76"/>
      <c r="Q39" s="76"/>
      <c r="R39" s="76"/>
    </row>
    <row r="40" spans="1:18" s="28" customFormat="1" ht="12.75">
      <c r="A40" s="76"/>
      <c r="B40" s="76"/>
      <c r="C40" s="76"/>
      <c r="D40" s="76"/>
      <c r="E40" s="76"/>
      <c r="F40" s="77"/>
      <c r="G40" s="79"/>
      <c r="H40" s="77"/>
      <c r="I40" s="77"/>
      <c r="J40" s="77"/>
      <c r="K40" s="733"/>
      <c r="L40" s="733"/>
      <c r="M40" s="734"/>
      <c r="N40" s="76"/>
      <c r="O40" s="76"/>
      <c r="P40" s="76"/>
      <c r="Q40" s="76"/>
      <c r="R40" s="76"/>
    </row>
    <row r="41" spans="1:18" s="28" customFormat="1" ht="15">
      <c r="A41" s="82" t="s">
        <v>63</v>
      </c>
      <c r="B41" s="83"/>
      <c r="C41" s="83"/>
      <c r="D41" s="83"/>
      <c r="E41" s="77"/>
      <c r="F41" s="77"/>
      <c r="G41" s="79"/>
      <c r="H41" s="77"/>
      <c r="I41" s="77"/>
      <c r="J41" s="77"/>
      <c r="K41" s="733"/>
      <c r="L41" s="733"/>
      <c r="M41" s="734"/>
      <c r="N41" s="76"/>
      <c r="O41" s="76"/>
      <c r="P41" s="76"/>
      <c r="Q41" s="76"/>
      <c r="R41" s="76"/>
    </row>
    <row r="42" spans="1:18" ht="12.75">
      <c r="A42" s="79" t="s">
        <v>171</v>
      </c>
      <c r="B42" s="77"/>
      <c r="C42" s="77"/>
      <c r="D42" s="77"/>
      <c r="E42" s="77"/>
      <c r="F42" s="77"/>
      <c r="G42" s="77"/>
      <c r="H42" s="77"/>
      <c r="I42" s="77"/>
      <c r="J42" s="77"/>
      <c r="K42" s="733"/>
      <c r="L42" s="733"/>
      <c r="M42" s="734"/>
      <c r="N42" s="76"/>
      <c r="O42" s="76"/>
      <c r="P42" s="76"/>
      <c r="Q42" s="76"/>
      <c r="R42" s="76"/>
    </row>
    <row r="43" spans="1:18" ht="12.75">
      <c r="A43" s="84"/>
      <c r="B43" s="85"/>
      <c r="C43" s="85"/>
      <c r="D43" s="85"/>
      <c r="E43" s="78"/>
      <c r="F43" s="78"/>
      <c r="G43" s="80"/>
      <c r="H43" s="78"/>
      <c r="I43" s="78"/>
      <c r="J43" s="78"/>
      <c r="K43" s="734"/>
      <c r="L43" s="734"/>
      <c r="M43" s="734"/>
      <c r="N43" s="76"/>
      <c r="O43" s="76"/>
      <c r="P43" s="76"/>
      <c r="Q43" s="76"/>
      <c r="R43" s="76"/>
    </row>
    <row r="44" spans="1:18" ht="42" customHeight="1" thickBot="1">
      <c r="A44" s="383" t="s">
        <v>64</v>
      </c>
      <c r="B44" s="384" t="s">
        <v>65</v>
      </c>
      <c r="C44" s="385" t="s">
        <v>66</v>
      </c>
      <c r="D44" s="386" t="s">
        <v>67</v>
      </c>
      <c r="E44" s="78"/>
      <c r="F44" s="76"/>
      <c r="G44" s="81"/>
      <c r="H44" s="81"/>
      <c r="I44" s="81"/>
      <c r="J44" s="81"/>
      <c r="K44" s="734"/>
      <c r="L44" s="734"/>
      <c r="M44" s="734"/>
      <c r="N44" s="38"/>
      <c r="O44" s="38"/>
      <c r="P44" s="76"/>
      <c r="Q44" s="76"/>
      <c r="R44" s="76"/>
    </row>
    <row r="45" spans="1:18" ht="12.75">
      <c r="A45" s="350" t="s">
        <v>13</v>
      </c>
      <c r="B45" s="377">
        <v>77.99808568867256</v>
      </c>
      <c r="C45" s="378">
        <v>-0.13</v>
      </c>
      <c r="D45" s="377">
        <f>(B45*C45)+B45</f>
        <v>67.85833454914513</v>
      </c>
      <c r="E45" s="379"/>
      <c r="F45" s="81"/>
      <c r="G45" s="81"/>
      <c r="H45" s="81"/>
      <c r="I45" s="81"/>
      <c r="J45" s="81"/>
      <c r="K45" s="734"/>
      <c r="L45" s="734"/>
      <c r="M45" s="734"/>
      <c r="N45" s="78"/>
      <c r="O45" s="76"/>
      <c r="P45" s="76"/>
      <c r="Q45" s="76"/>
      <c r="R45" s="76"/>
    </row>
    <row r="46" spans="1:18" ht="12.75">
      <c r="A46" s="350" t="s">
        <v>7</v>
      </c>
      <c r="B46" s="377">
        <v>146.8476053403843</v>
      </c>
      <c r="C46" s="378">
        <v>-0.075</v>
      </c>
      <c r="D46" s="377">
        <f>(B46*C46)+B46</f>
        <v>135.83403493985546</v>
      </c>
      <c r="E46" s="379"/>
      <c r="F46" s="81"/>
      <c r="G46" s="81"/>
      <c r="H46" s="81"/>
      <c r="I46" s="81"/>
      <c r="J46" s="81"/>
      <c r="K46" s="734"/>
      <c r="L46" s="734"/>
      <c r="M46" s="734"/>
      <c r="N46" s="38"/>
      <c r="O46" s="38"/>
      <c r="P46" s="76"/>
      <c r="Q46" s="76"/>
      <c r="R46" s="76"/>
    </row>
    <row r="47" spans="1:18" ht="12.75">
      <c r="A47" s="350" t="s">
        <v>39</v>
      </c>
      <c r="B47" s="629"/>
      <c r="C47" s="630"/>
      <c r="D47" s="629"/>
      <c r="E47" s="379"/>
      <c r="F47" s="81"/>
      <c r="G47" s="81"/>
      <c r="H47" s="81"/>
      <c r="I47" s="81"/>
      <c r="J47" s="81"/>
      <c r="K47" s="734"/>
      <c r="L47" s="734"/>
      <c r="M47" s="734"/>
      <c r="N47" s="38"/>
      <c r="O47" s="38"/>
      <c r="P47" s="76"/>
      <c r="Q47" s="76"/>
      <c r="R47" s="76"/>
    </row>
    <row r="48" spans="1:18" ht="12.75">
      <c r="A48" s="350" t="s">
        <v>19</v>
      </c>
      <c r="B48" s="629"/>
      <c r="C48" s="630"/>
      <c r="D48" s="629"/>
      <c r="E48" s="379"/>
      <c r="F48" s="81"/>
      <c r="G48" s="81"/>
      <c r="H48" s="81"/>
      <c r="I48" s="81"/>
      <c r="J48" s="81"/>
      <c r="K48" s="81"/>
      <c r="L48" s="81"/>
      <c r="M48" s="81"/>
      <c r="N48" s="38"/>
      <c r="O48" s="38"/>
      <c r="P48" s="76"/>
      <c r="Q48" s="76"/>
      <c r="R48" s="76"/>
    </row>
    <row r="49" spans="1:18" ht="12.75">
      <c r="A49" s="350" t="s">
        <v>128</v>
      </c>
      <c r="B49" s="377">
        <v>192.13364556802554</v>
      </c>
      <c r="C49" s="378">
        <v>-0.08</v>
      </c>
      <c r="D49" s="377">
        <f aca="true" t="shared" si="0" ref="D49:D56">(B49*C49)+B49</f>
        <v>176.7629539225835</v>
      </c>
      <c r="E49" s="379"/>
      <c r="F49" s="81"/>
      <c r="G49" s="81"/>
      <c r="H49" s="81"/>
      <c r="I49" s="81"/>
      <c r="J49" s="81"/>
      <c r="K49" s="81"/>
      <c r="L49" s="81"/>
      <c r="M49" s="81"/>
      <c r="N49" s="38"/>
      <c r="O49" s="38"/>
      <c r="P49" s="76"/>
      <c r="Q49" s="76"/>
      <c r="R49" s="76"/>
    </row>
    <row r="50" spans="1:18" ht="12.75">
      <c r="A50" s="350" t="s">
        <v>12</v>
      </c>
      <c r="B50" s="377">
        <v>69.03099636997919</v>
      </c>
      <c r="C50" s="378">
        <v>-0.21</v>
      </c>
      <c r="D50" s="377">
        <f t="shared" si="0"/>
        <v>54.53448713228356</v>
      </c>
      <c r="E50" s="379"/>
      <c r="F50" s="81"/>
      <c r="G50" s="81"/>
      <c r="H50" s="81"/>
      <c r="I50" s="81"/>
      <c r="J50" s="81"/>
      <c r="K50" s="81"/>
      <c r="L50" s="81"/>
      <c r="M50" s="81"/>
      <c r="N50" s="38"/>
      <c r="O50" s="38"/>
      <c r="P50" s="76"/>
      <c r="Q50" s="76"/>
      <c r="R50" s="76"/>
    </row>
    <row r="51" spans="1:18" ht="12.75">
      <c r="A51" s="350" t="s">
        <v>21</v>
      </c>
      <c r="B51" s="377">
        <v>43.490600542380896</v>
      </c>
      <c r="C51" s="378">
        <v>-0.08</v>
      </c>
      <c r="D51" s="377">
        <f t="shared" si="0"/>
        <v>40.011352498990426</v>
      </c>
      <c r="E51" s="379"/>
      <c r="F51" s="81"/>
      <c r="G51" s="81"/>
      <c r="H51" s="81"/>
      <c r="I51" s="81"/>
      <c r="J51" s="81"/>
      <c r="K51" s="81"/>
      <c r="L51" s="81"/>
      <c r="M51" s="81"/>
      <c r="N51" s="38"/>
      <c r="O51" s="38"/>
      <c r="P51" s="76"/>
      <c r="Q51" s="76"/>
      <c r="R51" s="76"/>
    </row>
    <row r="52" spans="1:18" ht="12.75">
      <c r="A52" s="350" t="s">
        <v>10</v>
      </c>
      <c r="B52" s="377">
        <v>76.76984085001061</v>
      </c>
      <c r="C52" s="378">
        <v>0</v>
      </c>
      <c r="D52" s="377">
        <f t="shared" si="0"/>
        <v>76.76984085001061</v>
      </c>
      <c r="E52" s="379"/>
      <c r="F52" s="81"/>
      <c r="G52" s="81"/>
      <c r="H52" s="81"/>
      <c r="I52" s="81"/>
      <c r="J52" s="81"/>
      <c r="K52" s="81"/>
      <c r="L52" s="81"/>
      <c r="M52" s="81"/>
      <c r="N52" s="38"/>
      <c r="O52" s="38"/>
      <c r="P52" s="76"/>
      <c r="Q52" s="76"/>
      <c r="R52" s="76"/>
    </row>
    <row r="53" spans="1:18" ht="12.75">
      <c r="A53" s="350" t="s">
        <v>3</v>
      </c>
      <c r="B53" s="377">
        <v>564.7028513322139</v>
      </c>
      <c r="C53" s="378">
        <v>0</v>
      </c>
      <c r="D53" s="377">
        <f t="shared" si="0"/>
        <v>564.7028513322139</v>
      </c>
      <c r="E53" s="379"/>
      <c r="F53" s="81"/>
      <c r="G53" s="81"/>
      <c r="H53" s="81"/>
      <c r="I53" s="81"/>
      <c r="J53" s="81"/>
      <c r="K53" s="81"/>
      <c r="L53" s="81"/>
      <c r="M53" s="81"/>
      <c r="N53" s="38"/>
      <c r="O53" s="38"/>
      <c r="P53" s="76"/>
      <c r="Q53" s="76"/>
      <c r="R53" s="76"/>
    </row>
    <row r="54" spans="1:18" ht="12.75">
      <c r="A54" s="350" t="s">
        <v>8</v>
      </c>
      <c r="B54" s="377">
        <v>1253.2909811108925</v>
      </c>
      <c r="C54" s="378">
        <v>-0.21</v>
      </c>
      <c r="D54" s="377">
        <f t="shared" si="0"/>
        <v>990.099875077605</v>
      </c>
      <c r="E54" s="379"/>
      <c r="F54" s="81"/>
      <c r="G54" s="81"/>
      <c r="H54" s="81"/>
      <c r="I54" s="81"/>
      <c r="J54" s="81"/>
      <c r="K54" s="81"/>
      <c r="L54" s="81"/>
      <c r="M54" s="81"/>
      <c r="N54" s="38"/>
      <c r="O54" s="38"/>
      <c r="P54" s="76"/>
      <c r="Q54" s="76"/>
      <c r="R54" s="76"/>
    </row>
    <row r="55" spans="1:18" ht="12.75">
      <c r="A55" s="350" t="s">
        <v>0</v>
      </c>
      <c r="B55" s="377">
        <v>107.01462563999996</v>
      </c>
      <c r="C55" s="378">
        <v>0.25</v>
      </c>
      <c r="D55" s="377">
        <f t="shared" si="0"/>
        <v>133.76828204999995</v>
      </c>
      <c r="E55" s="379"/>
      <c r="F55" s="76"/>
      <c r="G55" s="81"/>
      <c r="H55" s="81"/>
      <c r="I55" s="81"/>
      <c r="J55" s="81"/>
      <c r="K55" s="81"/>
      <c r="L55" s="81"/>
      <c r="M55" s="81"/>
      <c r="N55" s="38"/>
      <c r="O55" s="38"/>
      <c r="P55" s="76"/>
      <c r="Q55" s="76"/>
      <c r="R55" s="76"/>
    </row>
    <row r="56" spans="1:18" ht="12.75">
      <c r="A56" s="350" t="s">
        <v>22</v>
      </c>
      <c r="B56" s="377">
        <v>113.06880238565842</v>
      </c>
      <c r="C56" s="378">
        <v>-0.06</v>
      </c>
      <c r="D56" s="377">
        <f t="shared" si="0"/>
        <v>106.28467424251892</v>
      </c>
      <c r="E56" s="379"/>
      <c r="F56" s="81"/>
      <c r="G56" s="81"/>
      <c r="H56" s="81"/>
      <c r="I56" s="81"/>
      <c r="J56" s="81"/>
      <c r="K56" s="81"/>
      <c r="L56" s="81"/>
      <c r="M56" s="81"/>
      <c r="N56" s="38"/>
      <c r="O56" s="38"/>
      <c r="P56" s="76"/>
      <c r="Q56" s="76"/>
      <c r="R56" s="76"/>
    </row>
    <row r="57" spans="1:18" ht="12.75">
      <c r="A57" s="350" t="s">
        <v>35</v>
      </c>
      <c r="B57" s="629"/>
      <c r="C57" s="630"/>
      <c r="D57" s="629"/>
      <c r="E57" s="379"/>
      <c r="F57" s="81"/>
      <c r="G57" s="81"/>
      <c r="H57" s="81"/>
      <c r="I57" s="81"/>
      <c r="J57" s="81"/>
      <c r="K57" s="81"/>
      <c r="L57" s="81"/>
      <c r="M57" s="81"/>
      <c r="N57" s="38"/>
      <c r="O57" s="38"/>
      <c r="P57" s="76"/>
      <c r="Q57" s="76"/>
      <c r="R57" s="76"/>
    </row>
    <row r="58" spans="1:18" ht="12.75">
      <c r="A58" s="350" t="s">
        <v>1</v>
      </c>
      <c r="B58" s="377">
        <v>53.420083649079864</v>
      </c>
      <c r="C58" s="378">
        <v>0.13</v>
      </c>
      <c r="D58" s="377">
        <f>(B58*C58)+B58</f>
        <v>60.364694523460244</v>
      </c>
      <c r="E58" s="379"/>
      <c r="F58" s="81"/>
      <c r="G58" s="81"/>
      <c r="H58" s="81"/>
      <c r="I58" s="81"/>
      <c r="J58" s="81"/>
      <c r="K58" s="81"/>
      <c r="L58" s="81"/>
      <c r="M58" s="81"/>
      <c r="N58" s="38"/>
      <c r="O58" s="38"/>
      <c r="P58" s="76"/>
      <c r="Q58" s="76"/>
      <c r="R58" s="76"/>
    </row>
    <row r="59" spans="1:18" ht="12.75">
      <c r="A59" s="350" t="s">
        <v>11</v>
      </c>
      <c r="B59" s="377">
        <v>508.0168636627531</v>
      </c>
      <c r="C59" s="378">
        <v>-0.06499999999999995</v>
      </c>
      <c r="D59" s="377">
        <f>(B59*C59)+B59</f>
        <v>474.9957675246742</v>
      </c>
      <c r="E59" s="379"/>
      <c r="F59" s="78"/>
      <c r="G59" s="78"/>
      <c r="H59" s="78"/>
      <c r="I59" s="78"/>
      <c r="J59" s="78"/>
      <c r="K59" s="78"/>
      <c r="L59" s="78"/>
      <c r="M59" s="78"/>
      <c r="N59" s="76"/>
      <c r="O59" s="76"/>
      <c r="P59" s="76"/>
      <c r="Q59" s="76"/>
      <c r="R59" s="76"/>
    </row>
    <row r="60" spans="1:18" ht="12.75">
      <c r="A60" s="350" t="s">
        <v>23</v>
      </c>
      <c r="B60" s="377">
        <v>28.856884504878078</v>
      </c>
      <c r="C60" s="378">
        <v>-0.08</v>
      </c>
      <c r="D60" s="377">
        <f>(B60*C60)+B60</f>
        <v>26.54833374448783</v>
      </c>
      <c r="E60" s="379"/>
      <c r="F60" s="78"/>
      <c r="G60" s="78"/>
      <c r="H60" s="78"/>
      <c r="I60" s="78"/>
      <c r="J60" s="78"/>
      <c r="K60" s="78"/>
      <c r="L60" s="78"/>
      <c r="M60" s="78"/>
      <c r="N60" s="76"/>
      <c r="O60" s="76"/>
      <c r="P60" s="76"/>
      <c r="Q60" s="76"/>
      <c r="R60" s="76"/>
    </row>
    <row r="61" spans="1:18" ht="12.75">
      <c r="A61" s="350" t="s">
        <v>78</v>
      </c>
      <c r="B61" s="627"/>
      <c r="C61" s="627"/>
      <c r="D61" s="627"/>
      <c r="E61" s="76"/>
      <c r="F61" s="78"/>
      <c r="G61" s="78"/>
      <c r="H61" s="78"/>
      <c r="I61" s="78"/>
      <c r="J61" s="78"/>
      <c r="K61" s="78"/>
      <c r="L61" s="78"/>
      <c r="M61" s="78"/>
      <c r="N61" s="76"/>
      <c r="O61" s="76"/>
      <c r="P61" s="76"/>
      <c r="Q61" s="76"/>
      <c r="R61" s="76"/>
    </row>
    <row r="62" spans="1:18" ht="12.75">
      <c r="A62" s="350" t="s">
        <v>24</v>
      </c>
      <c r="B62" s="377">
        <v>50.898849999999996</v>
      </c>
      <c r="C62" s="378">
        <v>-0.08</v>
      </c>
      <c r="D62" s="377">
        <f>(B62*C62)+B62</f>
        <v>46.826941999999995</v>
      </c>
      <c r="E62" s="379"/>
      <c r="F62" s="78"/>
      <c r="G62" s="78"/>
      <c r="H62" s="78"/>
      <c r="I62" s="78"/>
      <c r="J62" s="78"/>
      <c r="K62" s="78"/>
      <c r="L62" s="78"/>
      <c r="M62" s="78"/>
      <c r="N62" s="76"/>
      <c r="O62" s="76"/>
      <c r="P62" s="76"/>
      <c r="Q62" s="76"/>
      <c r="R62" s="76"/>
    </row>
    <row r="63" spans="1:18" ht="12.75">
      <c r="A63" s="350" t="s">
        <v>2</v>
      </c>
      <c r="B63" s="377">
        <v>12.737403</v>
      </c>
      <c r="C63" s="378">
        <v>-0.28</v>
      </c>
      <c r="D63" s="377">
        <f>(B63*C63)+B63</f>
        <v>9.170930160000001</v>
      </c>
      <c r="E63" s="379"/>
      <c r="F63" s="78"/>
      <c r="G63" s="78"/>
      <c r="H63" s="78"/>
      <c r="I63" s="78"/>
      <c r="J63" s="78"/>
      <c r="K63" s="78"/>
      <c r="L63" s="78"/>
      <c r="M63" s="78"/>
      <c r="N63" s="76"/>
      <c r="O63" s="76"/>
      <c r="P63" s="76"/>
      <c r="Q63" s="76"/>
      <c r="R63" s="76"/>
    </row>
    <row r="64" spans="1:18" ht="12.75">
      <c r="A64" s="350" t="s">
        <v>25</v>
      </c>
      <c r="B64" s="377">
        <v>2.2153306779924455</v>
      </c>
      <c r="C64" s="630"/>
      <c r="D64" s="629"/>
      <c r="E64" s="379"/>
      <c r="F64" s="78"/>
      <c r="G64" s="78"/>
      <c r="H64" s="78"/>
      <c r="I64" s="78"/>
      <c r="J64" s="78"/>
      <c r="K64" s="78"/>
      <c r="L64" s="78"/>
      <c r="M64" s="78"/>
      <c r="N64" s="76"/>
      <c r="O64" s="76"/>
      <c r="P64" s="76"/>
      <c r="Q64" s="76"/>
      <c r="R64" s="76"/>
    </row>
    <row r="65" spans="1:18" ht="12.75">
      <c r="A65" s="350" t="s">
        <v>5</v>
      </c>
      <c r="B65" s="377">
        <v>212.4743425999876</v>
      </c>
      <c r="C65" s="378">
        <v>-0.06000000000000005</v>
      </c>
      <c r="D65" s="377">
        <f>(B65*C65)+B65</f>
        <v>199.72588204398835</v>
      </c>
      <c r="E65" s="379"/>
      <c r="F65" s="78"/>
      <c r="G65" s="78"/>
      <c r="H65" s="78"/>
      <c r="I65" s="78"/>
      <c r="J65" s="78"/>
      <c r="K65" s="78"/>
      <c r="L65" s="78"/>
      <c r="M65" s="78"/>
      <c r="N65" s="76"/>
      <c r="O65" s="76"/>
      <c r="P65" s="76"/>
      <c r="Q65" s="76"/>
      <c r="R65" s="76"/>
    </row>
    <row r="66" spans="1:18" ht="12.75">
      <c r="A66" s="350" t="s">
        <v>37</v>
      </c>
      <c r="B66" s="629"/>
      <c r="C66" s="630"/>
      <c r="D66" s="629"/>
      <c r="E66" s="379"/>
      <c r="F66" s="78"/>
      <c r="G66" s="78"/>
      <c r="H66" s="78"/>
      <c r="I66" s="78"/>
      <c r="J66" s="78"/>
      <c r="K66" s="78"/>
      <c r="L66" s="78"/>
      <c r="M66" s="78"/>
      <c r="N66" s="76"/>
      <c r="O66" s="76"/>
      <c r="P66" s="76"/>
      <c r="Q66" s="76"/>
      <c r="R66" s="76"/>
    </row>
    <row r="67" spans="1:18" ht="12.75">
      <c r="A67" s="350" t="s">
        <v>26</v>
      </c>
      <c r="B67" s="377">
        <v>565.253736</v>
      </c>
      <c r="C67" s="378">
        <v>-0.06</v>
      </c>
      <c r="D67" s="377">
        <f>(B67*C67)+B67</f>
        <v>531.33851184</v>
      </c>
      <c r="E67" s="379"/>
      <c r="F67" s="78"/>
      <c r="G67" s="78"/>
      <c r="H67" s="78"/>
      <c r="I67" s="78"/>
      <c r="J67" s="78"/>
      <c r="K67" s="78"/>
      <c r="L67" s="78"/>
      <c r="M67" s="78"/>
      <c r="N67" s="76"/>
      <c r="O67" s="76"/>
      <c r="P67" s="76"/>
      <c r="Q67" s="76"/>
      <c r="R67" s="76"/>
    </row>
    <row r="68" spans="1:18" ht="12.75">
      <c r="A68" s="350" t="s">
        <v>4</v>
      </c>
      <c r="B68" s="377">
        <v>57.88086781184261</v>
      </c>
      <c r="C68" s="378">
        <v>0.27</v>
      </c>
      <c r="D68" s="377">
        <f>(B68*C68)+B68</f>
        <v>73.50870212104012</v>
      </c>
      <c r="E68" s="379"/>
      <c r="F68" s="78"/>
      <c r="G68" s="78"/>
      <c r="H68" s="78"/>
      <c r="I68" s="78"/>
      <c r="J68" s="78"/>
      <c r="K68" s="78"/>
      <c r="L68" s="78"/>
      <c r="M68" s="78"/>
      <c r="N68" s="76"/>
      <c r="O68" s="76"/>
      <c r="P68" s="76"/>
      <c r="Q68" s="76"/>
      <c r="R68" s="76"/>
    </row>
    <row r="69" spans="1:18" ht="12.75">
      <c r="A69" s="350" t="s">
        <v>40</v>
      </c>
      <c r="B69" s="629"/>
      <c r="C69" s="630"/>
      <c r="D69" s="629"/>
      <c r="E69" s="379"/>
      <c r="F69" s="78"/>
      <c r="G69" s="78"/>
      <c r="H69" s="78"/>
      <c r="I69" s="78"/>
      <c r="J69" s="78"/>
      <c r="K69" s="78"/>
      <c r="L69" s="78"/>
      <c r="M69" s="78"/>
      <c r="N69" s="76"/>
      <c r="O69" s="76"/>
      <c r="P69" s="76"/>
      <c r="Q69" s="76"/>
      <c r="R69" s="76"/>
    </row>
    <row r="70" spans="1:18" ht="12.75">
      <c r="A70" s="350" t="s">
        <v>72</v>
      </c>
      <c r="B70" s="377">
        <v>72.29489742943889</v>
      </c>
      <c r="C70" s="378">
        <v>-0.08</v>
      </c>
      <c r="D70" s="377">
        <f>(B70*C70)+B70</f>
        <v>66.51130563508377</v>
      </c>
      <c r="E70" s="379"/>
      <c r="F70" s="78"/>
      <c r="G70" s="78"/>
      <c r="H70" s="78"/>
      <c r="I70" s="78"/>
      <c r="J70" s="78"/>
      <c r="K70" s="78"/>
      <c r="L70" s="78"/>
      <c r="M70" s="78"/>
      <c r="N70" s="76"/>
      <c r="O70" s="76"/>
      <c r="P70" s="76"/>
      <c r="Q70" s="76"/>
      <c r="R70" s="76"/>
    </row>
    <row r="71" spans="1:18" ht="12.75">
      <c r="A71" s="350" t="s">
        <v>27</v>
      </c>
      <c r="B71" s="377">
        <v>20.659525374080452</v>
      </c>
      <c r="C71" s="378">
        <v>-0.08</v>
      </c>
      <c r="D71" s="377">
        <f>(B71*C71)+B71</f>
        <v>19.006763344154017</v>
      </c>
      <c r="E71" s="379"/>
      <c r="F71" s="78"/>
      <c r="G71" s="78"/>
      <c r="H71" s="78"/>
      <c r="I71" s="78"/>
      <c r="J71" s="78"/>
      <c r="K71" s="78"/>
      <c r="L71" s="78"/>
      <c r="M71" s="78"/>
      <c r="N71" s="76"/>
      <c r="O71" s="76"/>
      <c r="P71" s="76"/>
      <c r="Q71" s="76"/>
      <c r="R71" s="76"/>
    </row>
    <row r="72" spans="1:18" ht="12.75">
      <c r="A72" s="350" t="s">
        <v>6</v>
      </c>
      <c r="B72" s="377">
        <v>286.7979120309053</v>
      </c>
      <c r="C72" s="378">
        <v>0.15</v>
      </c>
      <c r="D72" s="377">
        <f>(B72*C72)+B72</f>
        <v>329.8175988355411</v>
      </c>
      <c r="E72" s="379"/>
      <c r="F72" s="78"/>
      <c r="G72" s="78"/>
      <c r="H72" s="78"/>
      <c r="I72" s="78"/>
      <c r="J72" s="78"/>
      <c r="K72" s="78"/>
      <c r="L72" s="78"/>
      <c r="M72" s="78"/>
      <c r="N72" s="76"/>
      <c r="O72" s="76"/>
      <c r="P72" s="76"/>
      <c r="Q72" s="76"/>
      <c r="R72" s="76"/>
    </row>
    <row r="73" spans="1:18" ht="12.75">
      <c r="A73" s="350" t="s">
        <v>14</v>
      </c>
      <c r="B73" s="377">
        <v>72.25196941350174</v>
      </c>
      <c r="C73" s="378">
        <v>0.04</v>
      </c>
      <c r="D73" s="377">
        <f>(B73*C73)+B73</f>
        <v>75.1420481900418</v>
      </c>
      <c r="E73" s="379"/>
      <c r="F73" s="78"/>
      <c r="G73" s="78"/>
      <c r="H73" s="78"/>
      <c r="I73" s="78"/>
      <c r="J73" s="78"/>
      <c r="K73" s="78"/>
      <c r="L73" s="78"/>
      <c r="M73" s="78"/>
      <c r="N73" s="76"/>
      <c r="O73" s="76"/>
      <c r="P73" s="76"/>
      <c r="Q73" s="76"/>
      <c r="R73" s="76"/>
    </row>
    <row r="74" spans="1:18" ht="12.75">
      <c r="A74" s="350" t="s">
        <v>38</v>
      </c>
      <c r="B74" s="629"/>
      <c r="C74" s="630"/>
      <c r="D74" s="629"/>
      <c r="E74" s="379"/>
      <c r="F74" s="78"/>
      <c r="G74" s="78"/>
      <c r="H74" s="78"/>
      <c r="I74" s="78"/>
      <c r="J74" s="78"/>
      <c r="K74" s="78"/>
      <c r="L74" s="78"/>
      <c r="M74" s="78"/>
      <c r="N74" s="76"/>
      <c r="O74" s="76"/>
      <c r="P74" s="76"/>
      <c r="Q74" s="76"/>
      <c r="R74" s="76"/>
    </row>
    <row r="75" spans="1:18" ht="12.75">
      <c r="A75" s="350" t="s">
        <v>41</v>
      </c>
      <c r="B75" s="629"/>
      <c r="C75" s="630"/>
      <c r="D75" s="629"/>
      <c r="E75" s="379"/>
      <c r="F75" s="78"/>
      <c r="G75" s="78"/>
      <c r="H75" s="78"/>
      <c r="I75" s="78"/>
      <c r="J75" s="78"/>
      <c r="K75" s="78"/>
      <c r="L75" s="78"/>
      <c r="M75" s="78"/>
      <c r="N75" s="76"/>
      <c r="O75" s="76"/>
      <c r="P75" s="76"/>
      <c r="Q75" s="76"/>
      <c r="R75" s="76"/>
    </row>
    <row r="76" spans="1:18" ht="13.5" thickBot="1">
      <c r="A76" s="380" t="s">
        <v>9</v>
      </c>
      <c r="B76" s="381">
        <v>746.00081365067</v>
      </c>
      <c r="C76" s="382">
        <v>-0.125</v>
      </c>
      <c r="D76" s="381">
        <f>(B76*C76)+B76</f>
        <v>652.7507119443362</v>
      </c>
      <c r="E76" s="379"/>
      <c r="F76" s="78"/>
      <c r="G76" s="78"/>
      <c r="H76" s="78"/>
      <c r="I76" s="78"/>
      <c r="J76" s="78"/>
      <c r="K76" s="78"/>
      <c r="L76" s="78"/>
      <c r="M76" s="78"/>
      <c r="N76" s="76"/>
      <c r="O76" s="76"/>
      <c r="P76" s="76"/>
      <c r="Q76" s="76"/>
      <c r="R76" s="76"/>
    </row>
    <row r="77" spans="1:18" ht="12.75">
      <c r="A77" s="347"/>
      <c r="B77" s="348"/>
      <c r="C77" s="349"/>
      <c r="D77" s="348"/>
      <c r="E77" s="76"/>
      <c r="F77" s="78"/>
      <c r="G77" s="78"/>
      <c r="H77" s="78"/>
      <c r="I77" s="78"/>
      <c r="J77" s="78"/>
      <c r="K77" s="78"/>
      <c r="L77" s="78"/>
      <c r="M77" s="78"/>
      <c r="N77" s="76"/>
      <c r="O77" s="76"/>
      <c r="P77" s="76"/>
      <c r="Q77" s="76"/>
      <c r="R77" s="76"/>
    </row>
    <row r="78" spans="1:18" ht="12.75">
      <c r="A78" s="347"/>
      <c r="B78" s="348"/>
      <c r="C78" s="349"/>
      <c r="D78" s="348"/>
      <c r="E78" s="76"/>
      <c r="F78" s="77"/>
      <c r="G78" s="74"/>
      <c r="H78" s="77"/>
      <c r="I78" s="77"/>
      <c r="J78" s="77"/>
      <c r="K78" s="78"/>
      <c r="L78" s="78"/>
      <c r="M78" s="78"/>
      <c r="N78" s="76"/>
      <c r="O78" s="76"/>
      <c r="P78" s="76"/>
      <c r="Q78" s="76"/>
      <c r="R78" s="76"/>
    </row>
    <row r="79" spans="1:18" ht="12.75">
      <c r="A79" s="79" t="s">
        <v>172</v>
      </c>
      <c r="B79" s="77"/>
      <c r="C79" s="77"/>
      <c r="D79" s="77"/>
      <c r="E79" s="78"/>
      <c r="F79" s="78"/>
      <c r="G79" s="78"/>
      <c r="H79" s="78"/>
      <c r="I79" s="78"/>
      <c r="J79" s="78"/>
      <c r="K79" s="78"/>
      <c r="L79" s="78"/>
      <c r="M79" s="78"/>
      <c r="N79" s="76"/>
      <c r="O79" s="76"/>
      <c r="P79" s="76"/>
      <c r="Q79" s="76"/>
      <c r="R79" s="76"/>
    </row>
    <row r="80" spans="1:18" ht="13.5" thickBot="1">
      <c r="A80" s="387"/>
      <c r="B80" s="387" t="s">
        <v>74</v>
      </c>
      <c r="C80" s="388" t="s">
        <v>54</v>
      </c>
      <c r="D80" s="388" t="s">
        <v>55</v>
      </c>
      <c r="E80" s="388" t="s">
        <v>56</v>
      </c>
      <c r="F80" s="388" t="s">
        <v>57</v>
      </c>
      <c r="G80" s="388" t="s">
        <v>58</v>
      </c>
      <c r="H80" s="388" t="s">
        <v>59</v>
      </c>
      <c r="I80" s="388" t="s">
        <v>60</v>
      </c>
      <c r="J80" s="388" t="s">
        <v>61</v>
      </c>
      <c r="K80" s="388" t="s">
        <v>62</v>
      </c>
      <c r="L80" s="388">
        <v>1999</v>
      </c>
      <c r="M80" s="388">
        <v>2000</v>
      </c>
      <c r="N80" s="388">
        <v>2001</v>
      </c>
      <c r="O80" s="388">
        <v>2002</v>
      </c>
      <c r="P80" s="76"/>
      <c r="Q80" s="76"/>
      <c r="R80" s="76"/>
    </row>
    <row r="81" spans="1:18" ht="12.75">
      <c r="A81" s="350" t="s">
        <v>13</v>
      </c>
      <c r="B81" s="352">
        <f>B45</f>
        <v>77.99808568867256</v>
      </c>
      <c r="C81" s="352">
        <f>B81</f>
        <v>77.99808568867256</v>
      </c>
      <c r="D81" s="352">
        <f>(($D45-$B45)/20)+C81</f>
        <v>77.49109813169619</v>
      </c>
      <c r="E81" s="352">
        <f>(($D45-$B45)/20)+D81</f>
        <v>76.98411057471982</v>
      </c>
      <c r="F81" s="352">
        <f>(($D45-$B45)/20)+E81</f>
        <v>76.47712301774345</v>
      </c>
      <c r="G81" s="352">
        <f>(($D45-$B45)/20)+F81</f>
        <v>75.97013546076708</v>
      </c>
      <c r="H81" s="352">
        <f>(($D45-$B45)/20)+G81</f>
        <v>75.46314790379071</v>
      </c>
      <c r="I81" s="352">
        <f>(($D45-$B45)/20)+H81</f>
        <v>74.95616034681434</v>
      </c>
      <c r="J81" s="352">
        <f>(($D45-$B45)/20)+I81</f>
        <v>74.44917278983797</v>
      </c>
      <c r="K81" s="352">
        <f>(($D45-$B45)/20)+J81</f>
        <v>73.9421852328616</v>
      </c>
      <c r="L81" s="352">
        <f>(($D45-$B45)/20)+K81</f>
        <v>73.43519767588523</v>
      </c>
      <c r="M81" s="352">
        <f>(($D45-$B45)/20)+L81</f>
        <v>72.92821011890886</v>
      </c>
      <c r="N81" s="352">
        <f>(($D45-$B45)/20)+M81</f>
        <v>72.4212225619325</v>
      </c>
      <c r="O81" s="352">
        <f>(($D45-$B45)/20)+N81</f>
        <v>71.91423500495613</v>
      </c>
      <c r="P81" s="76"/>
      <c r="Q81" s="76"/>
      <c r="R81" s="76"/>
    </row>
    <row r="82" spans="1:18" ht="12.75">
      <c r="A82" s="350" t="s">
        <v>7</v>
      </c>
      <c r="B82" s="352">
        <f aca="true" t="shared" si="1" ref="B82:B112">B46</f>
        <v>146.8476053403843</v>
      </c>
      <c r="C82" s="352">
        <f aca="true" t="shared" si="2" ref="C82:C112">B82</f>
        <v>146.8476053403843</v>
      </c>
      <c r="D82" s="352">
        <f>(($D46-$B46)/20)+C82</f>
        <v>146.29692682035784</v>
      </c>
      <c r="E82" s="352">
        <f>(($D46-$B46)/20)+D82</f>
        <v>145.7462483003314</v>
      </c>
      <c r="F82" s="352">
        <f>(($D46-$B46)/20)+E82</f>
        <v>145.19556978030494</v>
      </c>
      <c r="G82" s="352">
        <f>(($D46-$B46)/20)+F82</f>
        <v>144.64489126027848</v>
      </c>
      <c r="H82" s="352">
        <f>(($D46-$B46)/20)+G82</f>
        <v>144.09421274025203</v>
      </c>
      <c r="I82" s="352">
        <f>(($D46-$B46)/20)+H82</f>
        <v>143.54353422022558</v>
      </c>
      <c r="J82" s="352">
        <f>(($D46-$B46)/20)+I82</f>
        <v>142.99285570019913</v>
      </c>
      <c r="K82" s="352">
        <f>(($D46-$B46)/20)+J82</f>
        <v>142.44217718017268</v>
      </c>
      <c r="L82" s="352">
        <f>(($D46-$B46)/20)+K82</f>
        <v>141.89149866014623</v>
      </c>
      <c r="M82" s="352">
        <f>(($D46-$B46)/20)+L82</f>
        <v>141.34082014011977</v>
      </c>
      <c r="N82" s="352">
        <f>(($D46-$B46)/20)+M82</f>
        <v>140.79014162009332</v>
      </c>
      <c r="O82" s="352">
        <f>(($D46-$B46)/20)+N82</f>
        <v>140.23946310006687</v>
      </c>
      <c r="P82" s="76"/>
      <c r="Q82" s="76"/>
      <c r="R82" s="76"/>
    </row>
    <row r="83" spans="1:18" ht="12.75">
      <c r="A83" s="350" t="s">
        <v>39</v>
      </c>
      <c r="B83" s="628"/>
      <c r="C83" s="628"/>
      <c r="D83" s="628"/>
      <c r="E83" s="628"/>
      <c r="F83" s="628"/>
      <c r="G83" s="628"/>
      <c r="H83" s="628"/>
      <c r="I83" s="628"/>
      <c r="J83" s="628"/>
      <c r="K83" s="628"/>
      <c r="L83" s="628"/>
      <c r="M83" s="628"/>
      <c r="N83" s="628"/>
      <c r="O83" s="628"/>
      <c r="P83" s="76"/>
      <c r="Q83" s="76"/>
      <c r="R83" s="76"/>
    </row>
    <row r="84" spans="1:18" ht="12.75">
      <c r="A84" s="350" t="s">
        <v>19</v>
      </c>
      <c r="B84" s="628"/>
      <c r="C84" s="628"/>
      <c r="D84" s="628"/>
      <c r="E84" s="628"/>
      <c r="F84" s="628"/>
      <c r="G84" s="628"/>
      <c r="H84" s="628"/>
      <c r="I84" s="628"/>
      <c r="J84" s="628"/>
      <c r="K84" s="628"/>
      <c r="L84" s="628"/>
      <c r="M84" s="628"/>
      <c r="N84" s="628"/>
      <c r="O84" s="628"/>
      <c r="P84" s="76"/>
      <c r="Q84" s="76"/>
      <c r="R84" s="76"/>
    </row>
    <row r="85" spans="1:18" ht="12.75">
      <c r="A85" s="350" t="s">
        <v>128</v>
      </c>
      <c r="B85" s="352">
        <f t="shared" si="1"/>
        <v>192.13364556802554</v>
      </c>
      <c r="C85" s="352">
        <f t="shared" si="2"/>
        <v>192.13364556802554</v>
      </c>
      <c r="D85" s="352">
        <f>(($D49-$B49)/20)+C85</f>
        <v>191.36511098575343</v>
      </c>
      <c r="E85" s="352">
        <f>(($D49-$B49)/20)+D85</f>
        <v>190.59657640348132</v>
      </c>
      <c r="F85" s="352">
        <f>(($D49-$B49)/20)+E85</f>
        <v>189.8280418212092</v>
      </c>
      <c r="G85" s="352">
        <f>(($D49-$B49)/20)+F85</f>
        <v>189.0595072389371</v>
      </c>
      <c r="H85" s="352">
        <f>(($D49-$B49)/20)+G85</f>
        <v>188.290972656665</v>
      </c>
      <c r="I85" s="352">
        <f>(($D49-$B49)/20)+H85</f>
        <v>187.52243807439288</v>
      </c>
      <c r="J85" s="352">
        <f>(($D49-$B49)/20)+I85</f>
        <v>186.75390349212077</v>
      </c>
      <c r="K85" s="352">
        <f>(($D49-$B49)/20)+J85</f>
        <v>185.98536890984866</v>
      </c>
      <c r="L85" s="352">
        <f>(($D49-$B49)/20)+K85</f>
        <v>185.21683432757655</v>
      </c>
      <c r="M85" s="352">
        <f>(($D49-$B49)/20)+L85</f>
        <v>184.44829974530444</v>
      </c>
      <c r="N85" s="352">
        <f>(($D49-$B49)/20)+M85</f>
        <v>183.67976516303233</v>
      </c>
      <c r="O85" s="352">
        <f>(($D49-$B49)/20)+N85</f>
        <v>182.91123058076022</v>
      </c>
      <c r="P85" s="76"/>
      <c r="Q85" s="76"/>
      <c r="R85" s="76"/>
    </row>
    <row r="86" spans="1:18" ht="12.75">
      <c r="A86" s="350" t="s">
        <v>12</v>
      </c>
      <c r="B86" s="352">
        <f t="shared" si="1"/>
        <v>69.03099636997919</v>
      </c>
      <c r="C86" s="352">
        <f t="shared" si="2"/>
        <v>69.03099636997919</v>
      </c>
      <c r="D86" s="352">
        <f>(($D50-$B50)/20)+C86</f>
        <v>68.30617090809442</v>
      </c>
      <c r="E86" s="352">
        <f>(($D50-$B50)/20)+D86</f>
        <v>67.58134544620964</v>
      </c>
      <c r="F86" s="352">
        <f>(($D50-$B50)/20)+E86</f>
        <v>66.85651998432486</v>
      </c>
      <c r="G86" s="352">
        <f>(($D50-$B50)/20)+F86</f>
        <v>66.13169452244009</v>
      </c>
      <c r="H86" s="352">
        <f>(($D50-$B50)/20)+G86</f>
        <v>65.40686906055531</v>
      </c>
      <c r="I86" s="352">
        <f>(($D50-$B50)/20)+H86</f>
        <v>64.68204359867053</v>
      </c>
      <c r="J86" s="352">
        <f>(($D50-$B50)/20)+I86</f>
        <v>63.95721813678575</v>
      </c>
      <c r="K86" s="352">
        <f>(($D50-$B50)/20)+J86</f>
        <v>63.232392674900964</v>
      </c>
      <c r="L86" s="352">
        <f>(($D50-$B50)/20)+K86</f>
        <v>62.50756721301618</v>
      </c>
      <c r="M86" s="352">
        <f>(($D50-$B50)/20)+L86</f>
        <v>61.7827417511314</v>
      </c>
      <c r="N86" s="352">
        <f>(($D50-$B50)/20)+M86</f>
        <v>61.05791628924661</v>
      </c>
      <c r="O86" s="352">
        <f>(($D50-$B50)/20)+N86</f>
        <v>60.33309082736183</v>
      </c>
      <c r="P86" s="76"/>
      <c r="Q86" s="76"/>
      <c r="R86" s="76"/>
    </row>
    <row r="87" spans="1:18" ht="12.75">
      <c r="A87" s="350" t="s">
        <v>21</v>
      </c>
      <c r="B87" s="352">
        <f t="shared" si="1"/>
        <v>43.490600542380896</v>
      </c>
      <c r="C87" s="352">
        <f t="shared" si="2"/>
        <v>43.490600542380896</v>
      </c>
      <c r="D87" s="352">
        <f>(($D51-$B51)/20)+C87</f>
        <v>43.316638140211374</v>
      </c>
      <c r="E87" s="352">
        <f>(($D51-$B51)/20)+D87</f>
        <v>43.14267573804185</v>
      </c>
      <c r="F87" s="352">
        <f>(($D51-$B51)/20)+E87</f>
        <v>42.96871333587233</v>
      </c>
      <c r="G87" s="352">
        <f>(($D51-$B51)/20)+F87</f>
        <v>42.79475093370281</v>
      </c>
      <c r="H87" s="352">
        <f>(($D51-$B51)/20)+G87</f>
        <v>42.620788531533286</v>
      </c>
      <c r="I87" s="352">
        <f>(($D51-$B51)/20)+H87</f>
        <v>42.446826129363764</v>
      </c>
      <c r="J87" s="352">
        <f>(($D51-$B51)/20)+I87</f>
        <v>42.27286372719424</v>
      </c>
      <c r="K87" s="352">
        <f>(($D51-$B51)/20)+J87</f>
        <v>42.09890132502472</v>
      </c>
      <c r="L87" s="352">
        <f>(($D51-$B51)/20)+K87</f>
        <v>41.9249389228552</v>
      </c>
      <c r="M87" s="352">
        <f>(($D51-$B51)/20)+L87</f>
        <v>41.750976520685676</v>
      </c>
      <c r="N87" s="352">
        <f>(($D51-$B51)/20)+M87</f>
        <v>41.57701411851615</v>
      </c>
      <c r="O87" s="352">
        <f>(($D51-$B51)/20)+N87</f>
        <v>41.40305171634663</v>
      </c>
      <c r="P87" s="76"/>
      <c r="Q87" s="76"/>
      <c r="R87" s="76"/>
    </row>
    <row r="88" spans="1:18" ht="12.75">
      <c r="A88" s="350" t="s">
        <v>10</v>
      </c>
      <c r="B88" s="352">
        <f t="shared" si="1"/>
        <v>76.76984085001061</v>
      </c>
      <c r="C88" s="352">
        <f t="shared" si="2"/>
        <v>76.76984085001061</v>
      </c>
      <c r="D88" s="352">
        <f>(($D52-$B52)/20)+C88</f>
        <v>76.76984085001061</v>
      </c>
      <c r="E88" s="352">
        <f>(($D52-$B52)/20)+D88</f>
        <v>76.76984085001061</v>
      </c>
      <c r="F88" s="352">
        <f>(($D52-$B52)/20)+E88</f>
        <v>76.76984085001061</v>
      </c>
      <c r="G88" s="352">
        <f>(($D52-$B52)/20)+F88</f>
        <v>76.76984085001061</v>
      </c>
      <c r="H88" s="352">
        <f>(($D52-$B52)/20)+G88</f>
        <v>76.76984085001061</v>
      </c>
      <c r="I88" s="352">
        <f>(($D52-$B52)/20)+H88</f>
        <v>76.76984085001061</v>
      </c>
      <c r="J88" s="352">
        <f>(($D52-$B52)/20)+I88</f>
        <v>76.76984085001061</v>
      </c>
      <c r="K88" s="352">
        <f>(($D52-$B52)/20)+J88</f>
        <v>76.76984085001061</v>
      </c>
      <c r="L88" s="352">
        <f>(($D52-$B52)/20)+K88</f>
        <v>76.76984085001061</v>
      </c>
      <c r="M88" s="352">
        <f>(($D52-$B52)/20)+L88</f>
        <v>76.76984085001061</v>
      </c>
      <c r="N88" s="352">
        <f>(($D52-$B52)/20)+M88</f>
        <v>76.76984085001061</v>
      </c>
      <c r="O88" s="352">
        <f>(($D52-$B52)/20)+N88</f>
        <v>76.76984085001061</v>
      </c>
      <c r="P88" s="76"/>
      <c r="Q88" s="76"/>
      <c r="R88" s="76"/>
    </row>
    <row r="89" spans="1:18" ht="12.75">
      <c r="A89" s="350" t="s">
        <v>3</v>
      </c>
      <c r="B89" s="352">
        <f t="shared" si="1"/>
        <v>564.7028513322139</v>
      </c>
      <c r="C89" s="352">
        <f t="shared" si="2"/>
        <v>564.7028513322139</v>
      </c>
      <c r="D89" s="352">
        <f>(($D53-$B53)/20)+C89</f>
        <v>564.7028513322139</v>
      </c>
      <c r="E89" s="352">
        <f>(($D53-$B53)/20)+D89</f>
        <v>564.7028513322139</v>
      </c>
      <c r="F89" s="352">
        <f>(($D53-$B53)/20)+E89</f>
        <v>564.7028513322139</v>
      </c>
      <c r="G89" s="352">
        <f>(($D53-$B53)/20)+F89</f>
        <v>564.7028513322139</v>
      </c>
      <c r="H89" s="352">
        <f>(($D53-$B53)/20)+G89</f>
        <v>564.7028513322139</v>
      </c>
      <c r="I89" s="352">
        <f>(($D53-$B53)/20)+H89</f>
        <v>564.7028513322139</v>
      </c>
      <c r="J89" s="352">
        <f>(($D53-$B53)/20)+I89</f>
        <v>564.7028513322139</v>
      </c>
      <c r="K89" s="352">
        <f>(($D53-$B53)/20)+J89</f>
        <v>564.7028513322139</v>
      </c>
      <c r="L89" s="352">
        <f>(($D53-$B53)/20)+K89</f>
        <v>564.7028513322139</v>
      </c>
      <c r="M89" s="352">
        <f>(($D53-$B53)/20)+L89</f>
        <v>564.7028513322139</v>
      </c>
      <c r="N89" s="352">
        <f>(($D53-$B53)/20)+M89</f>
        <v>564.7028513322139</v>
      </c>
      <c r="O89" s="352">
        <f>(($D53-$B53)/20)+N89</f>
        <v>564.7028513322139</v>
      </c>
      <c r="P89" s="76"/>
      <c r="Q89" s="76"/>
      <c r="R89" s="76"/>
    </row>
    <row r="90" spans="1:18" ht="12.75">
      <c r="A90" s="350" t="s">
        <v>8</v>
      </c>
      <c r="B90" s="352">
        <f t="shared" si="1"/>
        <v>1253.2909811108925</v>
      </c>
      <c r="C90" s="352">
        <f t="shared" si="2"/>
        <v>1253.2909811108925</v>
      </c>
      <c r="D90" s="352">
        <f>(($D54-$B54)/20)+C90</f>
        <v>1240.1314258092282</v>
      </c>
      <c r="E90" s="352">
        <f>(($D54-$B54)/20)+D90</f>
        <v>1226.9718705075638</v>
      </c>
      <c r="F90" s="352">
        <f>(($D54-$B54)/20)+E90</f>
        <v>1213.8123152058995</v>
      </c>
      <c r="G90" s="352">
        <f>(($D54-$B54)/20)+F90</f>
        <v>1200.6527599042352</v>
      </c>
      <c r="H90" s="352">
        <f>(($D54-$B54)/20)+G90</f>
        <v>1187.4932046025708</v>
      </c>
      <c r="I90" s="352">
        <f>(($D54-$B54)/20)+H90</f>
        <v>1174.3336493009065</v>
      </c>
      <c r="J90" s="352">
        <f>(($D54-$B54)/20)+I90</f>
        <v>1161.1740939992421</v>
      </c>
      <c r="K90" s="352">
        <f>(($D54-$B54)/20)+J90</f>
        <v>1148.0145386975778</v>
      </c>
      <c r="L90" s="352">
        <f>(($D54-$B54)/20)+K90</f>
        <v>1134.8549833959135</v>
      </c>
      <c r="M90" s="352">
        <f>(($D54-$B54)/20)+L90</f>
        <v>1121.695428094249</v>
      </c>
      <c r="N90" s="352">
        <f>(($D54-$B54)/20)+M90</f>
        <v>1108.5358727925848</v>
      </c>
      <c r="O90" s="352">
        <f>(($D54-$B54)/20)+N90</f>
        <v>1095.3763174909204</v>
      </c>
      <c r="P90" s="76"/>
      <c r="Q90" s="76"/>
      <c r="R90" s="76"/>
    </row>
    <row r="91" spans="1:18" ht="12.75">
      <c r="A91" s="350" t="s">
        <v>0</v>
      </c>
      <c r="B91" s="352">
        <f t="shared" si="1"/>
        <v>107.01462563999996</v>
      </c>
      <c r="C91" s="352">
        <f t="shared" si="2"/>
        <v>107.01462563999996</v>
      </c>
      <c r="D91" s="352">
        <f>(($D55-$B55)/20)+C91</f>
        <v>108.35230846049996</v>
      </c>
      <c r="E91" s="352">
        <f>(($D55-$B55)/20)+D91</f>
        <v>109.68999128099995</v>
      </c>
      <c r="F91" s="352">
        <f>(($D55-$B55)/20)+E91</f>
        <v>111.02767410149994</v>
      </c>
      <c r="G91" s="352">
        <f>(($D55-$B55)/20)+F91</f>
        <v>112.36535692199993</v>
      </c>
      <c r="H91" s="352">
        <f>(($D55-$B55)/20)+G91</f>
        <v>113.70303974249993</v>
      </c>
      <c r="I91" s="352">
        <f>(($D55-$B55)/20)+H91</f>
        <v>115.04072256299992</v>
      </c>
      <c r="J91" s="352">
        <f>(($D55-$B55)/20)+I91</f>
        <v>116.37840538349991</v>
      </c>
      <c r="K91" s="352">
        <f>(($D55-$B55)/20)+J91</f>
        <v>117.7160882039999</v>
      </c>
      <c r="L91" s="352">
        <f>(($D55-$B55)/20)+K91</f>
        <v>119.0537710244999</v>
      </c>
      <c r="M91" s="352">
        <f>(($D55-$B55)/20)+L91</f>
        <v>120.39145384499989</v>
      </c>
      <c r="N91" s="352">
        <f>(($D55-$B55)/20)+M91</f>
        <v>121.72913666549988</v>
      </c>
      <c r="O91" s="352">
        <f>(($D55-$B55)/20)+N91</f>
        <v>123.06681948599987</v>
      </c>
      <c r="P91" s="76"/>
      <c r="Q91" s="76"/>
      <c r="R91" s="76"/>
    </row>
    <row r="92" spans="1:18" ht="12.75">
      <c r="A92" s="350" t="s">
        <v>22</v>
      </c>
      <c r="B92" s="352">
        <f t="shared" si="1"/>
        <v>113.06880238565842</v>
      </c>
      <c r="C92" s="352">
        <f t="shared" si="2"/>
        <v>113.06880238565842</v>
      </c>
      <c r="D92" s="352">
        <f>(($D56-$B56)/20)+C92</f>
        <v>112.72959597850144</v>
      </c>
      <c r="E92" s="352">
        <f>(($D56-$B56)/20)+D92</f>
        <v>112.39038957134446</v>
      </c>
      <c r="F92" s="352">
        <f>(($D56-$B56)/20)+E92</f>
        <v>112.05118316418748</v>
      </c>
      <c r="G92" s="352">
        <f>(($D56-$B56)/20)+F92</f>
        <v>111.7119767570305</v>
      </c>
      <c r="H92" s="352">
        <f>(($D56-$B56)/20)+G92</f>
        <v>111.37277034987352</v>
      </c>
      <c r="I92" s="352">
        <f>(($D56-$B56)/20)+H92</f>
        <v>111.03356394271654</v>
      </c>
      <c r="J92" s="352">
        <f>(($D56-$B56)/20)+I92</f>
        <v>110.69435753555956</v>
      </c>
      <c r="K92" s="352">
        <f>(($D56-$B56)/20)+J92</f>
        <v>110.35515112840258</v>
      </c>
      <c r="L92" s="352">
        <f>(($D56-$B56)/20)+K92</f>
        <v>110.0159447212456</v>
      </c>
      <c r="M92" s="352">
        <f>(($D56-$B56)/20)+L92</f>
        <v>109.67673831408862</v>
      </c>
      <c r="N92" s="352">
        <f>(($D56-$B56)/20)+M92</f>
        <v>109.33753190693164</v>
      </c>
      <c r="O92" s="352">
        <f>(($D56-$B56)/20)+N92</f>
        <v>108.99832549977467</v>
      </c>
      <c r="P92" s="76"/>
      <c r="Q92" s="76"/>
      <c r="R92" s="76"/>
    </row>
    <row r="93" spans="1:18" ht="12.75">
      <c r="A93" s="350" t="s">
        <v>35</v>
      </c>
      <c r="B93" s="628"/>
      <c r="C93" s="628"/>
      <c r="D93" s="628"/>
      <c r="E93" s="628"/>
      <c r="F93" s="628"/>
      <c r="G93" s="628"/>
      <c r="H93" s="628"/>
      <c r="I93" s="628"/>
      <c r="J93" s="628"/>
      <c r="K93" s="628"/>
      <c r="L93" s="628"/>
      <c r="M93" s="628"/>
      <c r="N93" s="628"/>
      <c r="O93" s="628"/>
      <c r="P93" s="76"/>
      <c r="Q93" s="76"/>
      <c r="R93" s="76"/>
    </row>
    <row r="94" spans="1:18" ht="12.75">
      <c r="A94" s="350" t="s">
        <v>1</v>
      </c>
      <c r="B94" s="352">
        <f t="shared" si="1"/>
        <v>53.420083649079864</v>
      </c>
      <c r="C94" s="352">
        <f t="shared" si="2"/>
        <v>53.420083649079864</v>
      </c>
      <c r="D94" s="352">
        <f>(($D58-$B58)/20)+C94</f>
        <v>53.767314192798885</v>
      </c>
      <c r="E94" s="352">
        <f>(($D58-$B58)/20)+D94</f>
        <v>54.11454473651791</v>
      </c>
      <c r="F94" s="352">
        <f>(($D58-$B58)/20)+E94</f>
        <v>54.46177528023693</v>
      </c>
      <c r="G94" s="352">
        <f>(($D58-$B58)/20)+F94</f>
        <v>54.80900582395595</v>
      </c>
      <c r="H94" s="352">
        <f>(($D58-$B58)/20)+G94</f>
        <v>55.15623636767497</v>
      </c>
      <c r="I94" s="352">
        <f>(($D58-$B58)/20)+H94</f>
        <v>55.50346691139399</v>
      </c>
      <c r="J94" s="352">
        <f>(($D58-$B58)/20)+I94</f>
        <v>55.850697455113014</v>
      </c>
      <c r="K94" s="352">
        <f>(($D58-$B58)/20)+J94</f>
        <v>56.197927998832036</v>
      </c>
      <c r="L94" s="352">
        <f>(($D58-$B58)/20)+K94</f>
        <v>56.54515854255106</v>
      </c>
      <c r="M94" s="352">
        <f>(($D58-$B58)/20)+L94</f>
        <v>56.89238908627008</v>
      </c>
      <c r="N94" s="352">
        <f>(($D58-$B58)/20)+M94</f>
        <v>57.2396196299891</v>
      </c>
      <c r="O94" s="352">
        <f>(($D58-$B58)/20)+N94</f>
        <v>57.58685017370812</v>
      </c>
      <c r="P94" s="76"/>
      <c r="Q94" s="76"/>
      <c r="R94" s="76"/>
    </row>
    <row r="95" spans="1:18" ht="12.75">
      <c r="A95" s="350" t="s">
        <v>11</v>
      </c>
      <c r="B95" s="352">
        <f t="shared" si="1"/>
        <v>508.0168636627531</v>
      </c>
      <c r="C95" s="352">
        <f t="shared" si="2"/>
        <v>508.0168636627531</v>
      </c>
      <c r="D95" s="352">
        <f>(($D59-$B59)/20)+C95</f>
        <v>506.36580885584914</v>
      </c>
      <c r="E95" s="352">
        <f>(($D59-$B59)/20)+D95</f>
        <v>504.71475404894517</v>
      </c>
      <c r="F95" s="352">
        <f>(($D59-$B59)/20)+E95</f>
        <v>503.0636992420412</v>
      </c>
      <c r="G95" s="352">
        <f>(($D59-$B59)/20)+F95</f>
        <v>501.4126444351372</v>
      </c>
      <c r="H95" s="352">
        <f>(($D59-$B59)/20)+G95</f>
        <v>499.76158962823325</v>
      </c>
      <c r="I95" s="352">
        <f>(($D59-$B59)/20)+H95</f>
        <v>498.1105348213293</v>
      </c>
      <c r="J95" s="352">
        <f>(($D59-$B59)/20)+I95</f>
        <v>496.4594800144253</v>
      </c>
      <c r="K95" s="352">
        <f>(($D59-$B59)/20)+J95</f>
        <v>494.80842520752134</v>
      </c>
      <c r="L95" s="352">
        <f>(($D59-$B59)/20)+K95</f>
        <v>493.15737040061737</v>
      </c>
      <c r="M95" s="352">
        <f>(($D59-$B59)/20)+L95</f>
        <v>491.5063155937134</v>
      </c>
      <c r="N95" s="352">
        <f>(($D59-$B59)/20)+M95</f>
        <v>489.8552607868094</v>
      </c>
      <c r="O95" s="352">
        <f>(($D59-$B59)/20)+N95</f>
        <v>488.20420597990545</v>
      </c>
      <c r="P95" s="76"/>
      <c r="Q95" s="76"/>
      <c r="R95" s="76"/>
    </row>
    <row r="96" spans="1:18" ht="12.75">
      <c r="A96" s="350" t="s">
        <v>23</v>
      </c>
      <c r="B96" s="352">
        <f t="shared" si="1"/>
        <v>28.856884504878078</v>
      </c>
      <c r="C96" s="352">
        <f t="shared" si="2"/>
        <v>28.856884504878078</v>
      </c>
      <c r="D96" s="352">
        <f>(($D60-$B60)/20)+C96</f>
        <v>28.741456966858564</v>
      </c>
      <c r="E96" s="352">
        <f>(($D60-$B60)/20)+D96</f>
        <v>28.62602942883905</v>
      </c>
      <c r="F96" s="352">
        <f>(($D60-$B60)/20)+E96</f>
        <v>28.510601890819537</v>
      </c>
      <c r="G96" s="352">
        <f>(($D60-$B60)/20)+F96</f>
        <v>28.395174352800023</v>
      </c>
      <c r="H96" s="352">
        <f>(($D60-$B60)/20)+G96</f>
        <v>28.27974681478051</v>
      </c>
      <c r="I96" s="352">
        <f>(($D60-$B60)/20)+H96</f>
        <v>28.164319276760995</v>
      </c>
      <c r="J96" s="352">
        <f>(($D60-$B60)/20)+I96</f>
        <v>28.04889173874148</v>
      </c>
      <c r="K96" s="352">
        <f>(($D60-$B60)/20)+J96</f>
        <v>27.933464200721968</v>
      </c>
      <c r="L96" s="352">
        <f>(($D60-$B60)/20)+K96</f>
        <v>27.818036662702454</v>
      </c>
      <c r="M96" s="352">
        <f>(($D60-$B60)/20)+L96</f>
        <v>27.70260912468294</v>
      </c>
      <c r="N96" s="352">
        <f>(($D60-$B60)/20)+M96</f>
        <v>27.587181586663426</v>
      </c>
      <c r="O96" s="352">
        <f>(($D60-$B60)/20)+N96</f>
        <v>27.471754048643913</v>
      </c>
      <c r="P96" s="76"/>
      <c r="Q96" s="76"/>
      <c r="R96" s="76"/>
    </row>
    <row r="97" spans="1:18" ht="12.75">
      <c r="A97" s="350" t="s">
        <v>78</v>
      </c>
      <c r="B97" s="628"/>
      <c r="C97" s="628"/>
      <c r="D97" s="628"/>
      <c r="E97" s="628"/>
      <c r="F97" s="628"/>
      <c r="G97" s="628"/>
      <c r="H97" s="628"/>
      <c r="I97" s="628"/>
      <c r="J97" s="628"/>
      <c r="K97" s="628"/>
      <c r="L97" s="628"/>
      <c r="M97" s="628"/>
      <c r="N97" s="628"/>
      <c r="O97" s="628"/>
      <c r="P97" s="76"/>
      <c r="Q97" s="76"/>
      <c r="R97" s="76"/>
    </row>
    <row r="98" spans="1:18" ht="12.75">
      <c r="A98" s="350" t="s">
        <v>24</v>
      </c>
      <c r="B98" s="352">
        <f t="shared" si="1"/>
        <v>50.898849999999996</v>
      </c>
      <c r="C98" s="352">
        <f t="shared" si="2"/>
        <v>50.898849999999996</v>
      </c>
      <c r="D98" s="352">
        <f>(($D62-$B62)/20)+C98</f>
        <v>50.6952546</v>
      </c>
      <c r="E98" s="352">
        <f>(($D62-$B62)/20)+D98</f>
        <v>50.4916592</v>
      </c>
      <c r="F98" s="352">
        <f>(($D62-$B62)/20)+E98</f>
        <v>50.2880638</v>
      </c>
      <c r="G98" s="352">
        <f>(($D62-$B62)/20)+F98</f>
        <v>50.084468400000006</v>
      </c>
      <c r="H98" s="352">
        <f>(($D62-$B62)/20)+G98</f>
        <v>49.88087300000001</v>
      </c>
      <c r="I98" s="352">
        <f>(($D62-$B62)/20)+H98</f>
        <v>49.67727760000001</v>
      </c>
      <c r="J98" s="352">
        <f>(($D62-$B62)/20)+I98</f>
        <v>49.47368220000001</v>
      </c>
      <c r="K98" s="352">
        <f>(($D62-$B62)/20)+J98</f>
        <v>49.270086800000016</v>
      </c>
      <c r="L98" s="352">
        <f>(($D62-$B62)/20)+K98</f>
        <v>49.06649140000002</v>
      </c>
      <c r="M98" s="352">
        <f>(($D62-$B62)/20)+L98</f>
        <v>48.86289600000002</v>
      </c>
      <c r="N98" s="352">
        <f>(($D62-$B62)/20)+M98</f>
        <v>48.65930060000002</v>
      </c>
      <c r="O98" s="352">
        <f>(($D62-$B62)/20)+N98</f>
        <v>48.455705200000025</v>
      </c>
      <c r="P98" s="76"/>
      <c r="Q98" s="76"/>
      <c r="R98" s="76"/>
    </row>
    <row r="99" spans="1:18" ht="12.75">
      <c r="A99" s="350" t="s">
        <v>2</v>
      </c>
      <c r="B99" s="352">
        <f t="shared" si="1"/>
        <v>12.737403</v>
      </c>
      <c r="C99" s="352">
        <f t="shared" si="2"/>
        <v>12.737403</v>
      </c>
      <c r="D99" s="352">
        <f>(($D63-$B63)/20)+C99</f>
        <v>12.559079358</v>
      </c>
      <c r="E99" s="352">
        <f>(($D63-$B63)/20)+D99</f>
        <v>12.380755716</v>
      </c>
      <c r="F99" s="352">
        <f>(($D63-$B63)/20)+E99</f>
        <v>12.202432073999999</v>
      </c>
      <c r="G99" s="352">
        <f>(($D63-$B63)/20)+F99</f>
        <v>12.024108431999998</v>
      </c>
      <c r="H99" s="352">
        <f>(($D63-$B63)/20)+G99</f>
        <v>11.845784789999998</v>
      </c>
      <c r="I99" s="352">
        <f>(($D63-$B63)/20)+H99</f>
        <v>11.667461147999997</v>
      </c>
      <c r="J99" s="352">
        <f>(($D63-$B63)/20)+I99</f>
        <v>11.489137505999997</v>
      </c>
      <c r="K99" s="352">
        <f>(($D63-$B63)/20)+J99</f>
        <v>11.310813863999996</v>
      </c>
      <c r="L99" s="352">
        <f>(($D63-$B63)/20)+K99</f>
        <v>11.132490221999996</v>
      </c>
      <c r="M99" s="352">
        <f>(($D63-$B63)/20)+L99</f>
        <v>10.954166579999995</v>
      </c>
      <c r="N99" s="352">
        <f>(($D63-$B63)/20)+M99</f>
        <v>10.775842937999995</v>
      </c>
      <c r="O99" s="352">
        <f>(($D63-$B63)/20)+N99</f>
        <v>10.597519295999994</v>
      </c>
      <c r="P99" s="76"/>
      <c r="Q99" s="76"/>
      <c r="R99" s="76"/>
    </row>
    <row r="100" spans="1:18" ht="12.75">
      <c r="A100" s="350" t="s">
        <v>25</v>
      </c>
      <c r="B100" s="628"/>
      <c r="C100" s="628"/>
      <c r="D100" s="628"/>
      <c r="E100" s="628"/>
      <c r="F100" s="628"/>
      <c r="G100" s="628"/>
      <c r="H100" s="628"/>
      <c r="I100" s="628"/>
      <c r="J100" s="628"/>
      <c r="K100" s="628"/>
      <c r="L100" s="628"/>
      <c r="M100" s="628"/>
      <c r="N100" s="628"/>
      <c r="O100" s="628"/>
      <c r="P100" s="76"/>
      <c r="Q100" s="76"/>
      <c r="R100" s="76"/>
    </row>
    <row r="101" spans="1:18" ht="12.75">
      <c r="A101" s="350" t="s">
        <v>5</v>
      </c>
      <c r="B101" s="352">
        <f t="shared" si="1"/>
        <v>212.4743425999876</v>
      </c>
      <c r="C101" s="352">
        <f t="shared" si="2"/>
        <v>212.4743425999876</v>
      </c>
      <c r="D101" s="352">
        <f>(($D65-$B65)/20)+C101</f>
        <v>211.83691957218764</v>
      </c>
      <c r="E101" s="352">
        <f>(($D65-$B65)/20)+D101</f>
        <v>211.19949654438767</v>
      </c>
      <c r="F101" s="352">
        <f>(($D65-$B65)/20)+E101</f>
        <v>210.5620735165877</v>
      </c>
      <c r="G101" s="352">
        <f>(($D65-$B65)/20)+F101</f>
        <v>209.92465048878773</v>
      </c>
      <c r="H101" s="352">
        <f>(($D65-$B65)/20)+G101</f>
        <v>209.28722746098776</v>
      </c>
      <c r="I101" s="352">
        <f>(($D65-$B65)/20)+H101</f>
        <v>208.6498044331878</v>
      </c>
      <c r="J101" s="352">
        <f>(($D65-$B65)/20)+I101</f>
        <v>208.01238140538783</v>
      </c>
      <c r="K101" s="352">
        <f>(($D65-$B65)/20)+J101</f>
        <v>207.37495837758786</v>
      </c>
      <c r="L101" s="352">
        <f>(($D65-$B65)/20)+K101</f>
        <v>206.7375353497879</v>
      </c>
      <c r="M101" s="352">
        <f>(($D65-$B65)/20)+L101</f>
        <v>206.10011232198792</v>
      </c>
      <c r="N101" s="352">
        <f>(($D65-$B65)/20)+M101</f>
        <v>205.46268929418795</v>
      </c>
      <c r="O101" s="352">
        <f>(($D65-$B65)/20)+N101</f>
        <v>204.82526626638798</v>
      </c>
      <c r="P101" s="76"/>
      <c r="Q101" s="76"/>
      <c r="R101" s="76"/>
    </row>
    <row r="102" spans="1:18" ht="12.75">
      <c r="A102" s="350" t="s">
        <v>37</v>
      </c>
      <c r="B102" s="628"/>
      <c r="C102" s="628"/>
      <c r="D102" s="628"/>
      <c r="E102" s="628"/>
      <c r="F102" s="628"/>
      <c r="G102" s="628"/>
      <c r="H102" s="628"/>
      <c r="I102" s="628"/>
      <c r="J102" s="628"/>
      <c r="K102" s="628"/>
      <c r="L102" s="628"/>
      <c r="M102" s="628"/>
      <c r="N102" s="628"/>
      <c r="O102" s="628"/>
      <c r="P102" s="76"/>
      <c r="Q102" s="76"/>
      <c r="R102" s="76"/>
    </row>
    <row r="103" spans="1:18" ht="12.75">
      <c r="A103" s="350" t="s">
        <v>26</v>
      </c>
      <c r="B103" s="352">
        <f t="shared" si="1"/>
        <v>565.253736</v>
      </c>
      <c r="C103" s="352">
        <f t="shared" si="2"/>
        <v>565.253736</v>
      </c>
      <c r="D103" s="352">
        <f>(($D67-$B67)/20)+C103</f>
        <v>563.557974792</v>
      </c>
      <c r="E103" s="352">
        <f>(($D67-$B67)/20)+D103</f>
        <v>561.862213584</v>
      </c>
      <c r="F103" s="352">
        <f>(($D67-$B67)/20)+E103</f>
        <v>560.1664523759999</v>
      </c>
      <c r="G103" s="352">
        <f>(($D67-$B67)/20)+F103</f>
        <v>558.4706911679999</v>
      </c>
      <c r="H103" s="352">
        <f>(($D67-$B67)/20)+G103</f>
        <v>556.7749299599999</v>
      </c>
      <c r="I103" s="352">
        <f>(($D67-$B67)/20)+H103</f>
        <v>555.0791687519999</v>
      </c>
      <c r="J103" s="352">
        <f>(($D67-$B67)/20)+I103</f>
        <v>553.3834075439999</v>
      </c>
      <c r="K103" s="352">
        <f>(($D67-$B67)/20)+J103</f>
        <v>551.6876463359998</v>
      </c>
      <c r="L103" s="352">
        <f>(($D67-$B67)/20)+K103</f>
        <v>549.9918851279998</v>
      </c>
      <c r="M103" s="352">
        <f>(($D67-$B67)/20)+L103</f>
        <v>548.2961239199998</v>
      </c>
      <c r="N103" s="352">
        <f>(($D67-$B67)/20)+M103</f>
        <v>546.6003627119998</v>
      </c>
      <c r="O103" s="352">
        <f>(($D67-$B67)/20)+N103</f>
        <v>544.9046015039997</v>
      </c>
      <c r="P103" s="76"/>
      <c r="Q103" s="76"/>
      <c r="R103" s="76"/>
    </row>
    <row r="104" spans="1:18" ht="12.75">
      <c r="A104" s="350" t="s">
        <v>4</v>
      </c>
      <c r="B104" s="352">
        <f t="shared" si="1"/>
        <v>57.88086781184261</v>
      </c>
      <c r="C104" s="352">
        <f t="shared" si="2"/>
        <v>57.88086781184261</v>
      </c>
      <c r="D104" s="352">
        <f>(($D68-$B68)/20)+C104</f>
        <v>58.66225952730249</v>
      </c>
      <c r="E104" s="352">
        <f>(($D68-$B68)/20)+D104</f>
        <v>59.443651242762364</v>
      </c>
      <c r="F104" s="352">
        <f>(($D68-$B68)/20)+E104</f>
        <v>60.22504295822224</v>
      </c>
      <c r="G104" s="352">
        <f>(($D68-$B68)/20)+F104</f>
        <v>61.006434673682115</v>
      </c>
      <c r="H104" s="352">
        <f>(($D68-$B68)/20)+G104</f>
        <v>61.78782638914199</v>
      </c>
      <c r="I104" s="352">
        <f>(($D68-$B68)/20)+H104</f>
        <v>62.569218104601866</v>
      </c>
      <c r="J104" s="352">
        <f>(($D68-$B68)/20)+I104</f>
        <v>63.35060982006174</v>
      </c>
      <c r="K104" s="352">
        <f>(($D68-$B68)/20)+J104</f>
        <v>64.13200153552161</v>
      </c>
      <c r="L104" s="352">
        <f>(($D68-$B68)/20)+K104</f>
        <v>64.91339325098149</v>
      </c>
      <c r="M104" s="352">
        <f>(($D68-$B68)/20)+L104</f>
        <v>65.69478496644136</v>
      </c>
      <c r="N104" s="352">
        <f>(($D68-$B68)/20)+M104</f>
        <v>66.47617668190124</v>
      </c>
      <c r="O104" s="352">
        <f>(($D68-$B68)/20)+N104</f>
        <v>67.25756839736111</v>
      </c>
      <c r="P104" s="76"/>
      <c r="Q104" s="76"/>
      <c r="R104" s="76"/>
    </row>
    <row r="105" spans="1:18" ht="12.75">
      <c r="A105" s="350" t="s">
        <v>40</v>
      </c>
      <c r="B105" s="352">
        <f t="shared" si="1"/>
        <v>0</v>
      </c>
      <c r="C105" s="352">
        <f t="shared" si="2"/>
        <v>0</v>
      </c>
      <c r="D105" s="352">
        <f>(($D69-$B69)/20)+C105</f>
        <v>0</v>
      </c>
      <c r="E105" s="352">
        <f>(($D69-$B69)/20)+D105</f>
        <v>0</v>
      </c>
      <c r="F105" s="352">
        <f>(($D69-$B69)/20)+E105</f>
        <v>0</v>
      </c>
      <c r="G105" s="352">
        <f>(($D69-$B69)/20)+F105</f>
        <v>0</v>
      </c>
      <c r="H105" s="352">
        <f>(($D69-$B69)/20)+G105</f>
        <v>0</v>
      </c>
      <c r="I105" s="352">
        <f>(($D69-$B69)/20)+H105</f>
        <v>0</v>
      </c>
      <c r="J105" s="352">
        <f>(($D69-$B69)/20)+I105</f>
        <v>0</v>
      </c>
      <c r="K105" s="352">
        <f>(($D69-$B69)/20)+J105</f>
        <v>0</v>
      </c>
      <c r="L105" s="352">
        <f>(($D69-$B69)/20)+K105</f>
        <v>0</v>
      </c>
      <c r="M105" s="352">
        <f>(($D69-$B69)/20)+L105</f>
        <v>0</v>
      </c>
      <c r="N105" s="352">
        <f>(($D69-$B69)/20)+M105</f>
        <v>0</v>
      </c>
      <c r="O105" s="352">
        <f>(($D69-$B69)/20)+N105</f>
        <v>0</v>
      </c>
      <c r="P105" s="76"/>
      <c r="Q105" s="76"/>
      <c r="R105" s="76"/>
    </row>
    <row r="106" spans="1:18" ht="12.75">
      <c r="A106" s="350" t="s">
        <v>72</v>
      </c>
      <c r="B106" s="352">
        <f t="shared" si="1"/>
        <v>72.29489742943889</v>
      </c>
      <c r="C106" s="352">
        <f t="shared" si="2"/>
        <v>72.29489742943889</v>
      </c>
      <c r="D106" s="352">
        <f>(($D70-$B70)/20)+C106</f>
        <v>72.00571783972113</v>
      </c>
      <c r="E106" s="352">
        <f>(($D70-$B70)/20)+D106</f>
        <v>71.71653825000337</v>
      </c>
      <c r="F106" s="352">
        <f>(($D70-$B70)/20)+E106</f>
        <v>71.4273586602856</v>
      </c>
      <c r="G106" s="352">
        <f>(($D70-$B70)/20)+F106</f>
        <v>71.13817907056784</v>
      </c>
      <c r="H106" s="352">
        <f>(($D70-$B70)/20)+G106</f>
        <v>70.84899948085008</v>
      </c>
      <c r="I106" s="352">
        <f>(($D70-$B70)/20)+H106</f>
        <v>70.55981989113232</v>
      </c>
      <c r="J106" s="352">
        <f>(($D70-$B70)/20)+I106</f>
        <v>70.27064030141456</v>
      </c>
      <c r="K106" s="352">
        <f>(($D70-$B70)/20)+J106</f>
        <v>69.9814607116968</v>
      </c>
      <c r="L106" s="352">
        <f>(($D70-$B70)/20)+K106</f>
        <v>69.69228112197904</v>
      </c>
      <c r="M106" s="352">
        <f>(($D70-$B70)/20)+L106</f>
        <v>69.40310153226127</v>
      </c>
      <c r="N106" s="352">
        <f>(($D70-$B70)/20)+M106</f>
        <v>69.11392194254351</v>
      </c>
      <c r="O106" s="352">
        <f>(($D70-$B70)/20)+N106</f>
        <v>68.82474235282575</v>
      </c>
      <c r="P106" s="76"/>
      <c r="Q106" s="76"/>
      <c r="R106" s="76"/>
    </row>
    <row r="107" spans="1:18" ht="12.75">
      <c r="A107" s="350" t="s">
        <v>27</v>
      </c>
      <c r="B107" s="352">
        <f t="shared" si="1"/>
        <v>20.659525374080452</v>
      </c>
      <c r="C107" s="352">
        <f t="shared" si="2"/>
        <v>20.659525374080452</v>
      </c>
      <c r="D107" s="352">
        <f>(($D71-$B71)/20)+C107</f>
        <v>20.57688727258413</v>
      </c>
      <c r="E107" s="352">
        <f>(($D71-$B71)/20)+D107</f>
        <v>20.49424917108781</v>
      </c>
      <c r="F107" s="352">
        <f>(($D71-$B71)/20)+E107</f>
        <v>20.411611069591487</v>
      </c>
      <c r="G107" s="352">
        <f>(($D71-$B71)/20)+F107</f>
        <v>20.328972968095165</v>
      </c>
      <c r="H107" s="352">
        <f>(($D71-$B71)/20)+G107</f>
        <v>20.246334866598843</v>
      </c>
      <c r="I107" s="352">
        <f>(($D71-$B71)/20)+H107</f>
        <v>20.16369676510252</v>
      </c>
      <c r="J107" s="352">
        <f>(($D71-$B71)/20)+I107</f>
        <v>20.0810586636062</v>
      </c>
      <c r="K107" s="352">
        <f>(($D71-$B71)/20)+J107</f>
        <v>19.998420562109878</v>
      </c>
      <c r="L107" s="352">
        <f>(($D71-$B71)/20)+K107</f>
        <v>19.915782460613556</v>
      </c>
      <c r="M107" s="352">
        <f>(($D71-$B71)/20)+L107</f>
        <v>19.833144359117235</v>
      </c>
      <c r="N107" s="352">
        <f>(($D71-$B71)/20)+M107</f>
        <v>19.750506257620913</v>
      </c>
      <c r="O107" s="352">
        <f>(($D71-$B71)/20)+N107</f>
        <v>19.66786815612459</v>
      </c>
      <c r="P107" s="76"/>
      <c r="Q107" s="76"/>
      <c r="R107" s="76"/>
    </row>
    <row r="108" spans="1:18" ht="12.75">
      <c r="A108" s="350" t="s">
        <v>6</v>
      </c>
      <c r="B108" s="352">
        <f t="shared" si="1"/>
        <v>286.7979120309053</v>
      </c>
      <c r="C108" s="352">
        <f t="shared" si="2"/>
        <v>286.7979120309053</v>
      </c>
      <c r="D108" s="352">
        <f>(($D72-$B72)/20)+C108</f>
        <v>288.9488963711371</v>
      </c>
      <c r="E108" s="352">
        <f>(($D72-$B72)/20)+D108</f>
        <v>291.0998807113689</v>
      </c>
      <c r="F108" s="352">
        <f>(($D72-$B72)/20)+E108</f>
        <v>293.25086505160067</v>
      </c>
      <c r="G108" s="352">
        <f>(($D72-$B72)/20)+F108</f>
        <v>295.40184939183246</v>
      </c>
      <c r="H108" s="352">
        <f>(($D72-$B72)/20)+G108</f>
        <v>297.55283373206424</v>
      </c>
      <c r="I108" s="352">
        <f>(($D72-$B72)/20)+H108</f>
        <v>299.70381807229603</v>
      </c>
      <c r="J108" s="352">
        <f>(($D72-$B72)/20)+I108</f>
        <v>301.8548024125278</v>
      </c>
      <c r="K108" s="352">
        <f>(($D72-$B72)/20)+J108</f>
        <v>304.0057867527596</v>
      </c>
      <c r="L108" s="352">
        <f>(($D72-$B72)/20)+K108</f>
        <v>306.1567710929914</v>
      </c>
      <c r="M108" s="352">
        <f>(($D72-$B72)/20)+L108</f>
        <v>308.3077554332232</v>
      </c>
      <c r="N108" s="352">
        <f>(($D72-$B72)/20)+M108</f>
        <v>310.45873977345497</v>
      </c>
      <c r="O108" s="352">
        <f>(($D72-$B72)/20)+N108</f>
        <v>312.60972411368675</v>
      </c>
      <c r="P108" s="76"/>
      <c r="Q108" s="76"/>
      <c r="R108" s="76"/>
    </row>
    <row r="109" spans="1:18" ht="12.75">
      <c r="A109" s="350" t="s">
        <v>14</v>
      </c>
      <c r="B109" s="352">
        <f t="shared" si="1"/>
        <v>72.25196941350174</v>
      </c>
      <c r="C109" s="352">
        <f t="shared" si="2"/>
        <v>72.25196941350174</v>
      </c>
      <c r="D109" s="352">
        <f>(($D73-$B73)/20)+C109</f>
        <v>72.39647335232874</v>
      </c>
      <c r="E109" s="352">
        <f>(($D73-$B73)/20)+D109</f>
        <v>72.54097729115574</v>
      </c>
      <c r="F109" s="352">
        <f>(($D73-$B73)/20)+E109</f>
        <v>72.68548122998274</v>
      </c>
      <c r="G109" s="352">
        <f>(($D73-$B73)/20)+F109</f>
        <v>72.82998516880974</v>
      </c>
      <c r="H109" s="352">
        <f>(($D73-$B73)/20)+G109</f>
        <v>72.97448910763674</v>
      </c>
      <c r="I109" s="352">
        <f>(($D73-$B73)/20)+H109</f>
        <v>73.11899304646374</v>
      </c>
      <c r="J109" s="352">
        <f>(($D73-$B73)/20)+I109</f>
        <v>73.26349698529074</v>
      </c>
      <c r="K109" s="352">
        <f>(($D73-$B73)/20)+J109</f>
        <v>73.40800092411774</v>
      </c>
      <c r="L109" s="352">
        <f>(($D73-$B73)/20)+K109</f>
        <v>73.55250486294474</v>
      </c>
      <c r="M109" s="352">
        <f>(($D73-$B73)/20)+L109</f>
        <v>73.69700880177174</v>
      </c>
      <c r="N109" s="352">
        <f>(($D73-$B73)/20)+M109</f>
        <v>73.84151274059874</v>
      </c>
      <c r="O109" s="352">
        <f>(($D73-$B73)/20)+N109</f>
        <v>73.98601667942575</v>
      </c>
      <c r="P109" s="76"/>
      <c r="Q109" s="76"/>
      <c r="R109" s="76"/>
    </row>
    <row r="110" spans="1:18" ht="12.75">
      <c r="A110" s="350" t="s">
        <v>38</v>
      </c>
      <c r="B110" s="628"/>
      <c r="C110" s="628"/>
      <c r="D110" s="628"/>
      <c r="E110" s="628"/>
      <c r="F110" s="628"/>
      <c r="G110" s="628"/>
      <c r="H110" s="628"/>
      <c r="I110" s="628"/>
      <c r="J110" s="628"/>
      <c r="K110" s="628"/>
      <c r="L110" s="628"/>
      <c r="M110" s="628"/>
      <c r="N110" s="628"/>
      <c r="O110" s="628"/>
      <c r="P110" s="76"/>
      <c r="Q110" s="76"/>
      <c r="R110" s="76"/>
    </row>
    <row r="111" spans="1:18" ht="12.75">
      <c r="A111" s="350" t="s">
        <v>41</v>
      </c>
      <c r="B111" s="628"/>
      <c r="C111" s="628"/>
      <c r="D111" s="628"/>
      <c r="E111" s="628"/>
      <c r="F111" s="628"/>
      <c r="G111" s="628"/>
      <c r="H111" s="628"/>
      <c r="I111" s="628"/>
      <c r="J111" s="628"/>
      <c r="K111" s="628"/>
      <c r="L111" s="628"/>
      <c r="M111" s="628"/>
      <c r="N111" s="628"/>
      <c r="O111" s="628"/>
      <c r="P111" s="76"/>
      <c r="Q111" s="76"/>
      <c r="R111" s="76"/>
    </row>
    <row r="112" spans="1:18" ht="12.75">
      <c r="A112" s="350" t="s">
        <v>9</v>
      </c>
      <c r="B112" s="352">
        <f t="shared" si="1"/>
        <v>746.00081365067</v>
      </c>
      <c r="C112" s="352">
        <f t="shared" si="2"/>
        <v>746.00081365067</v>
      </c>
      <c r="D112" s="352">
        <f>(($D76-$B76)/20)+C112</f>
        <v>741.3383085653534</v>
      </c>
      <c r="E112" s="352">
        <f>(($D76-$B76)/20)+D112</f>
        <v>736.6758034800367</v>
      </c>
      <c r="F112" s="352">
        <f>(($D76-$B76)/20)+E112</f>
        <v>732.0132983947201</v>
      </c>
      <c r="G112" s="352">
        <f>(($D76-$B76)/20)+F112</f>
        <v>727.3507933094035</v>
      </c>
      <c r="H112" s="352">
        <f>(($D76-$B76)/20)+G112</f>
        <v>722.6882882240868</v>
      </c>
      <c r="I112" s="352">
        <f>(($D76-$B76)/20)+H112</f>
        <v>718.0257831387702</v>
      </c>
      <c r="J112" s="352">
        <f>(($D76-$B76)/20)+I112</f>
        <v>713.3632780534535</v>
      </c>
      <c r="K112" s="352">
        <f>(($D76-$B76)/20)+J112</f>
        <v>708.7007729681369</v>
      </c>
      <c r="L112" s="352">
        <f>(($D76-$B76)/20)+K112</f>
        <v>704.0382678828203</v>
      </c>
      <c r="M112" s="352">
        <f>(($D76-$B76)/20)+L112</f>
        <v>699.3757627975036</v>
      </c>
      <c r="N112" s="352">
        <f>(($D76-$B76)/20)+M112</f>
        <v>694.713257712187</v>
      </c>
      <c r="O112" s="352">
        <f>(($D76-$B76)/20)+N112</f>
        <v>690.0507526268703</v>
      </c>
      <c r="P112" s="76"/>
      <c r="Q112" s="76"/>
      <c r="R112" s="76"/>
    </row>
    <row r="113" spans="1:18" ht="12.75">
      <c r="A113" s="76"/>
      <c r="B113" s="76"/>
      <c r="C113" s="76"/>
      <c r="D113" s="76"/>
      <c r="E113" s="76"/>
      <c r="F113" s="76"/>
      <c r="G113" s="76"/>
      <c r="H113" s="76"/>
      <c r="I113" s="76"/>
      <c r="J113" s="76"/>
      <c r="K113" s="76"/>
      <c r="L113" s="76"/>
      <c r="M113" s="76"/>
      <c r="N113" s="76"/>
      <c r="O113" s="76"/>
      <c r="P113" s="76"/>
      <c r="Q113" s="76"/>
      <c r="R113" s="76"/>
    </row>
    <row r="114" spans="1:18" ht="12.75">
      <c r="A114" s="76"/>
      <c r="B114" s="76"/>
      <c r="C114" s="76"/>
      <c r="D114" s="76"/>
      <c r="E114" s="76"/>
      <c r="F114" s="76"/>
      <c r="G114" s="76"/>
      <c r="H114" s="76"/>
      <c r="I114" s="76"/>
      <c r="J114" s="76"/>
      <c r="K114" s="76"/>
      <c r="L114" s="76"/>
      <c r="M114" s="76"/>
      <c r="N114" s="76"/>
      <c r="O114" s="76"/>
      <c r="P114" s="76"/>
      <c r="Q114" s="76"/>
      <c r="R114" s="76"/>
    </row>
    <row r="115" spans="1:18" ht="13.5" thickBot="1">
      <c r="A115" s="374"/>
      <c r="B115" s="387" t="s">
        <v>74</v>
      </c>
      <c r="C115" s="387" t="s">
        <v>54</v>
      </c>
      <c r="D115" s="387" t="s">
        <v>55</v>
      </c>
      <c r="E115" s="387" t="s">
        <v>56</v>
      </c>
      <c r="F115" s="387" t="s">
        <v>57</v>
      </c>
      <c r="G115" s="387" t="s">
        <v>58</v>
      </c>
      <c r="H115" s="387" t="s">
        <v>59</v>
      </c>
      <c r="I115" s="387" t="s">
        <v>60</v>
      </c>
      <c r="J115" s="387" t="s">
        <v>61</v>
      </c>
      <c r="K115" s="387" t="s">
        <v>62</v>
      </c>
      <c r="L115" s="389">
        <v>1999</v>
      </c>
      <c r="M115" s="389">
        <v>2000</v>
      </c>
      <c r="N115" s="389">
        <v>2001</v>
      </c>
      <c r="O115" s="389">
        <v>2002</v>
      </c>
      <c r="P115" s="76"/>
      <c r="Q115" s="76"/>
      <c r="R115" s="76"/>
    </row>
    <row r="116" spans="1:18" ht="12.75">
      <c r="A116" s="350" t="s">
        <v>13</v>
      </c>
      <c r="B116" s="363">
        <v>100</v>
      </c>
      <c r="C116" s="363">
        <f aca="true" t="shared" si="3" ref="C116:O116">C81/$C81*100</f>
        <v>100</v>
      </c>
      <c r="D116" s="363">
        <f t="shared" si="3"/>
        <v>99.35000000000001</v>
      </c>
      <c r="E116" s="363">
        <f t="shared" si="3"/>
        <v>98.70000000000002</v>
      </c>
      <c r="F116" s="363">
        <f t="shared" si="3"/>
        <v>98.05</v>
      </c>
      <c r="G116" s="363">
        <f t="shared" si="3"/>
        <v>97.4</v>
      </c>
      <c r="H116" s="363">
        <f t="shared" si="3"/>
        <v>96.75000000000001</v>
      </c>
      <c r="I116" s="363">
        <f t="shared" si="3"/>
        <v>96.10000000000002</v>
      </c>
      <c r="J116" s="363">
        <f t="shared" si="3"/>
        <v>95.45000000000002</v>
      </c>
      <c r="K116" s="363">
        <f t="shared" si="3"/>
        <v>94.80000000000001</v>
      </c>
      <c r="L116" s="363">
        <f t="shared" si="3"/>
        <v>94.15000000000002</v>
      </c>
      <c r="M116" s="363">
        <f t="shared" si="3"/>
        <v>93.50000000000003</v>
      </c>
      <c r="N116" s="363">
        <f t="shared" si="3"/>
        <v>92.85000000000004</v>
      </c>
      <c r="O116" s="363">
        <f t="shared" si="3"/>
        <v>92.20000000000003</v>
      </c>
      <c r="P116" s="76"/>
      <c r="Q116" s="76"/>
      <c r="R116" s="76"/>
    </row>
    <row r="117" spans="1:18" ht="12.75">
      <c r="A117" s="350" t="s">
        <v>7</v>
      </c>
      <c r="B117" s="363">
        <v>100</v>
      </c>
      <c r="C117" s="363">
        <f aca="true" t="shared" si="4" ref="C117:O117">C82/$C82*100</f>
        <v>100</v>
      </c>
      <c r="D117" s="363">
        <f t="shared" si="4"/>
        <v>99.625</v>
      </c>
      <c r="E117" s="363">
        <f t="shared" si="4"/>
        <v>99.24999999999999</v>
      </c>
      <c r="F117" s="363">
        <f t="shared" si="4"/>
        <v>98.87499999999999</v>
      </c>
      <c r="G117" s="363">
        <f t="shared" si="4"/>
        <v>98.49999999999997</v>
      </c>
      <c r="H117" s="363">
        <f t="shared" si="4"/>
        <v>98.12499999999996</v>
      </c>
      <c r="I117" s="363">
        <f t="shared" si="4"/>
        <v>97.74999999999996</v>
      </c>
      <c r="J117" s="363">
        <f t="shared" si="4"/>
        <v>97.37499999999994</v>
      </c>
      <c r="K117" s="363">
        <f t="shared" si="4"/>
        <v>96.99999999999994</v>
      </c>
      <c r="L117" s="363">
        <f t="shared" si="4"/>
        <v>96.62499999999994</v>
      </c>
      <c r="M117" s="363">
        <f t="shared" si="4"/>
        <v>96.24999999999993</v>
      </c>
      <c r="N117" s="363">
        <f t="shared" si="4"/>
        <v>95.87499999999991</v>
      </c>
      <c r="O117" s="363">
        <f t="shared" si="4"/>
        <v>95.49999999999991</v>
      </c>
      <c r="P117" s="76"/>
      <c r="Q117" s="76"/>
      <c r="R117" s="76"/>
    </row>
    <row r="118" spans="1:18" ht="12.75">
      <c r="A118" s="350" t="s">
        <v>39</v>
      </c>
      <c r="B118" s="631"/>
      <c r="C118" s="631"/>
      <c r="D118" s="631"/>
      <c r="E118" s="631"/>
      <c r="F118" s="631"/>
      <c r="G118" s="631"/>
      <c r="H118" s="631"/>
      <c r="I118" s="631"/>
      <c r="J118" s="631"/>
      <c r="K118" s="631"/>
      <c r="L118" s="631"/>
      <c r="M118" s="631"/>
      <c r="N118" s="631"/>
      <c r="O118" s="631"/>
      <c r="P118" s="76"/>
      <c r="Q118" s="76"/>
      <c r="R118" s="76"/>
    </row>
    <row r="119" spans="1:18" ht="12.75">
      <c r="A119" s="350" t="s">
        <v>19</v>
      </c>
      <c r="B119" s="631"/>
      <c r="C119" s="631"/>
      <c r="D119" s="631"/>
      <c r="E119" s="631"/>
      <c r="F119" s="631"/>
      <c r="G119" s="631"/>
      <c r="H119" s="631"/>
      <c r="I119" s="631"/>
      <c r="J119" s="631"/>
      <c r="K119" s="631"/>
      <c r="L119" s="631"/>
      <c r="M119" s="631"/>
      <c r="N119" s="631"/>
      <c r="O119" s="631"/>
      <c r="P119" s="76"/>
      <c r="Q119" s="76"/>
      <c r="R119" s="76"/>
    </row>
    <row r="120" spans="1:18" ht="12.75">
      <c r="A120" s="350" t="s">
        <v>128</v>
      </c>
      <c r="B120" s="363">
        <v>100</v>
      </c>
      <c r="C120" s="363">
        <f aca="true" t="shared" si="5" ref="C120:O120">C85/$C85*100</f>
        <v>100</v>
      </c>
      <c r="D120" s="363">
        <f t="shared" si="5"/>
        <v>99.6</v>
      </c>
      <c r="E120" s="363">
        <f t="shared" si="5"/>
        <v>99.19999999999999</v>
      </c>
      <c r="F120" s="363">
        <f t="shared" si="5"/>
        <v>98.79999999999998</v>
      </c>
      <c r="G120" s="363">
        <f t="shared" si="5"/>
        <v>98.39999999999999</v>
      </c>
      <c r="H120" s="363">
        <f t="shared" si="5"/>
        <v>97.99999999999997</v>
      </c>
      <c r="I120" s="363">
        <f t="shared" si="5"/>
        <v>97.59999999999998</v>
      </c>
      <c r="J120" s="363">
        <f t="shared" si="5"/>
        <v>97.19999999999997</v>
      </c>
      <c r="K120" s="363">
        <f t="shared" si="5"/>
        <v>96.79999999999997</v>
      </c>
      <c r="L120" s="363">
        <f t="shared" si="5"/>
        <v>96.39999999999996</v>
      </c>
      <c r="M120" s="363">
        <f t="shared" si="5"/>
        <v>95.99999999999996</v>
      </c>
      <c r="N120" s="363">
        <f t="shared" si="5"/>
        <v>95.59999999999995</v>
      </c>
      <c r="O120" s="363">
        <f t="shared" si="5"/>
        <v>95.19999999999995</v>
      </c>
      <c r="P120" s="76"/>
      <c r="Q120" s="76"/>
      <c r="R120" s="76"/>
    </row>
    <row r="121" spans="1:18" ht="12.75">
      <c r="A121" s="350" t="s">
        <v>12</v>
      </c>
      <c r="B121" s="363">
        <v>100</v>
      </c>
      <c r="C121" s="363">
        <f aca="true" t="shared" si="6" ref="C121:O121">C86/$C86*100</f>
        <v>100</v>
      </c>
      <c r="D121" s="363">
        <f t="shared" si="6"/>
        <v>98.95</v>
      </c>
      <c r="E121" s="363">
        <f t="shared" si="6"/>
        <v>97.9</v>
      </c>
      <c r="F121" s="363">
        <f t="shared" si="6"/>
        <v>96.85000000000002</v>
      </c>
      <c r="G121" s="363">
        <f t="shared" si="6"/>
        <v>95.80000000000003</v>
      </c>
      <c r="H121" s="363">
        <f t="shared" si="6"/>
        <v>94.75000000000003</v>
      </c>
      <c r="I121" s="363">
        <f t="shared" si="6"/>
        <v>93.70000000000005</v>
      </c>
      <c r="J121" s="363">
        <f t="shared" si="6"/>
        <v>92.65000000000005</v>
      </c>
      <c r="K121" s="363">
        <f t="shared" si="6"/>
        <v>91.60000000000004</v>
      </c>
      <c r="L121" s="363">
        <f t="shared" si="6"/>
        <v>90.55000000000003</v>
      </c>
      <c r="M121" s="363">
        <f t="shared" si="6"/>
        <v>89.50000000000003</v>
      </c>
      <c r="N121" s="363">
        <f t="shared" si="6"/>
        <v>88.45000000000003</v>
      </c>
      <c r="O121" s="363">
        <f t="shared" si="6"/>
        <v>87.40000000000002</v>
      </c>
      <c r="P121" s="76"/>
      <c r="Q121" s="76"/>
      <c r="R121" s="76"/>
    </row>
    <row r="122" spans="1:18" ht="12.75">
      <c r="A122" s="350" t="s">
        <v>21</v>
      </c>
      <c r="B122" s="363">
        <v>100</v>
      </c>
      <c r="C122" s="363">
        <f aca="true" t="shared" si="7" ref="C122:O122">C87/$C87*100</f>
        <v>100</v>
      </c>
      <c r="D122" s="363">
        <f t="shared" si="7"/>
        <v>99.6</v>
      </c>
      <c r="E122" s="363">
        <f t="shared" si="7"/>
        <v>99.20000000000002</v>
      </c>
      <c r="F122" s="363">
        <f t="shared" si="7"/>
        <v>98.80000000000001</v>
      </c>
      <c r="G122" s="363">
        <f t="shared" si="7"/>
        <v>98.4</v>
      </c>
      <c r="H122" s="363">
        <f t="shared" si="7"/>
        <v>98.00000000000001</v>
      </c>
      <c r="I122" s="363">
        <f t="shared" si="7"/>
        <v>97.60000000000002</v>
      </c>
      <c r="J122" s="363">
        <f t="shared" si="7"/>
        <v>97.20000000000002</v>
      </c>
      <c r="K122" s="363">
        <f t="shared" si="7"/>
        <v>96.80000000000003</v>
      </c>
      <c r="L122" s="363">
        <f t="shared" si="7"/>
        <v>96.40000000000003</v>
      </c>
      <c r="M122" s="363">
        <f t="shared" si="7"/>
        <v>96.00000000000003</v>
      </c>
      <c r="N122" s="363">
        <f t="shared" si="7"/>
        <v>95.60000000000004</v>
      </c>
      <c r="O122" s="363">
        <f t="shared" si="7"/>
        <v>95.20000000000005</v>
      </c>
      <c r="P122" s="76"/>
      <c r="Q122" s="76"/>
      <c r="R122" s="76"/>
    </row>
    <row r="123" spans="1:18" ht="12.75">
      <c r="A123" s="350" t="s">
        <v>10</v>
      </c>
      <c r="B123" s="363">
        <v>100</v>
      </c>
      <c r="C123" s="363">
        <f aca="true" t="shared" si="8" ref="C123:O123">C88/$C88*100</f>
        <v>100</v>
      </c>
      <c r="D123" s="363">
        <f t="shared" si="8"/>
        <v>100</v>
      </c>
      <c r="E123" s="363">
        <f t="shared" si="8"/>
        <v>100</v>
      </c>
      <c r="F123" s="363">
        <f t="shared" si="8"/>
        <v>100</v>
      </c>
      <c r="G123" s="363">
        <f t="shared" si="8"/>
        <v>100</v>
      </c>
      <c r="H123" s="363">
        <f t="shared" si="8"/>
        <v>100</v>
      </c>
      <c r="I123" s="363">
        <f t="shared" si="8"/>
        <v>100</v>
      </c>
      <c r="J123" s="363">
        <f t="shared" si="8"/>
        <v>100</v>
      </c>
      <c r="K123" s="363">
        <f t="shared" si="8"/>
        <v>100</v>
      </c>
      <c r="L123" s="363">
        <f t="shared" si="8"/>
        <v>100</v>
      </c>
      <c r="M123" s="363">
        <f t="shared" si="8"/>
        <v>100</v>
      </c>
      <c r="N123" s="363">
        <f t="shared" si="8"/>
        <v>100</v>
      </c>
      <c r="O123" s="363">
        <f t="shared" si="8"/>
        <v>100</v>
      </c>
      <c r="P123" s="76"/>
      <c r="Q123" s="76"/>
      <c r="R123" s="76"/>
    </row>
    <row r="124" spans="1:18" ht="12.75">
      <c r="A124" s="350" t="s">
        <v>3</v>
      </c>
      <c r="B124" s="363">
        <v>100</v>
      </c>
      <c r="C124" s="363">
        <f aca="true" t="shared" si="9" ref="C124:O124">C89/$C89*100</f>
        <v>100</v>
      </c>
      <c r="D124" s="363">
        <f t="shared" si="9"/>
        <v>100</v>
      </c>
      <c r="E124" s="363">
        <f t="shared" si="9"/>
        <v>100</v>
      </c>
      <c r="F124" s="363">
        <f t="shared" si="9"/>
        <v>100</v>
      </c>
      <c r="G124" s="363">
        <f t="shared" si="9"/>
        <v>100</v>
      </c>
      <c r="H124" s="363">
        <f t="shared" si="9"/>
        <v>100</v>
      </c>
      <c r="I124" s="363">
        <f t="shared" si="9"/>
        <v>100</v>
      </c>
      <c r="J124" s="363">
        <f t="shared" si="9"/>
        <v>100</v>
      </c>
      <c r="K124" s="363">
        <f t="shared" si="9"/>
        <v>100</v>
      </c>
      <c r="L124" s="363">
        <f t="shared" si="9"/>
        <v>100</v>
      </c>
      <c r="M124" s="363">
        <f t="shared" si="9"/>
        <v>100</v>
      </c>
      <c r="N124" s="363">
        <f t="shared" si="9"/>
        <v>100</v>
      </c>
      <c r="O124" s="363">
        <f t="shared" si="9"/>
        <v>100</v>
      </c>
      <c r="P124" s="76"/>
      <c r="Q124" s="76"/>
      <c r="R124" s="76"/>
    </row>
    <row r="125" spans="1:18" ht="12.75">
      <c r="A125" s="350" t="s">
        <v>8</v>
      </c>
      <c r="B125" s="363">
        <v>100</v>
      </c>
      <c r="C125" s="363">
        <f aca="true" t="shared" si="10" ref="C125:O125">C90/$C90*100</f>
        <v>100</v>
      </c>
      <c r="D125" s="363">
        <f t="shared" si="10"/>
        <v>98.95</v>
      </c>
      <c r="E125" s="363">
        <f t="shared" si="10"/>
        <v>97.9</v>
      </c>
      <c r="F125" s="363">
        <f t="shared" si="10"/>
        <v>96.85000000000001</v>
      </c>
      <c r="G125" s="363">
        <f t="shared" si="10"/>
        <v>95.80000000000001</v>
      </c>
      <c r="H125" s="363">
        <f t="shared" si="10"/>
        <v>94.75000000000001</v>
      </c>
      <c r="I125" s="363">
        <f t="shared" si="10"/>
        <v>93.70000000000002</v>
      </c>
      <c r="J125" s="363">
        <f t="shared" si="10"/>
        <v>92.65000000000002</v>
      </c>
      <c r="K125" s="363">
        <f t="shared" si="10"/>
        <v>91.60000000000001</v>
      </c>
      <c r="L125" s="363">
        <f t="shared" si="10"/>
        <v>90.55000000000003</v>
      </c>
      <c r="M125" s="363">
        <f t="shared" si="10"/>
        <v>89.50000000000003</v>
      </c>
      <c r="N125" s="363">
        <f t="shared" si="10"/>
        <v>88.45000000000003</v>
      </c>
      <c r="O125" s="363">
        <f t="shared" si="10"/>
        <v>87.40000000000003</v>
      </c>
      <c r="P125" s="76"/>
      <c r="Q125" s="76"/>
      <c r="R125" s="76"/>
    </row>
    <row r="126" spans="1:18" ht="12.75">
      <c r="A126" s="350" t="s">
        <v>0</v>
      </c>
      <c r="B126" s="363">
        <v>100</v>
      </c>
      <c r="C126" s="363">
        <f aca="true" t="shared" si="11" ref="C126:O126">C91/$C91*100</f>
        <v>100</v>
      </c>
      <c r="D126" s="363">
        <f t="shared" si="11"/>
        <v>101.25</v>
      </c>
      <c r="E126" s="363">
        <f t="shared" si="11"/>
        <v>102.49999999999999</v>
      </c>
      <c r="F126" s="363">
        <f t="shared" si="11"/>
        <v>103.74999999999999</v>
      </c>
      <c r="G126" s="363">
        <f t="shared" si="11"/>
        <v>104.99999999999999</v>
      </c>
      <c r="H126" s="363">
        <f t="shared" si="11"/>
        <v>106.24999999999997</v>
      </c>
      <c r="I126" s="363">
        <f t="shared" si="11"/>
        <v>107.49999999999996</v>
      </c>
      <c r="J126" s="363">
        <f t="shared" si="11"/>
        <v>108.74999999999994</v>
      </c>
      <c r="K126" s="363">
        <f t="shared" si="11"/>
        <v>109.99999999999994</v>
      </c>
      <c r="L126" s="363">
        <f t="shared" si="11"/>
        <v>111.24999999999994</v>
      </c>
      <c r="M126" s="363">
        <f t="shared" si="11"/>
        <v>112.49999999999993</v>
      </c>
      <c r="N126" s="363">
        <f t="shared" si="11"/>
        <v>113.74999999999993</v>
      </c>
      <c r="O126" s="363">
        <f t="shared" si="11"/>
        <v>114.99999999999993</v>
      </c>
      <c r="P126" s="76"/>
      <c r="Q126" s="76"/>
      <c r="R126" s="76"/>
    </row>
    <row r="127" spans="1:18" ht="12.75">
      <c r="A127" s="350" t="s">
        <v>22</v>
      </c>
      <c r="B127" s="363">
        <v>100</v>
      </c>
      <c r="C127" s="363">
        <f aca="true" t="shared" si="12" ref="C127:O127">C92/$C92*100</f>
        <v>100</v>
      </c>
      <c r="D127" s="363">
        <f t="shared" si="12"/>
        <v>99.7</v>
      </c>
      <c r="E127" s="363">
        <f t="shared" si="12"/>
        <v>99.39999999999999</v>
      </c>
      <c r="F127" s="363">
        <f t="shared" si="12"/>
        <v>99.1</v>
      </c>
      <c r="G127" s="363">
        <f t="shared" si="12"/>
        <v>98.79999999999998</v>
      </c>
      <c r="H127" s="363">
        <f t="shared" si="12"/>
        <v>98.49999999999999</v>
      </c>
      <c r="I127" s="363">
        <f t="shared" si="12"/>
        <v>98.19999999999997</v>
      </c>
      <c r="J127" s="363">
        <f t="shared" si="12"/>
        <v>97.89999999999998</v>
      </c>
      <c r="K127" s="363">
        <f t="shared" si="12"/>
        <v>97.59999999999998</v>
      </c>
      <c r="L127" s="363">
        <f t="shared" si="12"/>
        <v>97.29999999999997</v>
      </c>
      <c r="M127" s="363">
        <f t="shared" si="12"/>
        <v>96.99999999999996</v>
      </c>
      <c r="N127" s="363">
        <f t="shared" si="12"/>
        <v>96.69999999999996</v>
      </c>
      <c r="O127" s="363">
        <f t="shared" si="12"/>
        <v>96.39999999999996</v>
      </c>
      <c r="P127" s="76"/>
      <c r="Q127" s="76"/>
      <c r="R127" s="76"/>
    </row>
    <row r="128" spans="1:18" ht="12.75">
      <c r="A128" s="350" t="s">
        <v>35</v>
      </c>
      <c r="B128" s="631"/>
      <c r="C128" s="631"/>
      <c r="D128" s="631"/>
      <c r="E128" s="631"/>
      <c r="F128" s="631"/>
      <c r="G128" s="631"/>
      <c r="H128" s="631"/>
      <c r="I128" s="631"/>
      <c r="J128" s="631"/>
      <c r="K128" s="631"/>
      <c r="L128" s="631"/>
      <c r="M128" s="631"/>
      <c r="N128" s="631"/>
      <c r="O128" s="631"/>
      <c r="P128" s="76"/>
      <c r="Q128" s="76"/>
      <c r="R128" s="76"/>
    </row>
    <row r="129" spans="1:18" ht="12.75">
      <c r="A129" s="350" t="s">
        <v>1</v>
      </c>
      <c r="B129" s="363">
        <v>100</v>
      </c>
      <c r="C129" s="363">
        <f aca="true" t="shared" si="13" ref="C129:O129">C94/$C94*100</f>
        <v>100</v>
      </c>
      <c r="D129" s="363">
        <f t="shared" si="13"/>
        <v>100.64999999999999</v>
      </c>
      <c r="E129" s="363">
        <f t="shared" si="13"/>
        <v>101.30000000000001</v>
      </c>
      <c r="F129" s="363">
        <f t="shared" si="13"/>
        <v>101.95</v>
      </c>
      <c r="G129" s="363">
        <f t="shared" si="13"/>
        <v>102.60000000000002</v>
      </c>
      <c r="H129" s="363">
        <f t="shared" si="13"/>
        <v>103.25000000000001</v>
      </c>
      <c r="I129" s="363">
        <f t="shared" si="13"/>
        <v>103.90000000000003</v>
      </c>
      <c r="J129" s="363">
        <f t="shared" si="13"/>
        <v>104.55000000000003</v>
      </c>
      <c r="K129" s="363">
        <f t="shared" si="13"/>
        <v>105.20000000000003</v>
      </c>
      <c r="L129" s="363">
        <f t="shared" si="13"/>
        <v>105.85000000000005</v>
      </c>
      <c r="M129" s="363">
        <f t="shared" si="13"/>
        <v>106.50000000000004</v>
      </c>
      <c r="N129" s="363">
        <f t="shared" si="13"/>
        <v>107.15000000000006</v>
      </c>
      <c r="O129" s="363">
        <f t="shared" si="13"/>
        <v>107.80000000000005</v>
      </c>
      <c r="P129" s="76"/>
      <c r="Q129" s="76"/>
      <c r="R129" s="76"/>
    </row>
    <row r="130" spans="1:18" ht="12.75">
      <c r="A130" s="350" t="s">
        <v>11</v>
      </c>
      <c r="B130" s="363">
        <v>100</v>
      </c>
      <c r="C130" s="363">
        <f aca="true" t="shared" si="14" ref="C130:O130">C95/$C95*100</f>
        <v>100</v>
      </c>
      <c r="D130" s="363">
        <f t="shared" si="14"/>
        <v>99.675</v>
      </c>
      <c r="E130" s="363">
        <f t="shared" si="14"/>
        <v>99.35</v>
      </c>
      <c r="F130" s="363">
        <f t="shared" si="14"/>
        <v>99.02499999999999</v>
      </c>
      <c r="G130" s="363">
        <f t="shared" si="14"/>
        <v>98.69999999999997</v>
      </c>
      <c r="H130" s="363">
        <f t="shared" si="14"/>
        <v>98.37499999999999</v>
      </c>
      <c r="I130" s="363">
        <f t="shared" si="14"/>
        <v>98.04999999999997</v>
      </c>
      <c r="J130" s="363">
        <f t="shared" si="14"/>
        <v>97.72499999999997</v>
      </c>
      <c r="K130" s="363">
        <f t="shared" si="14"/>
        <v>97.39999999999996</v>
      </c>
      <c r="L130" s="363">
        <f t="shared" si="14"/>
        <v>97.07499999999996</v>
      </c>
      <c r="M130" s="363">
        <f t="shared" si="14"/>
        <v>96.74999999999996</v>
      </c>
      <c r="N130" s="363">
        <f t="shared" si="14"/>
        <v>96.42499999999995</v>
      </c>
      <c r="O130" s="363">
        <f t="shared" si="14"/>
        <v>96.09999999999994</v>
      </c>
      <c r="P130" s="76"/>
      <c r="Q130" s="76"/>
      <c r="R130" s="76"/>
    </row>
    <row r="131" spans="1:18" ht="12.75">
      <c r="A131" s="350" t="s">
        <v>23</v>
      </c>
      <c r="B131" s="363">
        <v>100</v>
      </c>
      <c r="C131" s="363">
        <f aca="true" t="shared" si="15" ref="C131:O131">C96/$C96*100</f>
        <v>100</v>
      </c>
      <c r="D131" s="363">
        <f t="shared" si="15"/>
        <v>99.6</v>
      </c>
      <c r="E131" s="363">
        <f t="shared" si="15"/>
        <v>99.19999999999999</v>
      </c>
      <c r="F131" s="363">
        <f t="shared" si="15"/>
        <v>98.79999999999998</v>
      </c>
      <c r="G131" s="363">
        <f t="shared" si="15"/>
        <v>98.39999999999998</v>
      </c>
      <c r="H131" s="363">
        <f t="shared" si="15"/>
        <v>97.99999999999997</v>
      </c>
      <c r="I131" s="363">
        <f t="shared" si="15"/>
        <v>97.59999999999997</v>
      </c>
      <c r="J131" s="363">
        <f t="shared" si="15"/>
        <v>97.19999999999996</v>
      </c>
      <c r="K131" s="363">
        <f t="shared" si="15"/>
        <v>96.79999999999997</v>
      </c>
      <c r="L131" s="363">
        <f t="shared" si="15"/>
        <v>96.39999999999995</v>
      </c>
      <c r="M131" s="363">
        <f t="shared" si="15"/>
        <v>95.99999999999996</v>
      </c>
      <c r="N131" s="363">
        <f t="shared" si="15"/>
        <v>95.59999999999994</v>
      </c>
      <c r="O131" s="363">
        <f t="shared" si="15"/>
        <v>95.19999999999995</v>
      </c>
      <c r="P131" s="76"/>
      <c r="Q131" s="76"/>
      <c r="R131" s="76"/>
    </row>
    <row r="132" spans="1:18" ht="12.75">
      <c r="A132" s="350" t="s">
        <v>78</v>
      </c>
      <c r="B132" s="631"/>
      <c r="C132" s="631"/>
      <c r="D132" s="631"/>
      <c r="E132" s="631"/>
      <c r="F132" s="631"/>
      <c r="G132" s="631"/>
      <c r="H132" s="631"/>
      <c r="I132" s="631"/>
      <c r="J132" s="631"/>
      <c r="K132" s="631"/>
      <c r="L132" s="631"/>
      <c r="M132" s="631"/>
      <c r="N132" s="631"/>
      <c r="O132" s="631"/>
      <c r="P132" s="76"/>
      <c r="Q132" s="76"/>
      <c r="R132" s="76"/>
    </row>
    <row r="133" spans="1:18" ht="12.75">
      <c r="A133" s="350" t="s">
        <v>24</v>
      </c>
      <c r="B133" s="363">
        <v>100</v>
      </c>
      <c r="C133" s="363">
        <f aca="true" t="shared" si="16" ref="C133:O133">C98/$C98*100</f>
        <v>100</v>
      </c>
      <c r="D133" s="363">
        <f t="shared" si="16"/>
        <v>99.6</v>
      </c>
      <c r="E133" s="363">
        <f t="shared" si="16"/>
        <v>99.20000000000002</v>
      </c>
      <c r="F133" s="363">
        <f t="shared" si="16"/>
        <v>98.80000000000001</v>
      </c>
      <c r="G133" s="363">
        <f t="shared" si="16"/>
        <v>98.40000000000002</v>
      </c>
      <c r="H133" s="363">
        <f t="shared" si="16"/>
        <v>98.00000000000001</v>
      </c>
      <c r="I133" s="363">
        <f t="shared" si="16"/>
        <v>97.60000000000004</v>
      </c>
      <c r="J133" s="363">
        <f t="shared" si="16"/>
        <v>97.20000000000003</v>
      </c>
      <c r="K133" s="363">
        <f t="shared" si="16"/>
        <v>96.80000000000004</v>
      </c>
      <c r="L133" s="363">
        <f t="shared" si="16"/>
        <v>96.40000000000003</v>
      </c>
      <c r="M133" s="363">
        <f t="shared" si="16"/>
        <v>96.00000000000006</v>
      </c>
      <c r="N133" s="363">
        <f t="shared" si="16"/>
        <v>95.60000000000005</v>
      </c>
      <c r="O133" s="363">
        <f t="shared" si="16"/>
        <v>95.20000000000006</v>
      </c>
      <c r="P133" s="76"/>
      <c r="Q133" s="76"/>
      <c r="R133" s="76"/>
    </row>
    <row r="134" spans="1:18" ht="12.75">
      <c r="A134" s="350" t="s">
        <v>2</v>
      </c>
      <c r="B134" s="363">
        <v>100</v>
      </c>
      <c r="C134" s="363">
        <f aca="true" t="shared" si="17" ref="C134:O134">C99/$C99*100</f>
        <v>100</v>
      </c>
      <c r="D134" s="363">
        <f t="shared" si="17"/>
        <v>98.6</v>
      </c>
      <c r="E134" s="363">
        <f t="shared" si="17"/>
        <v>97.2</v>
      </c>
      <c r="F134" s="363">
        <f t="shared" si="17"/>
        <v>95.79999999999998</v>
      </c>
      <c r="G134" s="363">
        <f t="shared" si="17"/>
        <v>94.39999999999998</v>
      </c>
      <c r="H134" s="363">
        <f t="shared" si="17"/>
        <v>92.99999999999999</v>
      </c>
      <c r="I134" s="363">
        <f t="shared" si="17"/>
        <v>91.59999999999998</v>
      </c>
      <c r="J134" s="363">
        <f t="shared" si="17"/>
        <v>90.19999999999997</v>
      </c>
      <c r="K134" s="363">
        <f t="shared" si="17"/>
        <v>88.79999999999997</v>
      </c>
      <c r="L134" s="363">
        <f t="shared" si="17"/>
        <v>87.39999999999996</v>
      </c>
      <c r="M134" s="363">
        <f t="shared" si="17"/>
        <v>85.99999999999997</v>
      </c>
      <c r="N134" s="363">
        <f t="shared" si="17"/>
        <v>84.59999999999995</v>
      </c>
      <c r="O134" s="363">
        <f t="shared" si="17"/>
        <v>83.19999999999995</v>
      </c>
      <c r="P134" s="76"/>
      <c r="Q134" s="76"/>
      <c r="R134" s="76"/>
    </row>
    <row r="135" spans="1:18" ht="12.75">
      <c r="A135" s="350" t="s">
        <v>25</v>
      </c>
      <c r="B135" s="631"/>
      <c r="C135" s="631"/>
      <c r="D135" s="631"/>
      <c r="E135" s="631"/>
      <c r="F135" s="631"/>
      <c r="G135" s="631"/>
      <c r="H135" s="631"/>
      <c r="I135" s="631"/>
      <c r="J135" s="631"/>
      <c r="K135" s="631"/>
      <c r="L135" s="631"/>
      <c r="M135" s="631"/>
      <c r="N135" s="631"/>
      <c r="O135" s="631"/>
      <c r="P135" s="76"/>
      <c r="Q135" s="76"/>
      <c r="R135" s="76"/>
    </row>
    <row r="136" spans="1:18" ht="12.75">
      <c r="A136" s="350" t="s">
        <v>5</v>
      </c>
      <c r="B136" s="363">
        <v>100</v>
      </c>
      <c r="C136" s="363">
        <f aca="true" t="shared" si="18" ref="C136:O136">C101/$C101*100</f>
        <v>100</v>
      </c>
      <c r="D136" s="363">
        <f t="shared" si="18"/>
        <v>99.7</v>
      </c>
      <c r="E136" s="363">
        <f t="shared" si="18"/>
        <v>99.4</v>
      </c>
      <c r="F136" s="363">
        <f t="shared" si="18"/>
        <v>99.1</v>
      </c>
      <c r="G136" s="363">
        <f t="shared" si="18"/>
        <v>98.79999999999998</v>
      </c>
      <c r="H136" s="363">
        <f t="shared" si="18"/>
        <v>98.49999999999999</v>
      </c>
      <c r="I136" s="363">
        <f t="shared" si="18"/>
        <v>98.19999999999999</v>
      </c>
      <c r="J136" s="363">
        <f t="shared" si="18"/>
        <v>97.89999999999998</v>
      </c>
      <c r="K136" s="363">
        <f t="shared" si="18"/>
        <v>97.59999999999998</v>
      </c>
      <c r="L136" s="363">
        <f t="shared" si="18"/>
        <v>97.29999999999997</v>
      </c>
      <c r="M136" s="363">
        <f t="shared" si="18"/>
        <v>96.99999999999997</v>
      </c>
      <c r="N136" s="363">
        <f t="shared" si="18"/>
        <v>96.69999999999997</v>
      </c>
      <c r="O136" s="363">
        <f t="shared" si="18"/>
        <v>96.39999999999996</v>
      </c>
      <c r="P136" s="76"/>
      <c r="Q136" s="76"/>
      <c r="R136" s="76"/>
    </row>
    <row r="137" spans="1:18" ht="12.75">
      <c r="A137" s="350" t="s">
        <v>37</v>
      </c>
      <c r="B137" s="631"/>
      <c r="C137" s="631"/>
      <c r="D137" s="631"/>
      <c r="E137" s="631"/>
      <c r="F137" s="631"/>
      <c r="G137" s="631"/>
      <c r="H137" s="631"/>
      <c r="I137" s="631"/>
      <c r="J137" s="631"/>
      <c r="K137" s="631"/>
      <c r="L137" s="631"/>
      <c r="M137" s="631"/>
      <c r="N137" s="631"/>
      <c r="O137" s="631"/>
      <c r="P137" s="76"/>
      <c r="Q137" s="76"/>
      <c r="R137" s="76"/>
    </row>
    <row r="138" spans="1:18" ht="12.75">
      <c r="A138" s="350" t="s">
        <v>26</v>
      </c>
      <c r="B138" s="363">
        <v>100</v>
      </c>
      <c r="C138" s="363">
        <f aca="true" t="shared" si="19" ref="C138:O138">C103/$C103*100</f>
        <v>100</v>
      </c>
      <c r="D138" s="363">
        <f t="shared" si="19"/>
        <v>99.7</v>
      </c>
      <c r="E138" s="363">
        <f t="shared" si="19"/>
        <v>99.39999999999999</v>
      </c>
      <c r="F138" s="363">
        <f t="shared" si="19"/>
        <v>99.1</v>
      </c>
      <c r="G138" s="363">
        <f t="shared" si="19"/>
        <v>98.79999999999998</v>
      </c>
      <c r="H138" s="363">
        <f t="shared" si="19"/>
        <v>98.49999999999997</v>
      </c>
      <c r="I138" s="363">
        <f t="shared" si="19"/>
        <v>98.19999999999997</v>
      </c>
      <c r="J138" s="363">
        <f t="shared" si="19"/>
        <v>97.89999999999998</v>
      </c>
      <c r="K138" s="363">
        <f t="shared" si="19"/>
        <v>97.59999999999997</v>
      </c>
      <c r="L138" s="363">
        <f t="shared" si="19"/>
        <v>97.29999999999997</v>
      </c>
      <c r="M138" s="363">
        <f t="shared" si="19"/>
        <v>96.99999999999996</v>
      </c>
      <c r="N138" s="363">
        <f t="shared" si="19"/>
        <v>96.69999999999995</v>
      </c>
      <c r="O138" s="363">
        <f t="shared" si="19"/>
        <v>96.39999999999995</v>
      </c>
      <c r="P138" s="76"/>
      <c r="Q138" s="76"/>
      <c r="R138" s="76"/>
    </row>
    <row r="139" spans="1:18" ht="12.75">
      <c r="A139" s="350" t="s">
        <v>4</v>
      </c>
      <c r="B139" s="363">
        <v>100</v>
      </c>
      <c r="C139" s="363">
        <f aca="true" t="shared" si="20" ref="C139:O139">C104/$C104*100</f>
        <v>100</v>
      </c>
      <c r="D139" s="363">
        <f t="shared" si="20"/>
        <v>101.35000000000001</v>
      </c>
      <c r="E139" s="363">
        <f t="shared" si="20"/>
        <v>102.69999999999999</v>
      </c>
      <c r="F139" s="363">
        <f t="shared" si="20"/>
        <v>104.05</v>
      </c>
      <c r="G139" s="363">
        <f t="shared" si="20"/>
        <v>105.4</v>
      </c>
      <c r="H139" s="363">
        <f t="shared" si="20"/>
        <v>106.75000000000001</v>
      </c>
      <c r="I139" s="363">
        <f t="shared" si="20"/>
        <v>108.1</v>
      </c>
      <c r="J139" s="363">
        <f t="shared" si="20"/>
        <v>109.45</v>
      </c>
      <c r="K139" s="363">
        <f t="shared" si="20"/>
        <v>110.79999999999998</v>
      </c>
      <c r="L139" s="363">
        <f t="shared" si="20"/>
        <v>112.14999999999999</v>
      </c>
      <c r="M139" s="363">
        <f t="shared" si="20"/>
        <v>113.5</v>
      </c>
      <c r="N139" s="363">
        <f t="shared" si="20"/>
        <v>114.84999999999998</v>
      </c>
      <c r="O139" s="363">
        <f t="shared" si="20"/>
        <v>116.19999999999999</v>
      </c>
      <c r="P139" s="76"/>
      <c r="Q139" s="76"/>
      <c r="R139" s="76"/>
    </row>
    <row r="140" spans="1:18" ht="12.75">
      <c r="A140" s="633" t="s">
        <v>40</v>
      </c>
      <c r="B140" s="631"/>
      <c r="C140" s="631"/>
      <c r="D140" s="631"/>
      <c r="E140" s="631"/>
      <c r="F140" s="631"/>
      <c r="G140" s="631"/>
      <c r="H140" s="631"/>
      <c r="I140" s="631"/>
      <c r="J140" s="631"/>
      <c r="K140" s="631"/>
      <c r="L140" s="631"/>
      <c r="M140" s="631"/>
      <c r="N140" s="631"/>
      <c r="O140" s="631"/>
      <c r="P140" s="76"/>
      <c r="Q140" s="76"/>
      <c r="R140" s="76"/>
    </row>
    <row r="141" spans="1:18" ht="12.75">
      <c r="A141" s="350" t="s">
        <v>72</v>
      </c>
      <c r="B141" s="363">
        <v>100</v>
      </c>
      <c r="C141" s="363">
        <f aca="true" t="shared" si="21" ref="C141:O141">C106/$C106*100</f>
        <v>100</v>
      </c>
      <c r="D141" s="363">
        <f t="shared" si="21"/>
        <v>99.6</v>
      </c>
      <c r="E141" s="363">
        <f t="shared" si="21"/>
        <v>99.19999999999999</v>
      </c>
      <c r="F141" s="363">
        <f t="shared" si="21"/>
        <v>98.79999999999998</v>
      </c>
      <c r="G141" s="363">
        <f t="shared" si="21"/>
        <v>98.39999999999996</v>
      </c>
      <c r="H141" s="363">
        <f t="shared" si="21"/>
        <v>97.99999999999996</v>
      </c>
      <c r="I141" s="363">
        <f t="shared" si="21"/>
        <v>97.59999999999995</v>
      </c>
      <c r="J141" s="363">
        <f t="shared" si="21"/>
        <v>97.19999999999995</v>
      </c>
      <c r="K141" s="363">
        <f t="shared" si="21"/>
        <v>96.79999999999993</v>
      </c>
      <c r="L141" s="363">
        <f t="shared" si="21"/>
        <v>96.39999999999993</v>
      </c>
      <c r="M141" s="363">
        <f t="shared" si="21"/>
        <v>95.99999999999991</v>
      </c>
      <c r="N141" s="363">
        <f t="shared" si="21"/>
        <v>95.59999999999991</v>
      </c>
      <c r="O141" s="363">
        <f t="shared" si="21"/>
        <v>95.19999999999989</v>
      </c>
      <c r="P141" s="76"/>
      <c r="Q141" s="76"/>
      <c r="R141" s="76"/>
    </row>
    <row r="142" spans="1:18" ht="12.75">
      <c r="A142" s="350" t="s">
        <v>27</v>
      </c>
      <c r="B142" s="363">
        <v>100</v>
      </c>
      <c r="C142" s="363">
        <f aca="true" t="shared" si="22" ref="C142:O142">C107/$C107*100</f>
        <v>100</v>
      </c>
      <c r="D142" s="363">
        <f t="shared" si="22"/>
        <v>99.6</v>
      </c>
      <c r="E142" s="363">
        <f t="shared" si="22"/>
        <v>99.2</v>
      </c>
      <c r="F142" s="363">
        <f t="shared" si="22"/>
        <v>98.8</v>
      </c>
      <c r="G142" s="363">
        <f t="shared" si="22"/>
        <v>98.4</v>
      </c>
      <c r="H142" s="363">
        <f t="shared" si="22"/>
        <v>98</v>
      </c>
      <c r="I142" s="363">
        <f t="shared" si="22"/>
        <v>97.6</v>
      </c>
      <c r="J142" s="363">
        <f t="shared" si="22"/>
        <v>97.2</v>
      </c>
      <c r="K142" s="363">
        <f t="shared" si="22"/>
        <v>96.8</v>
      </c>
      <c r="L142" s="363">
        <f t="shared" si="22"/>
        <v>96.39999999999999</v>
      </c>
      <c r="M142" s="363">
        <f t="shared" si="22"/>
        <v>96</v>
      </c>
      <c r="N142" s="363">
        <f t="shared" si="22"/>
        <v>95.6</v>
      </c>
      <c r="O142" s="363">
        <f t="shared" si="22"/>
        <v>95.2</v>
      </c>
      <c r="P142" s="76"/>
      <c r="Q142" s="76"/>
      <c r="R142" s="76"/>
    </row>
    <row r="143" spans="1:18" ht="12.75">
      <c r="A143" s="350" t="s">
        <v>6</v>
      </c>
      <c r="B143" s="363">
        <v>100</v>
      </c>
      <c r="C143" s="363">
        <f aca="true" t="shared" si="23" ref="C143:O143">C108/$C108*100</f>
        <v>100</v>
      </c>
      <c r="D143" s="363">
        <f t="shared" si="23"/>
        <v>100.75</v>
      </c>
      <c r="E143" s="363">
        <f t="shared" si="23"/>
        <v>101.49999999999999</v>
      </c>
      <c r="F143" s="363">
        <f t="shared" si="23"/>
        <v>102.25</v>
      </c>
      <c r="G143" s="363">
        <f t="shared" si="23"/>
        <v>103</v>
      </c>
      <c r="H143" s="363">
        <f t="shared" si="23"/>
        <v>103.74999999999999</v>
      </c>
      <c r="I143" s="363">
        <f t="shared" si="23"/>
        <v>104.5</v>
      </c>
      <c r="J143" s="363">
        <f t="shared" si="23"/>
        <v>105.25</v>
      </c>
      <c r="K143" s="363">
        <f t="shared" si="23"/>
        <v>105.99999999999999</v>
      </c>
      <c r="L143" s="363">
        <f t="shared" si="23"/>
        <v>106.74999999999999</v>
      </c>
      <c r="M143" s="363">
        <f t="shared" si="23"/>
        <v>107.5</v>
      </c>
      <c r="N143" s="363">
        <f t="shared" si="23"/>
        <v>108.24999999999999</v>
      </c>
      <c r="O143" s="363">
        <f t="shared" si="23"/>
        <v>108.99999999999999</v>
      </c>
      <c r="P143" s="76"/>
      <c r="Q143" s="76"/>
      <c r="R143" s="76"/>
    </row>
    <row r="144" spans="1:18" ht="12.75">
      <c r="A144" s="350" t="s">
        <v>14</v>
      </c>
      <c r="B144" s="363">
        <v>100</v>
      </c>
      <c r="C144" s="363">
        <f aca="true" t="shared" si="24" ref="C144:O144">C109/$C109*100</f>
        <v>100</v>
      </c>
      <c r="D144" s="363">
        <f t="shared" si="24"/>
        <v>100.2</v>
      </c>
      <c r="E144" s="363">
        <f t="shared" si="24"/>
        <v>100.4</v>
      </c>
      <c r="F144" s="363">
        <f t="shared" si="24"/>
        <v>100.59999999999998</v>
      </c>
      <c r="G144" s="363">
        <f t="shared" si="24"/>
        <v>100.79999999999998</v>
      </c>
      <c r="H144" s="363">
        <f t="shared" si="24"/>
        <v>100.99999999999997</v>
      </c>
      <c r="I144" s="363">
        <f t="shared" si="24"/>
        <v>101.19999999999997</v>
      </c>
      <c r="J144" s="363">
        <f t="shared" si="24"/>
        <v>101.39999999999998</v>
      </c>
      <c r="K144" s="363">
        <f t="shared" si="24"/>
        <v>101.59999999999995</v>
      </c>
      <c r="L144" s="363">
        <f t="shared" si="24"/>
        <v>101.79999999999995</v>
      </c>
      <c r="M144" s="363">
        <f t="shared" si="24"/>
        <v>101.99999999999996</v>
      </c>
      <c r="N144" s="363">
        <f t="shared" si="24"/>
        <v>102.19999999999996</v>
      </c>
      <c r="O144" s="363">
        <f t="shared" si="24"/>
        <v>102.39999999999996</v>
      </c>
      <c r="P144" s="76"/>
      <c r="Q144" s="76"/>
      <c r="R144" s="76"/>
    </row>
    <row r="145" spans="1:18" ht="12.75">
      <c r="A145" s="350" t="s">
        <v>38</v>
      </c>
      <c r="B145" s="631"/>
      <c r="C145" s="631"/>
      <c r="D145" s="631"/>
      <c r="E145" s="631"/>
      <c r="F145" s="631"/>
      <c r="G145" s="631"/>
      <c r="H145" s="631"/>
      <c r="I145" s="631"/>
      <c r="J145" s="631"/>
      <c r="K145" s="631"/>
      <c r="L145" s="631"/>
      <c r="M145" s="631"/>
      <c r="N145" s="631"/>
      <c r="O145" s="631"/>
      <c r="P145" s="76"/>
      <c r="Q145" s="76"/>
      <c r="R145" s="76"/>
    </row>
    <row r="146" spans="1:18" ht="12.75">
      <c r="A146" s="350" t="s">
        <v>41</v>
      </c>
      <c r="B146" s="631"/>
      <c r="C146" s="631"/>
      <c r="D146" s="631"/>
      <c r="E146" s="631"/>
      <c r="F146" s="631"/>
      <c r="G146" s="631"/>
      <c r="H146" s="631"/>
      <c r="I146" s="631"/>
      <c r="J146" s="631"/>
      <c r="K146" s="631"/>
      <c r="L146" s="631"/>
      <c r="M146" s="631"/>
      <c r="N146" s="631"/>
      <c r="O146" s="631"/>
      <c r="P146" s="76"/>
      <c r="Q146" s="76"/>
      <c r="R146" s="76"/>
    </row>
    <row r="147" spans="1:18" ht="12.75">
      <c r="A147" s="350" t="s">
        <v>9</v>
      </c>
      <c r="B147" s="363">
        <v>100</v>
      </c>
      <c r="C147" s="363">
        <f aca="true" t="shared" si="25" ref="C147:O147">C112/$C112*100</f>
        <v>100</v>
      </c>
      <c r="D147" s="363">
        <f t="shared" si="25"/>
        <v>99.375</v>
      </c>
      <c r="E147" s="363">
        <f t="shared" si="25"/>
        <v>98.75000000000001</v>
      </c>
      <c r="F147" s="363">
        <f t="shared" si="25"/>
        <v>98.12500000000001</v>
      </c>
      <c r="G147" s="363">
        <f t="shared" si="25"/>
        <v>97.50000000000003</v>
      </c>
      <c r="H147" s="363">
        <f t="shared" si="25"/>
        <v>96.87500000000003</v>
      </c>
      <c r="I147" s="363">
        <f t="shared" si="25"/>
        <v>96.25000000000003</v>
      </c>
      <c r="J147" s="363">
        <f t="shared" si="25"/>
        <v>95.62500000000004</v>
      </c>
      <c r="K147" s="363">
        <f t="shared" si="25"/>
        <v>95.00000000000006</v>
      </c>
      <c r="L147" s="363">
        <f t="shared" si="25"/>
        <v>94.37500000000007</v>
      </c>
      <c r="M147" s="363">
        <f t="shared" si="25"/>
        <v>93.75000000000007</v>
      </c>
      <c r="N147" s="363">
        <f t="shared" si="25"/>
        <v>93.12500000000007</v>
      </c>
      <c r="O147" s="363">
        <f t="shared" si="25"/>
        <v>92.50000000000009</v>
      </c>
      <c r="P147" s="76"/>
      <c r="Q147" s="76"/>
      <c r="R147" s="76"/>
    </row>
    <row r="148" spans="1:18" ht="12.75">
      <c r="A148" s="358"/>
      <c r="B148" s="357"/>
      <c r="C148" s="357"/>
      <c r="D148" s="357"/>
      <c r="E148" s="357"/>
      <c r="F148" s="357"/>
      <c r="G148" s="357"/>
      <c r="H148" s="357"/>
      <c r="I148" s="357"/>
      <c r="J148" s="348"/>
      <c r="K148" s="348"/>
      <c r="L148" s="348"/>
      <c r="M148" s="348"/>
      <c r="N148" s="357"/>
      <c r="O148" s="357"/>
      <c r="P148" s="76"/>
      <c r="Q148" s="76"/>
      <c r="R148" s="76"/>
    </row>
    <row r="149" spans="1:18" ht="12.75">
      <c r="A149" s="358"/>
      <c r="B149" s="362"/>
      <c r="C149" s="362"/>
      <c r="D149" s="362"/>
      <c r="E149" s="362"/>
      <c r="F149" s="348"/>
      <c r="G149" s="43" t="s">
        <v>96</v>
      </c>
      <c r="H149" s="42"/>
      <c r="I149" s="44"/>
      <c r="J149" s="78"/>
      <c r="K149" s="78"/>
      <c r="L149" s="78"/>
      <c r="M149" s="78"/>
      <c r="N149" s="76"/>
      <c r="O149" s="76"/>
      <c r="P149" s="76"/>
      <c r="Q149" s="76"/>
      <c r="R149" s="76"/>
    </row>
    <row r="150" spans="1:18" ht="51.75" thickBot="1">
      <c r="A150" s="371"/>
      <c r="B150" s="372" t="s">
        <v>68</v>
      </c>
      <c r="C150" s="372" t="s">
        <v>69</v>
      </c>
      <c r="D150" s="372" t="s">
        <v>70</v>
      </c>
      <c r="E150" s="373" t="s">
        <v>91</v>
      </c>
      <c r="F150" s="78"/>
      <c r="G150" s="531" t="s">
        <v>241</v>
      </c>
      <c r="H150" s="445" t="s">
        <v>239</v>
      </c>
      <c r="I150" s="375"/>
      <c r="J150" s="78"/>
      <c r="K150" s="530" t="s">
        <v>188</v>
      </c>
      <c r="L150" s="78"/>
      <c r="M150" s="78"/>
      <c r="N150" s="76"/>
      <c r="O150" s="76"/>
      <c r="P150" s="76"/>
      <c r="Q150" s="76"/>
      <c r="R150" s="76"/>
    </row>
    <row r="151" spans="1:18" ht="12.75">
      <c r="A151" s="350" t="s">
        <v>13</v>
      </c>
      <c r="B151" s="259">
        <f>O116</f>
        <v>92.20000000000003</v>
      </c>
      <c r="C151" s="259">
        <f>C7</f>
        <v>108.49085970296004</v>
      </c>
      <c r="D151" s="259">
        <f>B151-C151</f>
        <v>-16.290859702960006</v>
      </c>
      <c r="E151" s="259">
        <v>-10.9</v>
      </c>
      <c r="F151" s="78"/>
      <c r="G151" s="267">
        <f>(E7*1000)/' Pop'!O6</f>
        <v>10.514512141587016</v>
      </c>
      <c r="H151" s="552">
        <f>(E7*1000000)/K151</f>
        <v>405.9355340673826</v>
      </c>
      <c r="J151" s="78"/>
      <c r="K151" s="78">
        <v>208458.7</v>
      </c>
      <c r="L151" s="78"/>
      <c r="M151" s="78"/>
      <c r="N151" s="76"/>
      <c r="O151" s="76"/>
      <c r="P151" s="76"/>
      <c r="Q151" s="76"/>
      <c r="R151" s="76"/>
    </row>
    <row r="152" spans="1:18" ht="12.75">
      <c r="A152" s="350" t="s">
        <v>7</v>
      </c>
      <c r="B152" s="259">
        <f aca="true" t="shared" si="26" ref="B152:B182">O117</f>
        <v>95.49999999999991</v>
      </c>
      <c r="C152" s="259">
        <f aca="true" t="shared" si="27" ref="C152:C182">C8</f>
        <v>102.13476554079335</v>
      </c>
      <c r="D152" s="259">
        <f aca="true" t="shared" si="28" ref="D152:D182">B152-C152</f>
        <v>-6.634765540793438</v>
      </c>
      <c r="E152" s="259">
        <v>-3.3</v>
      </c>
      <c r="F152" s="78"/>
      <c r="G152" s="267">
        <f>(E8*1000)/' Pop'!O7</f>
        <v>14.514899585470921</v>
      </c>
      <c r="H152" s="552">
        <f>(E8*1000000)/K152</f>
        <v>589.696241098658</v>
      </c>
      <c r="I152" s="44"/>
      <c r="J152" s="78"/>
      <c r="K152" s="78">
        <v>254338.5</v>
      </c>
      <c r="L152" s="78"/>
      <c r="M152" s="78"/>
      <c r="N152" s="78"/>
      <c r="O152" s="76"/>
      <c r="P152" s="76"/>
      <c r="Q152" s="76"/>
      <c r="R152" s="76"/>
    </row>
    <row r="153" spans="1:18" ht="12.75">
      <c r="A153" s="350" t="s">
        <v>39</v>
      </c>
      <c r="B153" s="611"/>
      <c r="C153" s="611"/>
      <c r="D153" s="611"/>
      <c r="E153" s="611"/>
      <c r="F153" s="78"/>
      <c r="G153" s="267">
        <f>(E9*1000)/' Pop'!O8</f>
        <v>7.934857563084965</v>
      </c>
      <c r="H153" s="552">
        <f>(E9*1000000)/K153</f>
        <v>1306.1329974738333</v>
      </c>
      <c r="I153" s="44"/>
      <c r="J153" s="78"/>
      <c r="K153" s="78">
        <v>47798.7</v>
      </c>
      <c r="L153" s="76"/>
      <c r="M153" s="76"/>
      <c r="N153" s="76"/>
      <c r="O153" s="76"/>
      <c r="P153" s="76"/>
      <c r="Q153" s="76"/>
      <c r="R153" s="76"/>
    </row>
    <row r="154" spans="1:18" ht="12.75">
      <c r="A154" s="350" t="s">
        <v>19</v>
      </c>
      <c r="B154" s="611"/>
      <c r="C154" s="611"/>
      <c r="D154" s="611"/>
      <c r="E154" s="611"/>
      <c r="F154" s="78"/>
      <c r="G154" s="617"/>
      <c r="H154" s="632"/>
      <c r="I154" s="44"/>
      <c r="J154" s="78"/>
      <c r="K154" s="76">
        <v>12506.7</v>
      </c>
      <c r="L154" s="76"/>
      <c r="M154" s="76"/>
      <c r="N154" s="76"/>
      <c r="O154" s="76"/>
      <c r="P154" s="76"/>
      <c r="Q154" s="76"/>
      <c r="R154" s="76"/>
    </row>
    <row r="155" spans="1:18" ht="12.75">
      <c r="A155" s="350" t="s">
        <v>128</v>
      </c>
      <c r="B155" s="259">
        <f t="shared" si="26"/>
        <v>95.19999999999995</v>
      </c>
      <c r="C155" s="259">
        <f t="shared" si="27"/>
        <v>74.3430311847438</v>
      </c>
      <c r="D155" s="259">
        <f t="shared" si="28"/>
        <v>20.856968815256153</v>
      </c>
      <c r="E155" s="259">
        <v>20.856968815256153</v>
      </c>
      <c r="F155" s="78"/>
      <c r="G155" s="267">
        <f>(E11*1000)/' Pop'!O10</f>
        <v>14.002350361829462</v>
      </c>
      <c r="H155" s="552">
        <f>(E11*1000000)/K155</f>
        <v>981.7582825242786</v>
      </c>
      <c r="I155" s="44"/>
      <c r="J155" s="78"/>
      <c r="K155" s="76">
        <v>145492</v>
      </c>
      <c r="L155" s="76"/>
      <c r="M155" s="76"/>
      <c r="N155" s="76"/>
      <c r="O155" s="76"/>
      <c r="P155" s="76"/>
      <c r="Q155" s="76"/>
      <c r="R155" s="76"/>
    </row>
    <row r="156" spans="1:18" ht="12.75">
      <c r="A156" s="350" t="s">
        <v>12</v>
      </c>
      <c r="B156" s="259">
        <f t="shared" si="26"/>
        <v>87.40000000000002</v>
      </c>
      <c r="C156" s="259">
        <f t="shared" si="27"/>
        <v>99.21771352135283</v>
      </c>
      <c r="D156" s="259">
        <f t="shared" si="28"/>
        <v>-11.817713521352815</v>
      </c>
      <c r="E156" s="259">
        <v>-8.6</v>
      </c>
      <c r="F156" s="78"/>
      <c r="G156" s="267">
        <f>(E12*1000)/' Pop'!O11</f>
        <v>12.74487834374794</v>
      </c>
      <c r="H156" s="552">
        <f>(E12*1000000)/K156</f>
        <v>496.755982486511</v>
      </c>
      <c r="I156" s="44"/>
      <c r="J156" s="78"/>
      <c r="K156" s="76">
        <v>137876.5</v>
      </c>
      <c r="L156" s="89"/>
      <c r="M156" s="76"/>
      <c r="N156" s="76"/>
      <c r="O156" s="76"/>
      <c r="P156" s="76"/>
      <c r="Q156" s="76"/>
      <c r="R156" s="76"/>
    </row>
    <row r="157" spans="1:18" ht="12.75">
      <c r="A157" s="350" t="s">
        <v>21</v>
      </c>
      <c r="B157" s="259">
        <f t="shared" si="26"/>
        <v>95.20000000000005</v>
      </c>
      <c r="C157" s="259">
        <f t="shared" si="27"/>
        <v>44.8421382923111</v>
      </c>
      <c r="D157" s="259">
        <f t="shared" si="28"/>
        <v>50.35786170768895</v>
      </c>
      <c r="E157" s="259">
        <v>50.357861707688905</v>
      </c>
      <c r="F157" s="78"/>
      <c r="G157" s="267">
        <f>(E13*1000)/' Pop'!O12</f>
        <v>14.360909601893255</v>
      </c>
      <c r="H157" s="552">
        <f>(E13*1000000)/K157</f>
        <v>1457.0998071884042</v>
      </c>
      <c r="I157" s="44"/>
      <c r="J157" s="78"/>
      <c r="K157" s="76">
        <v>13384.2</v>
      </c>
      <c r="L157" s="76"/>
      <c r="M157" s="76"/>
      <c r="N157" s="76"/>
      <c r="O157" s="76"/>
      <c r="P157" s="76"/>
      <c r="Q157" s="76"/>
      <c r="R157" s="76"/>
    </row>
    <row r="158" spans="1:18" ht="12.75">
      <c r="A158" s="350" t="s">
        <v>10</v>
      </c>
      <c r="B158" s="259">
        <f t="shared" si="26"/>
        <v>100</v>
      </c>
      <c r="C158" s="259">
        <f t="shared" si="27"/>
        <v>106.76413724958869</v>
      </c>
      <c r="D158" s="259">
        <f t="shared" si="28"/>
        <v>-6.764137249588686</v>
      </c>
      <c r="E158" s="259">
        <v>-6.764137249588686</v>
      </c>
      <c r="F158" s="78"/>
      <c r="G158" s="267">
        <f>(E14*1000)/' Pop'!O13</f>
        <v>15.765081410155055</v>
      </c>
      <c r="H158" s="552">
        <f>(E14*1000000)/K158</f>
        <v>656.7368086109869</v>
      </c>
      <c r="I158" s="44"/>
      <c r="J158" s="78"/>
      <c r="K158" s="76">
        <v>124802.9</v>
      </c>
      <c r="L158" s="76"/>
      <c r="M158" s="76"/>
      <c r="N158" s="76"/>
      <c r="O158" s="76"/>
      <c r="P158" s="76"/>
      <c r="Q158" s="76"/>
      <c r="R158" s="76"/>
    </row>
    <row r="159" spans="1:18" ht="12.75">
      <c r="A159" s="350" t="s">
        <v>3</v>
      </c>
      <c r="B159" s="259">
        <f t="shared" si="26"/>
        <v>100</v>
      </c>
      <c r="C159" s="259">
        <f t="shared" si="27"/>
        <v>98.07923478653613</v>
      </c>
      <c r="D159" s="259">
        <f t="shared" si="28"/>
        <v>1.9207652134638664</v>
      </c>
      <c r="E159" s="259">
        <v>1.9207652134638664</v>
      </c>
      <c r="F159" s="78"/>
      <c r="G159" s="267">
        <f>(E15*1000)/' Pop'!O14</f>
        <v>9.3108554325357</v>
      </c>
      <c r="H159" s="552">
        <f>(E15*1000000)/K159</f>
        <v>379.670142375822</v>
      </c>
      <c r="I159" s="44"/>
      <c r="J159" s="78"/>
      <c r="K159" s="76">
        <v>1458782.7</v>
      </c>
      <c r="L159" s="76"/>
      <c r="M159" s="76"/>
      <c r="N159" s="76"/>
      <c r="O159" s="76"/>
      <c r="P159" s="76"/>
      <c r="Q159" s="76"/>
      <c r="R159" s="76"/>
    </row>
    <row r="160" spans="1:18" ht="12.75">
      <c r="A160" s="350" t="s">
        <v>8</v>
      </c>
      <c r="B160" s="259">
        <f t="shared" si="26"/>
        <v>87.40000000000003</v>
      </c>
      <c r="C160" s="259">
        <f t="shared" si="27"/>
        <v>81.06937333121309</v>
      </c>
      <c r="D160" s="259">
        <f t="shared" si="28"/>
        <v>6.330626668786948</v>
      </c>
      <c r="E160" s="259">
        <v>6.330626668786948</v>
      </c>
      <c r="F160" s="78"/>
      <c r="G160" s="267">
        <f>(E16*1000)/' Pop'!O15</f>
        <v>12.316323951793594</v>
      </c>
      <c r="H160" s="552">
        <f>(E16*1000000)/K160</f>
        <v>527.0138660556626</v>
      </c>
      <c r="I160" s="44"/>
      <c r="J160" s="78"/>
      <c r="K160" s="76">
        <v>1927909.7</v>
      </c>
      <c r="L160" s="76"/>
      <c r="M160" s="76"/>
      <c r="N160" s="76"/>
      <c r="O160" s="76"/>
      <c r="P160" s="76"/>
      <c r="Q160" s="76"/>
      <c r="R160" s="76"/>
    </row>
    <row r="161" spans="1:18" ht="12.75">
      <c r="A161" s="350" t="s">
        <v>0</v>
      </c>
      <c r="B161" s="259">
        <f t="shared" si="26"/>
        <v>114.99999999999993</v>
      </c>
      <c r="C161" s="259">
        <f t="shared" si="27"/>
        <v>126.48038524204728</v>
      </c>
      <c r="D161" s="259">
        <f t="shared" si="28"/>
        <v>-11.480385242047348</v>
      </c>
      <c r="E161" s="259">
        <v>-11.480385242047348</v>
      </c>
      <c r="F161" s="78"/>
      <c r="G161" s="267">
        <f>(E17*1000)/' Pop'!O16</f>
        <v>12.731870075703759</v>
      </c>
      <c r="H161" s="552">
        <f>(E17*1000000)/K161</f>
        <v>752.9284159692774</v>
      </c>
      <c r="I161" s="44"/>
      <c r="J161" s="78"/>
      <c r="K161" s="76">
        <v>179768.1</v>
      </c>
      <c r="L161" s="76"/>
      <c r="M161" s="76"/>
      <c r="N161" s="76"/>
      <c r="O161" s="76"/>
      <c r="P161" s="76"/>
      <c r="Q161" s="76"/>
      <c r="R161" s="76"/>
    </row>
    <row r="162" spans="1:18" ht="12.75">
      <c r="A162" s="350" t="s">
        <v>22</v>
      </c>
      <c r="B162" s="259">
        <f t="shared" si="26"/>
        <v>96.39999999999996</v>
      </c>
      <c r="C162" s="259">
        <f t="shared" si="27"/>
        <v>68.98029814505313</v>
      </c>
      <c r="D162" s="259">
        <f t="shared" si="28"/>
        <v>27.419701854946837</v>
      </c>
      <c r="E162" s="259">
        <v>27.30541614066111</v>
      </c>
      <c r="F162" s="78"/>
      <c r="G162" s="267">
        <f>(E18*1000)/' Pop'!O17</f>
        <v>7.67744827194292</v>
      </c>
      <c r="H162" s="552">
        <f>(E18*1000000)/K162</f>
        <v>621.5078629145584</v>
      </c>
      <c r="I162" s="44"/>
      <c r="J162" s="78"/>
      <c r="K162" s="76">
        <v>125493.5</v>
      </c>
      <c r="L162" s="76"/>
      <c r="M162" s="76"/>
      <c r="N162" s="76"/>
      <c r="O162" s="76"/>
      <c r="P162" s="76"/>
      <c r="Q162" s="76"/>
      <c r="R162" s="76"/>
    </row>
    <row r="163" spans="1:18" ht="12.75">
      <c r="A163" s="350" t="s">
        <v>35</v>
      </c>
      <c r="B163" s="611"/>
      <c r="C163" s="611"/>
      <c r="D163" s="611"/>
      <c r="E163" s="611"/>
      <c r="F163" s="78"/>
      <c r="G163" s="267">
        <f>(E19*1000)/' Pop'!O18</f>
        <v>9.58169060629719</v>
      </c>
      <c r="H163" s="552">
        <f>(E19*1000000)/K163</f>
        <v>380.6672913462128</v>
      </c>
      <c r="I163" s="44"/>
      <c r="J163" s="78"/>
      <c r="K163" s="76">
        <v>7148.5</v>
      </c>
      <c r="L163" s="76"/>
      <c r="M163" s="76"/>
      <c r="N163" s="76"/>
      <c r="O163" s="76"/>
      <c r="P163" s="76"/>
      <c r="Q163" s="76"/>
      <c r="R163" s="76"/>
    </row>
    <row r="164" spans="1:18" ht="12.75">
      <c r="A164" s="350" t="s">
        <v>1</v>
      </c>
      <c r="B164" s="259">
        <f t="shared" si="26"/>
        <v>107.80000000000005</v>
      </c>
      <c r="C164" s="259">
        <f t="shared" si="27"/>
        <v>128.93160847075296</v>
      </c>
      <c r="D164" s="259">
        <f t="shared" si="28"/>
        <v>-21.13160847075291</v>
      </c>
      <c r="E164" s="259">
        <v>-17</v>
      </c>
      <c r="F164" s="78"/>
      <c r="G164" s="267">
        <f>(E20*1000)/' Pop'!O19</f>
        <v>17.570248238566418</v>
      </c>
      <c r="H164" s="552">
        <f>(E20*1000000)/K164</f>
        <v>626.9650694293977</v>
      </c>
      <c r="I164" s="44"/>
      <c r="J164" s="78"/>
      <c r="K164" s="76">
        <v>109855.2</v>
      </c>
      <c r="L164" s="76"/>
      <c r="M164" s="76"/>
      <c r="N164" s="76"/>
      <c r="O164" s="76"/>
      <c r="P164" s="76"/>
      <c r="Q164" s="76"/>
      <c r="R164" s="76"/>
    </row>
    <row r="165" spans="1:18" ht="12.75">
      <c r="A165" s="350" t="s">
        <v>11</v>
      </c>
      <c r="B165" s="259">
        <f t="shared" si="26"/>
        <v>96.09999999999994</v>
      </c>
      <c r="C165" s="259">
        <f t="shared" si="27"/>
        <v>109.00294051373056</v>
      </c>
      <c r="D165" s="259">
        <f t="shared" si="28"/>
        <v>-12.902940513730627</v>
      </c>
      <c r="E165" s="259">
        <v>-12.902940513730627</v>
      </c>
      <c r="F165" s="78"/>
      <c r="G165" s="267">
        <f>(E21*1000)/' Pop'!O20</f>
        <v>9.598774825758891</v>
      </c>
      <c r="H165" s="552">
        <f>(E21*1000000)/K165</f>
        <v>421.3581932527931</v>
      </c>
      <c r="I165" s="44"/>
      <c r="J165" s="78"/>
      <c r="K165" s="76">
        <v>1314210.4</v>
      </c>
      <c r="L165" s="76"/>
      <c r="M165" s="76"/>
      <c r="N165" s="76"/>
      <c r="O165" s="76"/>
      <c r="P165" s="76"/>
      <c r="Q165" s="76"/>
      <c r="R165" s="76"/>
    </row>
    <row r="166" spans="1:18" ht="12.75">
      <c r="A166" s="350" t="s">
        <v>23</v>
      </c>
      <c r="B166" s="259">
        <f t="shared" si="26"/>
        <v>95.19999999999995</v>
      </c>
      <c r="C166" s="259">
        <f t="shared" si="27"/>
        <v>36.87414445946859</v>
      </c>
      <c r="D166" s="259">
        <f t="shared" si="28"/>
        <v>58.32585554053136</v>
      </c>
      <c r="E166" s="259">
        <v>58.32585554053136</v>
      </c>
      <c r="F166" s="78"/>
      <c r="G166" s="267">
        <f>(E22*1000)/' Pop'!O21</f>
        <v>4.5512101278146915</v>
      </c>
      <c r="H166" s="552">
        <f>(E22*1000000)/K166</f>
        <v>553.7720155519515</v>
      </c>
      <c r="I166" s="44"/>
      <c r="J166" s="78"/>
      <c r="K166" s="76">
        <v>19215</v>
      </c>
      <c r="L166" s="76"/>
      <c r="M166" s="76"/>
      <c r="N166" s="76"/>
      <c r="O166" s="76"/>
      <c r="P166" s="76"/>
      <c r="Q166" s="76"/>
      <c r="R166" s="76"/>
    </row>
    <row r="167" spans="1:18" ht="12.75">
      <c r="A167" s="350" t="s">
        <v>78</v>
      </c>
      <c r="B167" s="611"/>
      <c r="C167" s="611"/>
      <c r="D167" s="611"/>
      <c r="E167" s="611"/>
      <c r="F167" s="78"/>
      <c r="G167" s="267">
        <f>(E23*1000)/' Pop'!O22</f>
        <v>6.6216463414634354</v>
      </c>
      <c r="H167" s="632"/>
      <c r="I167" s="44"/>
      <c r="J167" s="78"/>
      <c r="K167" s="635">
        <v>0</v>
      </c>
      <c r="L167" s="76"/>
      <c r="M167" s="76"/>
      <c r="N167" s="76"/>
      <c r="O167" s="76"/>
      <c r="P167" s="76"/>
      <c r="Q167" s="76"/>
      <c r="R167" s="76"/>
    </row>
    <row r="168" spans="1:18" ht="12.75">
      <c r="A168" s="350" t="s">
        <v>24</v>
      </c>
      <c r="B168" s="259">
        <f t="shared" si="26"/>
        <v>95.20000000000006</v>
      </c>
      <c r="C168" s="259">
        <f t="shared" si="27"/>
        <v>39.75978858068503</v>
      </c>
      <c r="D168" s="259">
        <f t="shared" si="28"/>
        <v>55.44021141931503</v>
      </c>
      <c r="E168" s="259">
        <v>55.44021141931503</v>
      </c>
      <c r="F168" s="78"/>
      <c r="G168" s="267">
        <f>(E24*1000)/' Pop'!O23</f>
        <v>5.833748962236957</v>
      </c>
      <c r="H168" s="552">
        <f>(E24*1000000)/K168</f>
        <v>652.364985139291</v>
      </c>
      <c r="I168" s="44"/>
      <c r="J168" s="78"/>
      <c r="K168" s="76">
        <v>31021.4</v>
      </c>
      <c r="L168" s="76"/>
      <c r="M168" s="76"/>
      <c r="N168" s="76"/>
      <c r="O168" s="76"/>
      <c r="P168" s="76"/>
      <c r="Q168" s="76"/>
      <c r="R168" s="76"/>
    </row>
    <row r="169" spans="1:18" ht="12.75">
      <c r="A169" s="350" t="s">
        <v>2</v>
      </c>
      <c r="B169" s="259">
        <f t="shared" si="26"/>
        <v>83.19999999999995</v>
      </c>
      <c r="C169" s="259">
        <f t="shared" si="27"/>
        <v>84.8745434057476</v>
      </c>
      <c r="D169" s="259">
        <f t="shared" si="28"/>
        <v>-1.6745434057476558</v>
      </c>
      <c r="E169" s="259">
        <v>12.4</v>
      </c>
      <c r="F169" s="78"/>
      <c r="G169" s="267">
        <f>(E25*1000)/' Pop'!O24</f>
        <v>24.348677112612606</v>
      </c>
      <c r="H169" s="552">
        <f>(E25*1000000)/K169</f>
        <v>540.2030050218613</v>
      </c>
      <c r="I169" s="44"/>
      <c r="J169" s="78"/>
      <c r="K169" s="76">
        <v>20012.5</v>
      </c>
      <c r="L169" s="76"/>
      <c r="M169" s="76"/>
      <c r="N169" s="76"/>
      <c r="O169" s="76"/>
      <c r="P169" s="76"/>
      <c r="Q169" s="76"/>
      <c r="R169" s="76"/>
    </row>
    <row r="170" spans="1:18" ht="12.75">
      <c r="A170" s="350" t="s">
        <v>25</v>
      </c>
      <c r="B170" s="611"/>
      <c r="C170" s="259">
        <f t="shared" si="27"/>
        <v>128.50541514589878</v>
      </c>
      <c r="D170" s="611"/>
      <c r="E170" s="611"/>
      <c r="F170" s="78"/>
      <c r="G170" s="267">
        <f>(E26*1000)/' Pop'!O25</f>
        <v>7.170830943598603</v>
      </c>
      <c r="H170" s="552">
        <f>(E26*1000000)/K170</f>
        <v>465.7374044349523</v>
      </c>
      <c r="I170" s="44"/>
      <c r="J170" s="78"/>
      <c r="K170" s="76">
        <v>6112.5</v>
      </c>
      <c r="L170" s="76"/>
      <c r="M170" s="76"/>
      <c r="N170" s="76"/>
      <c r="O170" s="76"/>
      <c r="P170" s="76"/>
      <c r="Q170" s="76"/>
      <c r="R170" s="76"/>
    </row>
    <row r="171" spans="1:18" ht="12.75">
      <c r="A171" s="350" t="s">
        <v>5</v>
      </c>
      <c r="B171" s="259">
        <f t="shared" si="26"/>
        <v>96.39999999999996</v>
      </c>
      <c r="C171" s="259">
        <f t="shared" si="27"/>
        <v>100.60746683565192</v>
      </c>
      <c r="D171" s="259">
        <f t="shared" si="28"/>
        <v>-4.207466835651957</v>
      </c>
      <c r="E171" s="259">
        <v>1.4</v>
      </c>
      <c r="F171" s="78"/>
      <c r="G171" s="267">
        <f>(E27*1000)/' Pop'!O26</f>
        <v>13.241145550393455</v>
      </c>
      <c r="H171" s="552">
        <f>(E27*1000000)/K171</f>
        <v>514.1891880076481</v>
      </c>
      <c r="I171" s="44"/>
      <c r="J171" s="78"/>
      <c r="K171" s="76">
        <v>415732.3</v>
      </c>
      <c r="L171" s="76"/>
      <c r="M171" s="76"/>
      <c r="N171" s="76"/>
      <c r="O171" s="76"/>
      <c r="P171" s="76"/>
      <c r="Q171" s="76"/>
      <c r="R171" s="76"/>
    </row>
    <row r="172" spans="1:18" ht="12.75">
      <c r="A172" s="350" t="s">
        <v>37</v>
      </c>
      <c r="B172" s="611"/>
      <c r="C172" s="611"/>
      <c r="D172" s="611"/>
      <c r="E172" s="611"/>
      <c r="F172" s="78"/>
      <c r="G172" s="267">
        <f>(E28*1000)/' Pop'!O27</f>
        <v>12.195360340547218</v>
      </c>
      <c r="H172" s="552">
        <f>(E28*1000000)/K172</f>
        <v>387.2843422655391</v>
      </c>
      <c r="I172" s="44"/>
      <c r="J172" s="78"/>
      <c r="K172" s="76">
        <v>142899</v>
      </c>
      <c r="L172" s="76"/>
      <c r="M172" s="76"/>
      <c r="N172" s="76"/>
      <c r="O172" s="76"/>
      <c r="P172" s="76"/>
      <c r="Q172" s="76"/>
      <c r="R172" s="76"/>
    </row>
    <row r="173" spans="1:18" ht="12.75">
      <c r="A173" s="350" t="s">
        <v>26</v>
      </c>
      <c r="B173" s="259">
        <f t="shared" si="26"/>
        <v>96.39999999999995</v>
      </c>
      <c r="C173" s="259">
        <f t="shared" si="27"/>
        <v>67.71956211245634</v>
      </c>
      <c r="D173" s="259">
        <f t="shared" si="28"/>
        <v>28.680437887543604</v>
      </c>
      <c r="E173" s="259">
        <v>28.566152173257947</v>
      </c>
      <c r="F173" s="78"/>
      <c r="G173" s="267">
        <f>(E29*1000)/' Pop'!O28</f>
        <v>10.012145616232871</v>
      </c>
      <c r="H173" s="552">
        <f>(E29*1000000)/K173</f>
        <v>1040.141197700473</v>
      </c>
      <c r="I173" s="44"/>
      <c r="J173" s="78"/>
      <c r="K173" s="76">
        <v>368014.8</v>
      </c>
      <c r="L173" s="76"/>
      <c r="M173" s="76"/>
      <c r="N173" s="76"/>
      <c r="O173" s="76"/>
      <c r="P173" s="76"/>
      <c r="Q173" s="76"/>
      <c r="R173" s="76"/>
    </row>
    <row r="174" spans="1:18" ht="12.75">
      <c r="A174" s="350" t="s">
        <v>4</v>
      </c>
      <c r="B174" s="259">
        <f t="shared" si="26"/>
        <v>116.19999999999999</v>
      </c>
      <c r="C174" s="259">
        <f t="shared" si="27"/>
        <v>140.95135518013873</v>
      </c>
      <c r="D174" s="259">
        <f t="shared" si="28"/>
        <v>-24.751355180138745</v>
      </c>
      <c r="E174" s="259">
        <v>-24.751355180138745</v>
      </c>
      <c r="F174" s="78"/>
      <c r="G174" s="267">
        <f>(E30*1000)/' Pop'!O29</f>
        <v>8.016494799136963</v>
      </c>
      <c r="H174" s="552">
        <f>(E30*1000000)/K174</f>
        <v>486.1791016709565</v>
      </c>
      <c r="I174" s="44"/>
      <c r="J174" s="78"/>
      <c r="K174" s="76">
        <v>167806.2</v>
      </c>
      <c r="L174" s="76"/>
      <c r="M174" s="76"/>
      <c r="N174" s="76"/>
      <c r="O174" s="76"/>
      <c r="P174" s="76"/>
      <c r="Q174" s="76"/>
      <c r="R174" s="76"/>
    </row>
    <row r="175" spans="1:18" ht="12.75">
      <c r="A175" s="350" t="s">
        <v>40</v>
      </c>
      <c r="B175" s="611"/>
      <c r="C175" s="611"/>
      <c r="D175" s="611"/>
      <c r="E175" s="611"/>
      <c r="F175" s="78"/>
      <c r="G175" s="267">
        <f>(E31*1000)/' Pop'!O30</f>
        <v>6.123195340175608</v>
      </c>
      <c r="H175" s="552">
        <f>(E31*1000000)/K175</f>
        <v>1036.7517553073649</v>
      </c>
      <c r="I175" s="44"/>
      <c r="J175" s="78"/>
      <c r="K175" s="76">
        <v>131706.8</v>
      </c>
      <c r="L175" s="76"/>
      <c r="M175" s="76"/>
      <c r="N175" s="76"/>
      <c r="O175" s="76"/>
      <c r="P175" s="76"/>
      <c r="Q175" s="76"/>
      <c r="R175" s="76"/>
    </row>
    <row r="176" spans="1:18" ht="12.75">
      <c r="A176" s="350" t="s">
        <v>72</v>
      </c>
      <c r="B176" s="259">
        <f t="shared" si="26"/>
        <v>95.19999999999989</v>
      </c>
      <c r="C176" s="259">
        <f t="shared" si="27"/>
        <v>70.74490731631073</v>
      </c>
      <c r="D176" s="259">
        <f t="shared" si="28"/>
        <v>24.45509268368916</v>
      </c>
      <c r="E176" s="259">
        <v>24.45509268368916</v>
      </c>
      <c r="F176" s="78"/>
      <c r="G176" s="267">
        <f>(E32*1000)/' Pop'!O31</f>
        <v>9.50826513866489</v>
      </c>
      <c r="H176" s="552">
        <f>(E32*1000000)/K176</f>
        <v>877.2298788545052</v>
      </c>
      <c r="I176" s="44"/>
      <c r="J176" s="78"/>
      <c r="K176" s="76">
        <v>58302.8</v>
      </c>
      <c r="L176" s="76"/>
      <c r="M176" s="76"/>
      <c r="N176" s="76"/>
      <c r="O176" s="76"/>
      <c r="P176" s="76"/>
      <c r="Q176" s="76"/>
      <c r="R176" s="76"/>
    </row>
    <row r="177" spans="1:18" ht="12.75">
      <c r="A177" s="350" t="s">
        <v>27</v>
      </c>
      <c r="B177" s="259">
        <f t="shared" si="26"/>
        <v>95.2</v>
      </c>
      <c r="C177" s="259">
        <f t="shared" si="27"/>
        <v>98.66101910265368</v>
      </c>
      <c r="D177" s="259">
        <f t="shared" si="28"/>
        <v>-3.4610191026536796</v>
      </c>
      <c r="E177" s="259">
        <v>-3.613400055034731</v>
      </c>
      <c r="F177" s="78"/>
      <c r="G177" s="267">
        <f>(E33*1000)/' Pop'!O32</f>
        <v>10.378257777922148</v>
      </c>
      <c r="H177" s="552">
        <f>(E33*1000000)/K177</f>
        <v>643.4056596444758</v>
      </c>
      <c r="I177" s="44"/>
      <c r="J177" s="78"/>
      <c r="K177" s="76">
        <v>31679.7</v>
      </c>
      <c r="L177" s="76"/>
      <c r="M177" s="76"/>
      <c r="N177" s="76"/>
      <c r="O177" s="76"/>
      <c r="P177" s="76"/>
      <c r="Q177" s="76"/>
      <c r="R177" s="76"/>
    </row>
    <row r="178" spans="1:18" ht="12.75">
      <c r="A178" s="350" t="s">
        <v>6</v>
      </c>
      <c r="B178" s="259">
        <f t="shared" si="26"/>
        <v>108.99999999999999</v>
      </c>
      <c r="C178" s="259">
        <f t="shared" si="27"/>
        <v>139.37741907601014</v>
      </c>
      <c r="D178" s="259">
        <f t="shared" si="28"/>
        <v>-30.377419076010156</v>
      </c>
      <c r="E178" s="259">
        <v>-30.377419076010156</v>
      </c>
      <c r="F178" s="78"/>
      <c r="G178" s="267">
        <f>(E34*1000)/' Pop'!O33</f>
        <v>9.769326386405695</v>
      </c>
      <c r="H178" s="552">
        <f>(E34*1000000)/K178</f>
        <v>494.2296748499244</v>
      </c>
      <c r="I178" s="44"/>
      <c r="J178" s="78"/>
      <c r="K178" s="76">
        <v>808797.1</v>
      </c>
      <c r="L178" s="76"/>
      <c r="M178" s="76"/>
      <c r="N178" s="76"/>
      <c r="O178" s="76"/>
      <c r="P178" s="76"/>
      <c r="Q178" s="76"/>
      <c r="R178" s="76"/>
    </row>
    <row r="179" spans="1:18" ht="12.75">
      <c r="A179" s="350" t="s">
        <v>14</v>
      </c>
      <c r="B179" s="259">
        <f t="shared" si="26"/>
        <v>102.39999999999996</v>
      </c>
      <c r="C179" s="259">
        <f t="shared" si="27"/>
        <v>96.33124801190502</v>
      </c>
      <c r="D179" s="259">
        <f t="shared" si="28"/>
        <v>6.068751988094945</v>
      </c>
      <c r="E179" s="259">
        <v>6.068751988094945</v>
      </c>
      <c r="F179" s="78"/>
      <c r="G179" s="267">
        <f>(E35*1000)/' Pop'!O34</f>
        <v>7.799330328239144</v>
      </c>
      <c r="H179" s="552">
        <f>(E35*1000000)/K179</f>
        <v>322.11917296989174</v>
      </c>
      <c r="I179" s="44"/>
      <c r="J179" s="78"/>
      <c r="K179" s="76">
        <v>216072.9</v>
      </c>
      <c r="L179" s="76"/>
      <c r="M179" s="76"/>
      <c r="N179" s="76"/>
      <c r="O179" s="76"/>
      <c r="P179" s="76"/>
      <c r="Q179" s="76"/>
      <c r="R179" s="76"/>
    </row>
    <row r="180" spans="1:18" ht="12.75">
      <c r="A180" s="350" t="s">
        <v>38</v>
      </c>
      <c r="B180" s="611"/>
      <c r="C180" s="611"/>
      <c r="D180" s="611"/>
      <c r="E180" s="611"/>
      <c r="F180" s="78"/>
      <c r="G180" s="617"/>
      <c r="H180" s="632"/>
      <c r="I180" s="44"/>
      <c r="J180" s="78"/>
      <c r="K180" s="635">
        <v>0</v>
      </c>
      <c r="L180" s="76"/>
      <c r="M180" s="76"/>
      <c r="N180" s="76"/>
      <c r="O180" s="76"/>
      <c r="P180" s="76"/>
      <c r="Q180" s="76"/>
      <c r="R180" s="76"/>
    </row>
    <row r="181" spans="1:18" ht="12.75">
      <c r="A181" s="350" t="s">
        <v>41</v>
      </c>
      <c r="B181" s="611"/>
      <c r="C181" s="611"/>
      <c r="D181" s="611"/>
      <c r="E181" s="611"/>
      <c r="F181" s="78"/>
      <c r="G181" s="617"/>
      <c r="H181" s="632"/>
      <c r="I181" s="44"/>
      <c r="J181" s="78"/>
      <c r="K181" s="76">
        <v>390374.9</v>
      </c>
      <c r="L181" s="76"/>
      <c r="M181" s="76"/>
      <c r="N181" s="76"/>
      <c r="O181" s="76"/>
      <c r="P181" s="76"/>
      <c r="Q181" s="76"/>
      <c r="R181" s="76"/>
    </row>
    <row r="182" spans="1:18" ht="12.75">
      <c r="A182" s="350" t="s">
        <v>9</v>
      </c>
      <c r="B182" s="259">
        <f t="shared" si="26"/>
        <v>92.50000000000009</v>
      </c>
      <c r="C182" s="259">
        <f t="shared" si="27"/>
        <v>85.09797763566057</v>
      </c>
      <c r="D182" s="259">
        <f t="shared" si="28"/>
        <v>7.4020223643395155</v>
      </c>
      <c r="E182" s="259">
        <v>7.4020223643395155</v>
      </c>
      <c r="F182" s="78"/>
      <c r="G182" s="267">
        <f>(E38*1000)/' Pop'!O37</f>
        <v>10.718256353514207</v>
      </c>
      <c r="H182" s="552">
        <f>(E38*1000000)/K182</f>
        <v>431.3276140850216</v>
      </c>
      <c r="I182" s="44"/>
      <c r="J182" s="78"/>
      <c r="K182" s="76">
        <v>1471808.4</v>
      </c>
      <c r="L182" s="76"/>
      <c r="M182" s="76"/>
      <c r="N182" s="76"/>
      <c r="O182" s="76"/>
      <c r="P182" s="76"/>
      <c r="Q182" s="76"/>
      <c r="R182" s="76"/>
    </row>
    <row r="183" spans="1:18" ht="12.75">
      <c r="A183" s="367"/>
      <c r="B183" s="362"/>
      <c r="C183" s="362"/>
      <c r="D183" s="362"/>
      <c r="E183" s="362"/>
      <c r="F183" s="78"/>
      <c r="G183" s="348"/>
      <c r="H183" s="348"/>
      <c r="I183" s="348"/>
      <c r="J183" s="78"/>
      <c r="K183" s="76"/>
      <c r="L183" s="76"/>
      <c r="M183" s="76"/>
      <c r="N183" s="76"/>
      <c r="O183" s="76"/>
      <c r="P183" s="76"/>
      <c r="Q183" s="76"/>
      <c r="R183" s="76"/>
    </row>
    <row r="184" spans="1:18" ht="12.75">
      <c r="A184" s="367"/>
      <c r="B184" s="362"/>
      <c r="C184" s="362"/>
      <c r="D184" s="362"/>
      <c r="E184" s="362"/>
      <c r="F184" s="78"/>
      <c r="G184" s="348"/>
      <c r="H184" s="348"/>
      <c r="I184" s="348"/>
      <c r="J184" s="78"/>
      <c r="K184" s="76"/>
      <c r="L184" s="76"/>
      <c r="M184" s="76"/>
      <c r="N184" s="76"/>
      <c r="O184" s="76"/>
      <c r="P184" s="76"/>
      <c r="Q184" s="76"/>
      <c r="R184" s="76"/>
    </row>
    <row r="185" spans="1:18" ht="12.75">
      <c r="A185" s="76"/>
      <c r="B185" s="89"/>
      <c r="C185" s="89"/>
      <c r="D185" s="89"/>
      <c r="E185" s="76"/>
      <c r="F185" s="78"/>
      <c r="G185" s="348"/>
      <c r="H185" s="348"/>
      <c r="I185" s="348"/>
      <c r="J185" s="78"/>
      <c r="K185" s="76"/>
      <c r="L185" s="76"/>
      <c r="M185" s="76"/>
      <c r="N185" s="76"/>
      <c r="O185" s="76"/>
      <c r="P185" s="76"/>
      <c r="Q185" s="76"/>
      <c r="R185" s="76"/>
    </row>
    <row r="186" spans="1:18" ht="12.75">
      <c r="A186" s="402" t="s">
        <v>184</v>
      </c>
      <c r="B186" s="89"/>
      <c r="C186" s="89"/>
      <c r="D186" s="89"/>
      <c r="E186" s="76"/>
      <c r="F186" s="78"/>
      <c r="G186" s="348"/>
      <c r="H186" s="348"/>
      <c r="I186" s="348"/>
      <c r="J186" s="78"/>
      <c r="K186" s="76"/>
      <c r="L186" s="76"/>
      <c r="M186" s="76"/>
      <c r="N186" s="76"/>
      <c r="O186" s="76"/>
      <c r="P186" s="76"/>
      <c r="Q186" s="76"/>
      <c r="R186" s="76"/>
    </row>
    <row r="187" spans="1:18" ht="12.75">
      <c r="A187" s="86"/>
      <c r="B187" s="89"/>
      <c r="C187" s="89"/>
      <c r="D187" s="89"/>
      <c r="E187" s="76"/>
      <c r="F187" s="78"/>
      <c r="G187" s="76"/>
      <c r="H187" s="76"/>
      <c r="I187" s="76"/>
      <c r="J187" s="78"/>
      <c r="K187" s="76"/>
      <c r="L187" s="76"/>
      <c r="M187" s="76"/>
      <c r="N187" s="76"/>
      <c r="O187" s="76"/>
      <c r="P187" s="76"/>
      <c r="Q187" s="76"/>
      <c r="R187" s="76"/>
    </row>
    <row r="188" spans="1:18" ht="77.25" thickBot="1">
      <c r="A188" s="374"/>
      <c r="B188" s="390" t="s">
        <v>93</v>
      </c>
      <c r="C188" s="390" t="s">
        <v>93</v>
      </c>
      <c r="D188" s="390" t="s">
        <v>92</v>
      </c>
      <c r="E188" s="89"/>
      <c r="F188" s="89"/>
      <c r="G188" s="76"/>
      <c r="H188" s="76"/>
      <c r="I188" s="76"/>
      <c r="J188" s="78"/>
      <c r="K188" s="78"/>
      <c r="L188" s="78"/>
      <c r="M188" s="78"/>
      <c r="N188" s="76"/>
      <c r="O188" s="76"/>
      <c r="P188" s="76"/>
      <c r="Q188" s="76"/>
      <c r="R188" s="76"/>
    </row>
    <row r="189" spans="1:18" ht="38.25">
      <c r="A189" s="41"/>
      <c r="B189" s="364" t="s">
        <v>338</v>
      </c>
      <c r="C189" s="364" t="s">
        <v>240</v>
      </c>
      <c r="D189" s="365" t="s">
        <v>82</v>
      </c>
      <c r="E189" s="89"/>
      <c r="F189" s="170" t="s">
        <v>94</v>
      </c>
      <c r="G189" s="54"/>
      <c r="H189" s="54"/>
      <c r="I189" s="957" t="s">
        <v>231</v>
      </c>
      <c r="J189" s="957"/>
      <c r="K189" s="957"/>
      <c r="L189" s="78"/>
      <c r="M189" s="78"/>
      <c r="N189" s="76"/>
      <c r="O189" s="76"/>
      <c r="P189" s="76"/>
      <c r="Q189" s="76"/>
      <c r="R189" s="76"/>
    </row>
    <row r="190" spans="1:18" ht="12.75">
      <c r="A190" s="366" t="s">
        <v>13</v>
      </c>
      <c r="B190" s="500">
        <v>10.514512141587016</v>
      </c>
      <c r="C190" s="508">
        <v>405.9355340673826</v>
      </c>
      <c r="D190" s="589">
        <v>-10.9</v>
      </c>
      <c r="E190" s="757"/>
      <c r="F190" s="7"/>
      <c r="G190" s="71"/>
      <c r="H190" s="46"/>
      <c r="I190" s="958"/>
      <c r="J190" s="958"/>
      <c r="K190" s="958"/>
      <c r="L190" s="76"/>
      <c r="M190" s="76"/>
      <c r="N190" s="76"/>
      <c r="O190" s="76"/>
      <c r="P190" s="76"/>
      <c r="Q190" s="76"/>
      <c r="R190" s="76"/>
    </row>
    <row r="191" spans="1:18" ht="12.75">
      <c r="A191" s="366" t="s">
        <v>7</v>
      </c>
      <c r="B191" s="500">
        <v>14.514899585470921</v>
      </c>
      <c r="C191" s="508">
        <v>589.696241098658</v>
      </c>
      <c r="D191" s="298">
        <v>-3.3</v>
      </c>
      <c r="E191" s="757"/>
      <c r="F191" s="173"/>
      <c r="G191" s="70" t="s">
        <v>52</v>
      </c>
      <c r="H191" s="46"/>
      <c r="I191" s="54"/>
      <c r="J191" s="46" t="s">
        <v>269</v>
      </c>
      <c r="K191" s="54"/>
      <c r="L191" s="76"/>
      <c r="M191" s="76"/>
      <c r="N191" s="76"/>
      <c r="O191" s="76"/>
      <c r="P191" s="76"/>
      <c r="Q191" s="76"/>
      <c r="R191" s="76"/>
    </row>
    <row r="192" spans="1:18" ht="12.75">
      <c r="A192" s="366" t="s">
        <v>39</v>
      </c>
      <c r="B192" s="508">
        <v>7.934857563084965</v>
      </c>
      <c r="C192" s="470">
        <v>1306.1329974738333</v>
      </c>
      <c r="D192" s="590">
        <v>51</v>
      </c>
      <c r="E192" s="757"/>
      <c r="F192" s="494"/>
      <c r="G192" s="70" t="s">
        <v>211</v>
      </c>
      <c r="H192" s="46"/>
      <c r="I192" s="54"/>
      <c r="J192" s="46" t="s">
        <v>270</v>
      </c>
      <c r="K192" s="54"/>
      <c r="L192" s="76"/>
      <c r="M192" s="76"/>
      <c r="N192" s="76"/>
      <c r="O192" s="76"/>
      <c r="P192" s="76"/>
      <c r="Q192" s="76"/>
      <c r="R192" s="76"/>
    </row>
    <row r="193" spans="1:18" ht="12.75">
      <c r="A193" s="366" t="s">
        <v>19</v>
      </c>
      <c r="B193" s="624"/>
      <c r="C193" s="624"/>
      <c r="D193" s="611"/>
      <c r="E193" s="757"/>
      <c r="F193" s="460"/>
      <c r="G193" s="70" t="s">
        <v>53</v>
      </c>
      <c r="H193" s="46"/>
      <c r="I193" s="54"/>
      <c r="J193" s="46" t="s">
        <v>271</v>
      </c>
      <c r="K193" s="54"/>
      <c r="L193" s="76"/>
      <c r="M193" s="76"/>
      <c r="N193" s="76"/>
      <c r="O193" s="76"/>
      <c r="P193" s="76"/>
      <c r="Q193" s="76"/>
      <c r="R193" s="76"/>
    </row>
    <row r="194" spans="1:18" ht="12.75">
      <c r="A194" s="366" t="s">
        <v>128</v>
      </c>
      <c r="B194" s="500">
        <v>14.002350361829462</v>
      </c>
      <c r="C194" s="500">
        <v>981.7582825242786</v>
      </c>
      <c r="D194" s="590">
        <v>20.856968815256153</v>
      </c>
      <c r="E194" s="757"/>
      <c r="F194" s="76"/>
      <c r="G194" s="76"/>
      <c r="H194" s="76"/>
      <c r="I194" s="76"/>
      <c r="J194" s="76"/>
      <c r="K194" s="76"/>
      <c r="L194" s="76"/>
      <c r="M194" s="76"/>
      <c r="N194" s="76"/>
      <c r="O194" s="76"/>
      <c r="P194" s="76"/>
      <c r="Q194" s="76"/>
      <c r="R194" s="76"/>
    </row>
    <row r="195" spans="1:18" ht="12.75">
      <c r="A195" s="366" t="s">
        <v>12</v>
      </c>
      <c r="B195" s="500">
        <v>12.74487834374794</v>
      </c>
      <c r="C195" s="508">
        <v>496.755982486511</v>
      </c>
      <c r="D195" s="589">
        <v>-8.6</v>
      </c>
      <c r="E195" s="757"/>
      <c r="F195" s="532" t="s">
        <v>218</v>
      </c>
      <c r="G195" s="533"/>
      <c r="H195" s="534" t="s">
        <v>217</v>
      </c>
      <c r="I195" s="533"/>
      <c r="J195" s="76"/>
      <c r="K195" s="76"/>
      <c r="L195" s="76"/>
      <c r="M195" s="76"/>
      <c r="N195" s="76"/>
      <c r="O195" s="76"/>
      <c r="P195" s="76"/>
      <c r="Q195" s="76"/>
      <c r="R195" s="76"/>
    </row>
    <row r="196" spans="1:18" ht="12.75">
      <c r="A196" s="366" t="s">
        <v>21</v>
      </c>
      <c r="B196" s="500">
        <v>14.360909601893255</v>
      </c>
      <c r="C196" s="470">
        <v>1457.0998071884042</v>
      </c>
      <c r="D196" s="590">
        <v>50.357861707688905</v>
      </c>
      <c r="E196" s="757"/>
      <c r="F196" s="553">
        <f>MIN(B$190:B$221)</f>
        <v>4.5512101278146915</v>
      </c>
      <c r="G196" s="533" t="s">
        <v>195</v>
      </c>
      <c r="H196" s="535">
        <f>MIN(C$190:C$221)</f>
        <v>322.11917296989174</v>
      </c>
      <c r="I196" s="533" t="s">
        <v>195</v>
      </c>
      <c r="J196" s="76"/>
      <c r="K196" s="76"/>
      <c r="L196" s="76"/>
      <c r="M196" s="76"/>
      <c r="N196" s="76"/>
      <c r="O196" s="76"/>
      <c r="P196" s="76"/>
      <c r="Q196" s="76"/>
      <c r="R196" s="76"/>
    </row>
    <row r="197" spans="1:18" ht="14.25" customHeight="1">
      <c r="A197" s="366" t="s">
        <v>10</v>
      </c>
      <c r="B197" s="544">
        <v>15.765081410155055</v>
      </c>
      <c r="C197" s="500">
        <v>656.7368086109869</v>
      </c>
      <c r="D197" s="589">
        <v>-6.764137249588686</v>
      </c>
      <c r="E197" s="757"/>
      <c r="F197" s="553">
        <f>MAX(B$190:B$221)</f>
        <v>24.348677112612606</v>
      </c>
      <c r="G197" s="533" t="s">
        <v>196</v>
      </c>
      <c r="H197" s="535">
        <f>MAX(C$190:C$221)</f>
        <v>1457.0998071884042</v>
      </c>
      <c r="I197" s="533" t="s">
        <v>196</v>
      </c>
      <c r="J197" s="76"/>
      <c r="K197" s="76"/>
      <c r="L197" s="76"/>
      <c r="M197" s="76"/>
      <c r="N197" s="76"/>
      <c r="O197" s="76"/>
      <c r="P197" s="76"/>
      <c r="Q197" s="76"/>
      <c r="R197" s="76"/>
    </row>
    <row r="198" spans="1:18" ht="12.75">
      <c r="A198" s="366" t="s">
        <v>3</v>
      </c>
      <c r="B198" s="636">
        <v>9.3108554325357</v>
      </c>
      <c r="C198" s="508">
        <v>379.670142375822</v>
      </c>
      <c r="D198" s="298">
        <v>1.9207652134638664</v>
      </c>
      <c r="E198" s="757"/>
      <c r="F198" s="553">
        <f>F197-F196</f>
        <v>19.797466984797914</v>
      </c>
      <c r="G198" s="533" t="s">
        <v>213</v>
      </c>
      <c r="H198" s="535">
        <f>H197-H196</f>
        <v>1134.9806342185125</v>
      </c>
      <c r="I198" s="533" t="s">
        <v>213</v>
      </c>
      <c r="J198" s="76"/>
      <c r="K198" s="76"/>
      <c r="L198" s="76"/>
      <c r="M198" s="76"/>
      <c r="N198" s="76"/>
      <c r="O198" s="76"/>
      <c r="P198" s="76"/>
      <c r="Q198" s="76"/>
      <c r="R198" s="76"/>
    </row>
    <row r="199" spans="1:18" ht="12.75">
      <c r="A199" s="366" t="s">
        <v>8</v>
      </c>
      <c r="B199" s="500">
        <v>12.316323951793594</v>
      </c>
      <c r="C199" s="508">
        <v>527.0138660556626</v>
      </c>
      <c r="D199" s="590">
        <v>6.330626668786948</v>
      </c>
      <c r="E199" s="757"/>
      <c r="F199" s="553">
        <f>F198/4</f>
        <v>4.949366746199479</v>
      </c>
      <c r="G199" s="533" t="s">
        <v>214</v>
      </c>
      <c r="H199" s="536">
        <f>H198/4</f>
        <v>283.7451585546281</v>
      </c>
      <c r="I199" s="533" t="s">
        <v>214</v>
      </c>
      <c r="J199" s="76"/>
      <c r="K199" s="76"/>
      <c r="L199" s="76"/>
      <c r="M199" s="76"/>
      <c r="N199" s="76"/>
      <c r="O199" s="76"/>
      <c r="P199" s="76"/>
      <c r="Q199" s="76"/>
      <c r="R199" s="76"/>
    </row>
    <row r="200" spans="1:18" ht="12.75">
      <c r="A200" s="366" t="s">
        <v>0</v>
      </c>
      <c r="B200" s="500">
        <v>12.731870075703759</v>
      </c>
      <c r="C200" s="500">
        <v>752.9284159692774</v>
      </c>
      <c r="D200" s="589">
        <v>-11.480385242047348</v>
      </c>
      <c r="E200" s="757"/>
      <c r="F200" s="553"/>
      <c r="G200" s="533"/>
      <c r="H200" s="537"/>
      <c r="I200" s="533"/>
      <c r="J200" s="76"/>
      <c r="K200" s="76"/>
      <c r="L200" s="76"/>
      <c r="M200" s="76"/>
      <c r="N200" s="76"/>
      <c r="O200" s="76"/>
      <c r="P200" s="76"/>
      <c r="Q200" s="76"/>
      <c r="R200" s="76"/>
    </row>
    <row r="201" spans="1:18" ht="12.75">
      <c r="A201" s="366" t="s">
        <v>22</v>
      </c>
      <c r="B201" s="508">
        <v>7.67744827194292</v>
      </c>
      <c r="C201" s="500">
        <v>621.5078629145584</v>
      </c>
      <c r="D201" s="590">
        <v>27.30541614066111</v>
      </c>
      <c r="E201" s="757"/>
      <c r="F201" s="553"/>
      <c r="G201" s="538"/>
      <c r="H201" s="537"/>
      <c r="I201" s="538"/>
      <c r="J201" s="76"/>
      <c r="K201" s="76"/>
      <c r="L201" s="76"/>
      <c r="M201" s="76"/>
      <c r="N201" s="76"/>
      <c r="O201" s="76"/>
      <c r="P201" s="76"/>
      <c r="Q201" s="76"/>
      <c r="R201" s="76"/>
    </row>
    <row r="202" spans="1:18" ht="12.75">
      <c r="A202" s="366" t="s">
        <v>35</v>
      </c>
      <c r="B202" s="500">
        <v>9.58169060629719</v>
      </c>
      <c r="C202" s="508">
        <v>380.6672913462128</v>
      </c>
      <c r="D202" s="590">
        <v>11</v>
      </c>
      <c r="E202" s="757"/>
      <c r="F202" s="553">
        <f>F196+F199</f>
        <v>9.50057687401417</v>
      </c>
      <c r="G202" s="533" t="s">
        <v>215</v>
      </c>
      <c r="H202" s="536">
        <f>H196+H199</f>
        <v>605.8643315245199</v>
      </c>
      <c r="I202" s="533" t="s">
        <v>215</v>
      </c>
      <c r="J202" s="76"/>
      <c r="K202" s="76"/>
      <c r="L202" s="76"/>
      <c r="M202" s="76"/>
      <c r="N202" s="76"/>
      <c r="O202" s="76"/>
      <c r="P202" s="76"/>
      <c r="Q202" s="76"/>
      <c r="R202" s="76"/>
    </row>
    <row r="203" spans="1:18" ht="12.75">
      <c r="A203" s="366" t="s">
        <v>1</v>
      </c>
      <c r="B203" s="500">
        <v>17.570248238566418</v>
      </c>
      <c r="C203" s="500">
        <v>626.9650694293977</v>
      </c>
      <c r="D203" s="589">
        <v>-17</v>
      </c>
      <c r="E203" s="757"/>
      <c r="F203" s="553">
        <f>F196+F199+F199+F199</f>
        <v>19.399310366413125</v>
      </c>
      <c r="G203" s="533" t="s">
        <v>216</v>
      </c>
      <c r="H203" s="536">
        <f>H196+H199+H199+H199</f>
        <v>1173.3546486337762</v>
      </c>
      <c r="I203" s="533" t="s">
        <v>216</v>
      </c>
      <c r="J203" s="76"/>
      <c r="K203" s="76"/>
      <c r="L203" s="76"/>
      <c r="M203" s="76"/>
      <c r="N203" s="76"/>
      <c r="O203" s="76"/>
      <c r="P203" s="76"/>
      <c r="Q203" s="76"/>
      <c r="R203" s="76"/>
    </row>
    <row r="204" spans="1:18" ht="12.75" customHeight="1">
      <c r="A204" s="366" t="s">
        <v>11</v>
      </c>
      <c r="B204" s="500">
        <v>9.598774825758891</v>
      </c>
      <c r="C204" s="508">
        <v>421.3581932527931</v>
      </c>
      <c r="D204" s="589">
        <v>-12.902940513730627</v>
      </c>
      <c r="E204" s="757"/>
      <c r="F204" s="539"/>
      <c r="G204" s="76"/>
      <c r="H204" s="76"/>
      <c r="I204" s="76"/>
      <c r="J204" s="76"/>
      <c r="K204" s="76"/>
      <c r="L204" s="76"/>
      <c r="M204" s="76"/>
      <c r="N204" s="76"/>
      <c r="O204" s="76"/>
      <c r="P204" s="76"/>
      <c r="Q204" s="76"/>
      <c r="R204" s="76"/>
    </row>
    <row r="205" spans="1:18" ht="12.75" customHeight="1">
      <c r="A205" s="366" t="s">
        <v>23</v>
      </c>
      <c r="B205" s="508">
        <v>4.5512101278146915</v>
      </c>
      <c r="C205" s="636">
        <v>553.7720155519515</v>
      </c>
      <c r="D205" s="590">
        <v>58.32585554053136</v>
      </c>
      <c r="E205" s="757"/>
      <c r="F205" s="8" t="s">
        <v>87</v>
      </c>
      <c r="G205" s="54"/>
      <c r="H205" s="54"/>
      <c r="I205" s="46"/>
      <c r="J205" s="54"/>
      <c r="K205" s="54"/>
      <c r="L205" s="76"/>
      <c r="M205" s="76"/>
      <c r="N205" s="76"/>
      <c r="O205" s="76"/>
      <c r="P205" s="76"/>
      <c r="Q205" s="76"/>
      <c r="R205" s="76"/>
    </row>
    <row r="206" spans="1:18" ht="12.75" customHeight="1">
      <c r="A206" s="366" t="s">
        <v>78</v>
      </c>
      <c r="B206" s="508">
        <v>6.6216463414634354</v>
      </c>
      <c r="C206" s="624"/>
      <c r="D206" s="298">
        <v>-2</v>
      </c>
      <c r="E206" s="757"/>
      <c r="F206" s="2"/>
      <c r="G206" s="70" t="s">
        <v>267</v>
      </c>
      <c r="H206" s="46"/>
      <c r="I206" s="54"/>
      <c r="J206" s="46"/>
      <c r="K206" s="54"/>
      <c r="L206" s="76"/>
      <c r="M206" s="76"/>
      <c r="N206" s="76"/>
      <c r="O206" s="76"/>
      <c r="P206" s="76"/>
      <c r="Q206" s="76"/>
      <c r="R206" s="76"/>
    </row>
    <row r="207" spans="1:18" ht="15.75">
      <c r="A207" s="366" t="s">
        <v>24</v>
      </c>
      <c r="B207" s="508">
        <v>5.833748962236957</v>
      </c>
      <c r="C207" s="500">
        <v>652.364985139291</v>
      </c>
      <c r="D207" s="590">
        <v>55.44021141931503</v>
      </c>
      <c r="E207" s="757"/>
      <c r="F207" s="968"/>
      <c r="G207" s="666" t="s">
        <v>266</v>
      </c>
      <c r="H207" s="46"/>
      <c r="I207" s="667" t="s">
        <v>222</v>
      </c>
      <c r="J207" s="668"/>
      <c r="K207" s="54"/>
      <c r="L207" s="76"/>
      <c r="M207" s="76"/>
      <c r="N207" s="76"/>
      <c r="O207" s="76"/>
      <c r="P207" s="76"/>
      <c r="Q207" s="76"/>
      <c r="R207" s="76"/>
    </row>
    <row r="208" spans="1:18" ht="12.75">
      <c r="A208" s="366" t="s">
        <v>2</v>
      </c>
      <c r="B208" s="470">
        <v>24.348677112612606</v>
      </c>
      <c r="C208" s="636">
        <v>540.2030050218613</v>
      </c>
      <c r="D208" s="590">
        <v>12.4</v>
      </c>
      <c r="E208" s="757"/>
      <c r="F208" s="3"/>
      <c r="G208" s="70" t="s">
        <v>268</v>
      </c>
      <c r="H208" s="46"/>
      <c r="I208" s="54"/>
      <c r="J208" s="46"/>
      <c r="K208" s="54"/>
      <c r="L208" s="76"/>
      <c r="M208" s="76"/>
      <c r="N208" s="76"/>
      <c r="O208" s="76"/>
      <c r="P208" s="76"/>
      <c r="Q208" s="76"/>
      <c r="R208" s="76"/>
    </row>
    <row r="209" spans="1:18" ht="12.75">
      <c r="A209" s="366" t="s">
        <v>25</v>
      </c>
      <c r="B209" s="508">
        <v>7.170830943598603</v>
      </c>
      <c r="C209" s="508">
        <v>465.7374044349523</v>
      </c>
      <c r="D209" s="611"/>
      <c r="E209" s="757"/>
      <c r="F209" s="540"/>
      <c r="G209" s="76"/>
      <c r="H209" s="76"/>
      <c r="I209" s="76"/>
      <c r="J209" s="76"/>
      <c r="K209" s="76"/>
      <c r="L209" s="76"/>
      <c r="M209" s="76"/>
      <c r="N209" s="76"/>
      <c r="O209" s="76"/>
      <c r="P209" s="76"/>
      <c r="Q209" s="76"/>
      <c r="R209" s="76"/>
    </row>
    <row r="210" spans="1:18" ht="12.75">
      <c r="A210" s="366" t="s">
        <v>5</v>
      </c>
      <c r="B210" s="500">
        <v>13.241145550393455</v>
      </c>
      <c r="C210" s="508">
        <v>514.1891880076481</v>
      </c>
      <c r="D210" s="298">
        <v>1.4</v>
      </c>
      <c r="E210" s="757"/>
      <c r="F210" s="76"/>
      <c r="G210" s="540"/>
      <c r="H210" s="76"/>
      <c r="I210" s="76"/>
      <c r="J210" s="76"/>
      <c r="K210" s="76"/>
      <c r="L210" s="76"/>
      <c r="M210" s="76"/>
      <c r="N210" s="76"/>
      <c r="O210" s="76"/>
      <c r="P210" s="76"/>
      <c r="Q210" s="76"/>
      <c r="R210" s="76"/>
    </row>
    <row r="211" spans="1:18" ht="12.75">
      <c r="A211" s="366" t="s">
        <v>37</v>
      </c>
      <c r="B211" s="500">
        <v>12.195360340547218</v>
      </c>
      <c r="C211" s="508">
        <v>387.2843422655391</v>
      </c>
      <c r="D211" s="589">
        <v>-6</v>
      </c>
      <c r="E211" s="757"/>
      <c r="F211" s="541"/>
      <c r="G211" s="76"/>
      <c r="H211" s="76"/>
      <c r="I211" s="76"/>
      <c r="J211" s="76"/>
      <c r="K211" s="76"/>
      <c r="L211" s="76"/>
      <c r="M211" s="76"/>
      <c r="N211" s="76"/>
      <c r="O211" s="76"/>
      <c r="P211" s="76"/>
      <c r="Q211" s="76"/>
      <c r="R211" s="76"/>
    </row>
    <row r="212" spans="1:18" ht="12.75">
      <c r="A212" s="366" t="s">
        <v>26</v>
      </c>
      <c r="B212" s="544">
        <v>10.012145616232871</v>
      </c>
      <c r="C212" s="500">
        <v>1040.141197700473</v>
      </c>
      <c r="D212" s="590">
        <v>28.566152173257947</v>
      </c>
      <c r="E212" s="757"/>
      <c r="F212" s="542"/>
      <c r="G212" s="76"/>
      <c r="H212" s="76"/>
      <c r="I212" s="76"/>
      <c r="J212" s="76"/>
      <c r="K212" s="76"/>
      <c r="L212" s="76"/>
      <c r="M212" s="72"/>
      <c r="N212" s="76"/>
      <c r="O212" s="76"/>
      <c r="P212" s="76"/>
      <c r="Q212" s="76"/>
      <c r="R212" s="76"/>
    </row>
    <row r="213" spans="1:18" ht="12.75">
      <c r="A213" s="366" t="s">
        <v>4</v>
      </c>
      <c r="B213" s="508">
        <v>8.016494799136963</v>
      </c>
      <c r="C213" s="508">
        <v>486.1791016709565</v>
      </c>
      <c r="D213" s="589">
        <v>-24.751355180138745</v>
      </c>
      <c r="E213" s="757"/>
      <c r="F213" s="542"/>
      <c r="G213" s="543"/>
      <c r="H213" s="76"/>
      <c r="I213" s="76"/>
      <c r="J213" s="76"/>
      <c r="K213" s="76"/>
      <c r="L213" s="76"/>
      <c r="M213" s="76"/>
      <c r="N213" s="76"/>
      <c r="O213" s="76"/>
      <c r="P213" s="76"/>
      <c r="Q213" s="76"/>
      <c r="R213" s="76"/>
    </row>
    <row r="214" spans="1:18" ht="12.75">
      <c r="A214" s="366" t="s">
        <v>40</v>
      </c>
      <c r="B214" s="508">
        <v>6.123195340175608</v>
      </c>
      <c r="C214" s="500">
        <v>1036.7517553073649</v>
      </c>
      <c r="D214" s="590">
        <v>43</v>
      </c>
      <c r="E214" s="757"/>
      <c r="F214" s="542"/>
      <c r="G214" s="543"/>
      <c r="H214" s="76"/>
      <c r="I214" s="76"/>
      <c r="J214" s="76"/>
      <c r="K214" s="76"/>
      <c r="L214" s="76"/>
      <c r="M214" s="76"/>
      <c r="N214" s="76"/>
      <c r="O214" s="76"/>
      <c r="P214" s="76"/>
      <c r="Q214" s="76"/>
      <c r="R214" s="76"/>
    </row>
    <row r="215" spans="1:18" ht="12.75">
      <c r="A215" s="366" t="s">
        <v>72</v>
      </c>
      <c r="B215" s="500">
        <v>9.50826513866489</v>
      </c>
      <c r="C215" s="500">
        <v>877.2298788545052</v>
      </c>
      <c r="D215" s="590">
        <v>24.45509268368916</v>
      </c>
      <c r="E215" s="757"/>
      <c r="F215" s="76"/>
      <c r="G215" s="543"/>
      <c r="H215" s="76"/>
      <c r="I215" s="76"/>
      <c r="J215" s="76"/>
      <c r="K215" s="76"/>
      <c r="L215" s="76"/>
      <c r="M215" s="76"/>
      <c r="N215" s="76"/>
      <c r="O215" s="76"/>
      <c r="P215" s="76"/>
      <c r="Q215" s="76"/>
      <c r="R215" s="76"/>
    </row>
    <row r="216" spans="1:18" ht="12.75">
      <c r="A216" s="366" t="s">
        <v>27</v>
      </c>
      <c r="B216" s="500">
        <v>10.378257777922148</v>
      </c>
      <c r="C216" s="500">
        <v>643.4056596444758</v>
      </c>
      <c r="D216" s="298">
        <v>-3.613400055034731</v>
      </c>
      <c r="E216" s="757"/>
      <c r="F216" s="76"/>
      <c r="G216" s="76"/>
      <c r="H216" s="76"/>
      <c r="I216" s="76"/>
      <c r="J216" s="76"/>
      <c r="K216" s="76"/>
      <c r="L216" s="76"/>
      <c r="M216" s="76"/>
      <c r="N216" s="76"/>
      <c r="O216" s="76"/>
      <c r="P216" s="76"/>
      <c r="Q216" s="76"/>
      <c r="R216" s="76"/>
    </row>
    <row r="217" spans="1:18" ht="12.75">
      <c r="A217" s="366" t="s">
        <v>6</v>
      </c>
      <c r="B217" s="500">
        <v>9.769326386405695</v>
      </c>
      <c r="C217" s="508">
        <v>494.2296748499244</v>
      </c>
      <c r="D217" s="589">
        <v>-30.377419076010156</v>
      </c>
      <c r="E217" s="757"/>
      <c r="F217" s="76"/>
      <c r="G217" s="76"/>
      <c r="H217" s="76"/>
      <c r="I217" s="76"/>
      <c r="J217" s="76"/>
      <c r="K217" s="76"/>
      <c r="L217" s="76"/>
      <c r="M217" s="76"/>
      <c r="N217" s="76"/>
      <c r="O217" s="76"/>
      <c r="P217" s="76"/>
      <c r="Q217" s="76"/>
      <c r="R217" s="76"/>
    </row>
    <row r="218" spans="1:18" ht="12.75">
      <c r="A218" s="366" t="s">
        <v>14</v>
      </c>
      <c r="B218" s="508">
        <v>7.799330328239144</v>
      </c>
      <c r="C218" s="508">
        <v>322.11917296989174</v>
      </c>
      <c r="D218" s="590">
        <v>6.068751988094945</v>
      </c>
      <c r="E218" s="757"/>
      <c r="F218" s="76"/>
      <c r="G218" s="76"/>
      <c r="H218" s="76"/>
      <c r="I218" s="76"/>
      <c r="J218" s="76"/>
      <c r="K218" s="76"/>
      <c r="L218" s="76"/>
      <c r="M218" s="76"/>
      <c r="N218" s="76"/>
      <c r="O218" s="76"/>
      <c r="P218" s="76"/>
      <c r="Q218" s="76"/>
      <c r="R218" s="76"/>
    </row>
    <row r="219" spans="1:18" ht="12.75">
      <c r="A219" s="366" t="s">
        <v>38</v>
      </c>
      <c r="B219" s="624"/>
      <c r="C219" s="624"/>
      <c r="D219" s="611"/>
      <c r="E219" s="757"/>
      <c r="F219" s="76"/>
      <c r="G219" s="76"/>
      <c r="H219" s="76"/>
      <c r="I219" s="76"/>
      <c r="J219" s="76"/>
      <c r="K219" s="76"/>
      <c r="L219" s="76"/>
      <c r="M219" s="76"/>
      <c r="N219" s="76"/>
      <c r="O219" s="76"/>
      <c r="P219" s="76"/>
      <c r="Q219" s="76"/>
      <c r="R219" s="76"/>
    </row>
    <row r="220" spans="1:18" ht="12.75">
      <c r="A220" s="366" t="s">
        <v>41</v>
      </c>
      <c r="B220" s="624"/>
      <c r="C220" s="624"/>
      <c r="D220" s="611"/>
      <c r="E220" s="757"/>
      <c r="F220" s="76"/>
      <c r="G220" s="76"/>
      <c r="H220" s="76"/>
      <c r="I220" s="76"/>
      <c r="J220" s="76"/>
      <c r="K220" s="76"/>
      <c r="L220" s="76"/>
      <c r="M220" s="76"/>
      <c r="N220" s="76"/>
      <c r="O220" s="76"/>
      <c r="P220" s="76"/>
      <c r="Q220" s="76"/>
      <c r="R220" s="76"/>
    </row>
    <row r="221" spans="1:18" ht="12.75">
      <c r="A221" s="366" t="s">
        <v>9</v>
      </c>
      <c r="B221" s="500">
        <v>10.718256353514207</v>
      </c>
      <c r="C221" s="508">
        <v>431.3276140850216</v>
      </c>
      <c r="D221" s="590">
        <v>7.4020223643395155</v>
      </c>
      <c r="E221" s="757"/>
      <c r="F221" s="76"/>
      <c r="G221" s="76"/>
      <c r="H221" s="76"/>
      <c r="I221" s="76"/>
      <c r="J221" s="76"/>
      <c r="K221" s="76"/>
      <c r="L221" s="76"/>
      <c r="M221" s="76"/>
      <c r="N221" s="76"/>
      <c r="O221" s="76"/>
      <c r="P221" s="76"/>
      <c r="Q221" s="76"/>
      <c r="R221" s="76"/>
    </row>
    <row r="222" spans="1:18" ht="12.75">
      <c r="A222" s="367"/>
      <c r="B222" s="368"/>
      <c r="C222" s="368"/>
      <c r="D222" s="369"/>
      <c r="E222" s="76"/>
      <c r="F222" s="76"/>
      <c r="G222" s="76"/>
      <c r="H222" s="76"/>
      <c r="I222" s="76"/>
      <c r="J222" s="76"/>
      <c r="K222" s="76"/>
      <c r="L222" s="76"/>
      <c r="M222" s="76"/>
      <c r="N222" s="76"/>
      <c r="O222" s="76"/>
      <c r="P222" s="76"/>
      <c r="Q222" s="76"/>
      <c r="R222" s="76"/>
    </row>
    <row r="223" spans="1:18" ht="12.75">
      <c r="A223" s="367"/>
      <c r="B223" s="368"/>
      <c r="C223" s="368"/>
      <c r="D223" s="370"/>
      <c r="E223" s="76"/>
      <c r="F223" s="76"/>
      <c r="G223" s="76"/>
      <c r="H223" s="76"/>
      <c r="I223" s="76"/>
      <c r="J223" s="76"/>
      <c r="K223" s="76"/>
      <c r="L223" s="76"/>
      <c r="M223" s="76"/>
      <c r="N223" s="76"/>
      <c r="O223" s="76"/>
      <c r="P223" s="76"/>
      <c r="Q223" s="76"/>
      <c r="R223" s="76"/>
    </row>
    <row r="224" spans="1:18" ht="12.75">
      <c r="A224" s="367"/>
      <c r="B224" s="368"/>
      <c r="C224" s="368"/>
      <c r="D224" s="370"/>
      <c r="E224" s="76"/>
      <c r="F224" s="76"/>
      <c r="G224" s="76"/>
      <c r="H224" s="76"/>
      <c r="I224" s="76"/>
      <c r="J224" s="76"/>
      <c r="K224" s="76"/>
      <c r="L224" s="76"/>
      <c r="M224" s="76"/>
      <c r="N224" s="76"/>
      <c r="O224" s="76"/>
      <c r="P224" s="76"/>
      <c r="Q224" s="76"/>
      <c r="R224" s="76"/>
    </row>
    <row r="225" spans="1:18" ht="12.75">
      <c r="A225" s="76"/>
      <c r="B225" s="76"/>
      <c r="C225" s="76"/>
      <c r="D225" s="76"/>
      <c r="E225" s="76"/>
      <c r="F225" s="76"/>
      <c r="G225" s="76"/>
      <c r="H225" s="76"/>
      <c r="I225" s="76"/>
      <c r="J225" s="76"/>
      <c r="K225" s="76"/>
      <c r="L225" s="76"/>
      <c r="M225" s="76"/>
      <c r="N225" s="76"/>
      <c r="O225" s="76"/>
      <c r="P225" s="76"/>
      <c r="Q225" s="76"/>
      <c r="R225" s="76"/>
    </row>
    <row r="226" spans="1:18" ht="12.75">
      <c r="A226" s="78"/>
      <c r="B226" s="78"/>
      <c r="C226" s="78"/>
      <c r="D226" s="78"/>
      <c r="E226" s="76"/>
      <c r="F226" s="76"/>
      <c r="G226" s="76"/>
      <c r="H226" s="76"/>
      <c r="I226" s="76"/>
      <c r="J226" s="76"/>
      <c r="K226" s="76"/>
      <c r="L226" s="76"/>
      <c r="M226" s="76"/>
      <c r="N226" s="76"/>
      <c r="O226" s="76"/>
      <c r="P226" s="76"/>
      <c r="Q226" s="76"/>
      <c r="R226" s="76"/>
    </row>
    <row r="227" spans="1:18" ht="12.75">
      <c r="A227" s="78"/>
      <c r="B227" s="78"/>
      <c r="C227" s="78"/>
      <c r="D227" s="78"/>
      <c r="E227" s="76"/>
      <c r="F227" s="76"/>
      <c r="G227" s="76"/>
      <c r="H227" s="76"/>
      <c r="I227" s="76"/>
      <c r="J227" s="76"/>
      <c r="K227" s="76"/>
      <c r="L227" s="76"/>
      <c r="M227" s="76"/>
      <c r="N227" s="76"/>
      <c r="O227" s="76"/>
      <c r="P227" s="76"/>
      <c r="Q227" s="76"/>
      <c r="R227" s="76"/>
    </row>
    <row r="228" spans="1:18" ht="12.75">
      <c r="A228" s="78"/>
      <c r="B228" s="78"/>
      <c r="C228" s="78"/>
      <c r="D228" s="78"/>
      <c r="E228" s="78"/>
      <c r="F228" s="76"/>
      <c r="G228" s="76"/>
      <c r="H228" s="76"/>
      <c r="I228" s="76"/>
      <c r="J228" s="76"/>
      <c r="K228" s="76"/>
      <c r="L228" s="76"/>
      <c r="M228" s="76"/>
      <c r="N228" s="76"/>
      <c r="O228" s="76"/>
      <c r="P228" s="76"/>
      <c r="Q228" s="76"/>
      <c r="R228" s="76"/>
    </row>
    <row r="229" spans="1:18" ht="12.75">
      <c r="A229" s="78"/>
      <c r="B229" s="78"/>
      <c r="C229" s="78"/>
      <c r="D229" s="78"/>
      <c r="E229" s="78"/>
      <c r="F229" s="78"/>
      <c r="G229" s="76"/>
      <c r="H229" s="76"/>
      <c r="I229" s="76"/>
      <c r="J229" s="76"/>
      <c r="K229" s="76"/>
      <c r="L229" s="76"/>
      <c r="M229" s="76"/>
      <c r="N229" s="76"/>
      <c r="O229" s="76"/>
      <c r="P229" s="76"/>
      <c r="Q229" s="76"/>
      <c r="R229" s="76"/>
    </row>
    <row r="230" spans="1:18" ht="12.75">
      <c r="A230" s="78"/>
      <c r="B230" s="78"/>
      <c r="C230" s="78"/>
      <c r="D230" s="78"/>
      <c r="E230" s="78"/>
      <c r="F230" s="78"/>
      <c r="G230" s="76"/>
      <c r="H230" s="76"/>
      <c r="I230" s="76"/>
      <c r="J230" s="76"/>
      <c r="K230" s="76"/>
      <c r="L230" s="76"/>
      <c r="M230" s="76"/>
      <c r="N230" s="76"/>
      <c r="O230" s="76"/>
      <c r="P230" s="76"/>
      <c r="Q230" s="76"/>
      <c r="R230" s="76"/>
    </row>
    <row r="231" spans="1:18" ht="12.75">
      <c r="A231" s="78"/>
      <c r="B231" s="78"/>
      <c r="C231" s="78"/>
      <c r="D231" s="78"/>
      <c r="E231" s="78"/>
      <c r="F231" s="78"/>
      <c r="G231" s="76"/>
      <c r="H231" s="76"/>
      <c r="I231" s="76"/>
      <c r="J231" s="76"/>
      <c r="K231" s="76"/>
      <c r="L231" s="76"/>
      <c r="M231" s="76"/>
      <c r="N231" s="76"/>
      <c r="O231" s="76"/>
      <c r="P231" s="76"/>
      <c r="Q231" s="76"/>
      <c r="R231" s="76"/>
    </row>
    <row r="232" spans="1:18" ht="12.75">
      <c r="A232" s="78"/>
      <c r="B232" s="78"/>
      <c r="C232" s="78"/>
      <c r="D232" s="78"/>
      <c r="E232" s="78"/>
      <c r="F232" s="78"/>
      <c r="G232" s="78"/>
      <c r="H232" s="78"/>
      <c r="I232" s="76"/>
      <c r="J232" s="76"/>
      <c r="K232" s="76"/>
      <c r="L232" s="76"/>
      <c r="M232" s="76"/>
      <c r="N232" s="76"/>
      <c r="O232" s="76"/>
      <c r="P232" s="76"/>
      <c r="Q232" s="76"/>
      <c r="R232" s="76"/>
    </row>
    <row r="233" spans="1:18" ht="12.75">
      <c r="A233" s="78"/>
      <c r="B233" s="78"/>
      <c r="C233" s="78"/>
      <c r="D233" s="78"/>
      <c r="E233" s="78"/>
      <c r="F233" s="78"/>
      <c r="G233" s="78"/>
      <c r="H233" s="78"/>
      <c r="I233" s="78"/>
      <c r="J233" s="76"/>
      <c r="K233" s="76"/>
      <c r="L233" s="76"/>
      <c r="M233" s="76"/>
      <c r="N233" s="76"/>
      <c r="O233" s="76"/>
      <c r="P233" s="76"/>
      <c r="Q233" s="76"/>
      <c r="R233" s="76"/>
    </row>
    <row r="234" spans="1:18" ht="12.75">
      <c r="A234" s="78"/>
      <c r="B234" s="78"/>
      <c r="C234" s="78"/>
      <c r="D234" s="78"/>
      <c r="E234" s="78"/>
      <c r="F234" s="78"/>
      <c r="G234" s="78"/>
      <c r="H234" s="78"/>
      <c r="I234" s="78"/>
      <c r="J234" s="76"/>
      <c r="K234" s="76"/>
      <c r="L234" s="76"/>
      <c r="M234" s="76"/>
      <c r="N234" s="76"/>
      <c r="O234" s="76"/>
      <c r="P234" s="76"/>
      <c r="Q234" s="76"/>
      <c r="R234" s="76"/>
    </row>
    <row r="235" spans="1:18" ht="12.75">
      <c r="A235" s="78"/>
      <c r="B235" s="78"/>
      <c r="C235" s="78"/>
      <c r="D235" s="78"/>
      <c r="E235" s="78"/>
      <c r="F235" s="78"/>
      <c r="G235" s="78"/>
      <c r="H235" s="78"/>
      <c r="I235" s="78"/>
      <c r="J235" s="78"/>
      <c r="K235" s="78"/>
      <c r="L235" s="78"/>
      <c r="M235" s="78"/>
      <c r="N235" s="76"/>
      <c r="O235" s="76"/>
      <c r="P235" s="76"/>
      <c r="Q235" s="76"/>
      <c r="R235" s="76"/>
    </row>
    <row r="236" spans="1:18" ht="12.75">
      <c r="A236" s="78"/>
      <c r="B236" s="78"/>
      <c r="C236" s="78"/>
      <c r="D236" s="78"/>
      <c r="E236" s="78"/>
      <c r="F236" s="78"/>
      <c r="G236" s="78"/>
      <c r="H236" s="78"/>
      <c r="I236" s="78"/>
      <c r="J236" s="78"/>
      <c r="K236" s="78"/>
      <c r="L236" s="78"/>
      <c r="M236" s="78"/>
      <c r="N236" s="76"/>
      <c r="O236" s="76"/>
      <c r="P236" s="76"/>
      <c r="Q236" s="76"/>
      <c r="R236" s="76"/>
    </row>
    <row r="237" spans="1:18" ht="12.75">
      <c r="A237" s="78"/>
      <c r="B237" s="78"/>
      <c r="C237" s="78"/>
      <c r="D237" s="78"/>
      <c r="E237" s="78"/>
      <c r="F237" s="78"/>
      <c r="G237" s="78"/>
      <c r="H237" s="78"/>
      <c r="I237" s="78"/>
      <c r="J237" s="78"/>
      <c r="K237" s="78"/>
      <c r="L237" s="78"/>
      <c r="M237" s="78"/>
      <c r="N237" s="76"/>
      <c r="O237" s="76"/>
      <c r="P237" s="76"/>
      <c r="Q237" s="76"/>
      <c r="R237" s="76"/>
    </row>
    <row r="238" spans="1:18" ht="12.75">
      <c r="A238" s="78"/>
      <c r="B238" s="78"/>
      <c r="C238" s="78"/>
      <c r="D238" s="78"/>
      <c r="E238" s="78"/>
      <c r="F238" s="78"/>
      <c r="G238" s="78"/>
      <c r="H238" s="78"/>
      <c r="I238" s="78"/>
      <c r="J238" s="78"/>
      <c r="K238" s="78"/>
      <c r="L238" s="78"/>
      <c r="M238" s="78"/>
      <c r="N238" s="76"/>
      <c r="O238" s="76"/>
      <c r="P238" s="76"/>
      <c r="Q238" s="76"/>
      <c r="R238" s="76"/>
    </row>
    <row r="239" spans="1:18" ht="12.75">
      <c r="A239" s="78"/>
      <c r="B239" s="78"/>
      <c r="C239" s="78"/>
      <c r="D239" s="78"/>
      <c r="E239" s="78"/>
      <c r="F239" s="78"/>
      <c r="G239" s="78"/>
      <c r="H239" s="78"/>
      <c r="I239" s="78"/>
      <c r="J239" s="78"/>
      <c r="K239" s="78"/>
      <c r="L239" s="78"/>
      <c r="M239" s="78"/>
      <c r="N239" s="76"/>
      <c r="O239" s="76"/>
      <c r="P239" s="76"/>
      <c r="Q239" s="76"/>
      <c r="R239" s="76"/>
    </row>
    <row r="240" spans="1:18" ht="12.75">
      <c r="A240" s="78"/>
      <c r="B240" s="78"/>
      <c r="C240" s="78"/>
      <c r="D240" s="78"/>
      <c r="E240" s="78"/>
      <c r="F240" s="78"/>
      <c r="G240" s="78"/>
      <c r="H240" s="78"/>
      <c r="I240" s="78"/>
      <c r="J240" s="78"/>
      <c r="K240" s="78"/>
      <c r="L240" s="78"/>
      <c r="M240" s="78"/>
      <c r="N240" s="76"/>
      <c r="O240" s="76"/>
      <c r="P240" s="76"/>
      <c r="Q240" s="76"/>
      <c r="R240" s="76"/>
    </row>
    <row r="241" spans="1:18" ht="12.75">
      <c r="A241" s="78"/>
      <c r="B241" s="78"/>
      <c r="C241" s="78"/>
      <c r="D241" s="78"/>
      <c r="E241" s="78"/>
      <c r="F241" s="78"/>
      <c r="G241" s="78"/>
      <c r="H241" s="78"/>
      <c r="I241" s="78"/>
      <c r="J241" s="78"/>
      <c r="K241" s="78"/>
      <c r="L241" s="78"/>
      <c r="M241" s="78"/>
      <c r="N241" s="76"/>
      <c r="O241" s="76"/>
      <c r="P241" s="76"/>
      <c r="Q241" s="76"/>
      <c r="R241" s="76"/>
    </row>
    <row r="242" spans="1:18" ht="12.75">
      <c r="A242" s="78"/>
      <c r="B242" s="78"/>
      <c r="C242" s="78"/>
      <c r="D242" s="78"/>
      <c r="E242" s="78"/>
      <c r="F242" s="78"/>
      <c r="G242" s="78"/>
      <c r="H242" s="78"/>
      <c r="I242" s="78"/>
      <c r="J242" s="78"/>
      <c r="K242" s="78"/>
      <c r="L242" s="78"/>
      <c r="M242" s="78"/>
      <c r="N242" s="76"/>
      <c r="O242" s="76"/>
      <c r="P242" s="76"/>
      <c r="Q242" s="76"/>
      <c r="R242" s="76"/>
    </row>
    <row r="243" spans="1:18" ht="12.75">
      <c r="A243" s="78"/>
      <c r="B243" s="78"/>
      <c r="C243" s="78"/>
      <c r="D243" s="78"/>
      <c r="E243" s="78"/>
      <c r="F243" s="78"/>
      <c r="G243" s="78"/>
      <c r="H243" s="78"/>
      <c r="I243" s="78"/>
      <c r="J243" s="78"/>
      <c r="K243" s="78"/>
      <c r="L243" s="78"/>
      <c r="M243" s="78"/>
      <c r="N243" s="76"/>
      <c r="O243" s="76"/>
      <c r="P243" s="76"/>
      <c r="Q243" s="76"/>
      <c r="R243" s="76"/>
    </row>
    <row r="244" spans="1:18" ht="12.75">
      <c r="A244" s="78"/>
      <c r="B244" s="78"/>
      <c r="C244" s="78"/>
      <c r="D244" s="78"/>
      <c r="E244" s="78"/>
      <c r="F244" s="78"/>
      <c r="G244" s="78"/>
      <c r="H244" s="78"/>
      <c r="I244" s="78"/>
      <c r="J244" s="78"/>
      <c r="K244" s="78"/>
      <c r="L244" s="78"/>
      <c r="M244" s="78"/>
      <c r="N244" s="76"/>
      <c r="O244" s="76"/>
      <c r="P244" s="76"/>
      <c r="Q244" s="76"/>
      <c r="R244" s="76"/>
    </row>
    <row r="245" spans="1:18" ht="12.75">
      <c r="A245" s="78"/>
      <c r="B245" s="78"/>
      <c r="C245" s="78"/>
      <c r="D245" s="78"/>
      <c r="E245" s="78"/>
      <c r="F245" s="78"/>
      <c r="G245" s="78"/>
      <c r="H245" s="78"/>
      <c r="I245" s="78"/>
      <c r="J245" s="78"/>
      <c r="K245" s="78"/>
      <c r="L245" s="78"/>
      <c r="M245" s="78"/>
      <c r="N245" s="76"/>
      <c r="O245" s="76"/>
      <c r="P245" s="76"/>
      <c r="Q245" s="76"/>
      <c r="R245" s="76"/>
    </row>
    <row r="246" spans="1:18" ht="12.75">
      <c r="A246" s="78"/>
      <c r="B246" s="78"/>
      <c r="C246" s="78"/>
      <c r="D246" s="78"/>
      <c r="E246" s="78"/>
      <c r="F246" s="78"/>
      <c r="G246" s="78"/>
      <c r="H246" s="78"/>
      <c r="I246" s="78"/>
      <c r="J246" s="78"/>
      <c r="K246" s="78"/>
      <c r="L246" s="78"/>
      <c r="M246" s="78"/>
      <c r="N246" s="76"/>
      <c r="O246" s="76"/>
      <c r="P246" s="76"/>
      <c r="Q246" s="76"/>
      <c r="R246" s="76"/>
    </row>
    <row r="247" spans="1:18" ht="12.75">
      <c r="A247" s="78"/>
      <c r="B247" s="78"/>
      <c r="C247" s="78"/>
      <c r="D247" s="78"/>
      <c r="E247" s="78"/>
      <c r="F247" s="78"/>
      <c r="G247" s="78"/>
      <c r="H247" s="78"/>
      <c r="I247" s="78"/>
      <c r="J247" s="78"/>
      <c r="K247" s="78"/>
      <c r="L247" s="78"/>
      <c r="M247" s="78"/>
      <c r="N247" s="76"/>
      <c r="O247" s="76"/>
      <c r="P247" s="76"/>
      <c r="Q247" s="76"/>
      <c r="R247" s="76"/>
    </row>
    <row r="248" spans="1:18" ht="12.75">
      <c r="A248" s="78"/>
      <c r="B248" s="78"/>
      <c r="C248" s="78"/>
      <c r="D248" s="78"/>
      <c r="E248" s="78"/>
      <c r="F248" s="78"/>
      <c r="G248" s="78"/>
      <c r="H248" s="78"/>
      <c r="I248" s="78"/>
      <c r="J248" s="78"/>
      <c r="K248" s="78"/>
      <c r="L248" s="78"/>
      <c r="M248" s="78"/>
      <c r="N248" s="76"/>
      <c r="O248" s="76"/>
      <c r="P248" s="76"/>
      <c r="Q248" s="76"/>
      <c r="R248" s="76"/>
    </row>
    <row r="249" spans="1:18" ht="12.75">
      <c r="A249" s="78"/>
      <c r="B249" s="78"/>
      <c r="C249" s="78"/>
      <c r="D249" s="78"/>
      <c r="E249" s="78"/>
      <c r="F249" s="78"/>
      <c r="G249" s="78"/>
      <c r="H249" s="78"/>
      <c r="I249" s="78"/>
      <c r="J249" s="78"/>
      <c r="K249" s="78"/>
      <c r="L249" s="78"/>
      <c r="M249" s="78"/>
      <c r="N249" s="76"/>
      <c r="O249" s="76"/>
      <c r="P249" s="76"/>
      <c r="Q249" s="76"/>
      <c r="R249" s="76"/>
    </row>
    <row r="250" spans="1:13" ht="12.75">
      <c r="A250" s="13"/>
      <c r="B250" s="13"/>
      <c r="C250" s="13"/>
      <c r="D250" s="13"/>
      <c r="E250" s="13"/>
      <c r="F250" s="13"/>
      <c r="G250" s="78"/>
      <c r="H250" s="78"/>
      <c r="I250" s="78"/>
      <c r="J250" s="13"/>
      <c r="K250" s="13"/>
      <c r="L250" s="13"/>
      <c r="M250" s="13"/>
    </row>
    <row r="251" spans="1:13" ht="12.75">
      <c r="A251" s="13"/>
      <c r="B251" s="13"/>
      <c r="C251" s="13"/>
      <c r="D251" s="13"/>
      <c r="E251" s="13"/>
      <c r="F251" s="13"/>
      <c r="G251" s="13"/>
      <c r="H251" s="13"/>
      <c r="I251" s="13"/>
      <c r="J251" s="13"/>
      <c r="K251" s="13"/>
      <c r="L251" s="13"/>
      <c r="M251" s="13"/>
    </row>
    <row r="252" spans="1:13" ht="12.75">
      <c r="A252" s="13"/>
      <c r="B252" s="13"/>
      <c r="C252" s="13"/>
      <c r="D252" s="13"/>
      <c r="E252" s="13"/>
      <c r="F252" s="13"/>
      <c r="G252" s="13"/>
      <c r="H252" s="13"/>
      <c r="I252" s="13"/>
      <c r="J252" s="13"/>
      <c r="K252" s="13"/>
      <c r="L252" s="13"/>
      <c r="M252" s="13"/>
    </row>
    <row r="253" spans="1:13" ht="12.75">
      <c r="A253" s="13"/>
      <c r="B253" s="13"/>
      <c r="C253" s="13"/>
      <c r="D253" s="13"/>
      <c r="E253" s="13"/>
      <c r="F253" s="13"/>
      <c r="G253" s="13"/>
      <c r="H253" s="13"/>
      <c r="I253" s="13"/>
      <c r="J253" s="13"/>
      <c r="K253" s="13"/>
      <c r="L253" s="13"/>
      <c r="M253" s="13"/>
    </row>
    <row r="254" spans="1:13" ht="12.75">
      <c r="A254" s="13"/>
      <c r="B254" s="13"/>
      <c r="C254" s="13"/>
      <c r="D254" s="13"/>
      <c r="E254" s="13"/>
      <c r="F254" s="13"/>
      <c r="G254" s="13"/>
      <c r="H254" s="13"/>
      <c r="I254" s="13"/>
      <c r="J254" s="13"/>
      <c r="K254" s="13"/>
      <c r="L254" s="13"/>
      <c r="M254" s="13"/>
    </row>
    <row r="255" spans="1:13" ht="12.75">
      <c r="A255" s="13"/>
      <c r="B255" s="13"/>
      <c r="C255" s="13"/>
      <c r="D255" s="13"/>
      <c r="E255" s="13"/>
      <c r="F255" s="13"/>
      <c r="G255" s="13"/>
      <c r="H255" s="13"/>
      <c r="I255" s="13"/>
      <c r="J255" s="13"/>
      <c r="K255" s="13"/>
      <c r="L255" s="13"/>
      <c r="M255" s="13"/>
    </row>
    <row r="256" spans="1:13" ht="12.75">
      <c r="A256" s="13"/>
      <c r="B256" s="13"/>
      <c r="C256" s="13"/>
      <c r="D256" s="13"/>
      <c r="E256" s="13"/>
      <c r="F256" s="13"/>
      <c r="G256" s="13"/>
      <c r="H256" s="13"/>
      <c r="I256" s="13"/>
      <c r="J256" s="13"/>
      <c r="K256" s="13"/>
      <c r="L256" s="13"/>
      <c r="M256" s="13"/>
    </row>
    <row r="257" spans="1:13" ht="12.75">
      <c r="A257" s="13"/>
      <c r="B257" s="13"/>
      <c r="C257" s="13"/>
      <c r="D257" s="13"/>
      <c r="E257" s="13"/>
      <c r="F257" s="13"/>
      <c r="G257" s="13"/>
      <c r="H257" s="13"/>
      <c r="I257" s="13"/>
      <c r="J257" s="13"/>
      <c r="K257" s="13"/>
      <c r="L257" s="13"/>
      <c r="M257" s="13"/>
    </row>
    <row r="258" spans="1:13" ht="12.75">
      <c r="A258" s="13"/>
      <c r="B258" s="13"/>
      <c r="C258" s="13"/>
      <c r="D258" s="13"/>
      <c r="E258" s="13"/>
      <c r="F258" s="13"/>
      <c r="G258" s="13"/>
      <c r="H258" s="13"/>
      <c r="I258" s="13"/>
      <c r="J258" s="13"/>
      <c r="K258" s="13"/>
      <c r="L258" s="13"/>
      <c r="M258" s="13"/>
    </row>
    <row r="259" spans="1:13" ht="12.75">
      <c r="A259" s="13"/>
      <c r="B259" s="13"/>
      <c r="C259" s="13"/>
      <c r="D259" s="13"/>
      <c r="E259" s="13"/>
      <c r="F259" s="13"/>
      <c r="G259" s="13"/>
      <c r="H259" s="13"/>
      <c r="I259" s="13"/>
      <c r="J259" s="13"/>
      <c r="K259" s="13"/>
      <c r="L259" s="13"/>
      <c r="M259" s="13"/>
    </row>
    <row r="260" spans="1:13" ht="12.75">
      <c r="A260" s="13"/>
      <c r="B260" s="13"/>
      <c r="C260" s="13"/>
      <c r="D260" s="13"/>
      <c r="E260" s="13"/>
      <c r="F260" s="13"/>
      <c r="G260" s="13"/>
      <c r="H260" s="13"/>
      <c r="I260" s="13"/>
      <c r="J260" s="13"/>
      <c r="K260" s="13"/>
      <c r="L260" s="13"/>
      <c r="M260" s="13"/>
    </row>
    <row r="261" spans="1:13" ht="12.75">
      <c r="A261" s="13"/>
      <c r="B261" s="13"/>
      <c r="C261" s="13"/>
      <c r="D261" s="13"/>
      <c r="E261" s="13"/>
      <c r="F261" s="13"/>
      <c r="G261" s="13"/>
      <c r="H261" s="13"/>
      <c r="I261" s="13"/>
      <c r="J261" s="13"/>
      <c r="K261" s="13"/>
      <c r="L261" s="13"/>
      <c r="M261" s="13"/>
    </row>
    <row r="262" spans="1:13" ht="12.75">
      <c r="A262" s="13"/>
      <c r="B262" s="13"/>
      <c r="C262" s="13"/>
      <c r="D262" s="13"/>
      <c r="E262" s="13"/>
      <c r="F262" s="13"/>
      <c r="G262" s="13"/>
      <c r="H262" s="13"/>
      <c r="I262" s="13"/>
      <c r="J262" s="13"/>
      <c r="K262" s="13"/>
      <c r="L262" s="13"/>
      <c r="M262" s="13"/>
    </row>
    <row r="263" spans="1:13" ht="12.75">
      <c r="A263" s="13"/>
      <c r="B263" s="13"/>
      <c r="C263" s="13"/>
      <c r="D263" s="13"/>
      <c r="E263" s="13"/>
      <c r="F263" s="13"/>
      <c r="G263" s="13"/>
      <c r="H263" s="13"/>
      <c r="I263" s="13"/>
      <c r="J263" s="13"/>
      <c r="K263" s="13"/>
      <c r="L263" s="13"/>
      <c r="M263" s="13"/>
    </row>
    <row r="264" spans="1:13" ht="12.75">
      <c r="A264" s="13"/>
      <c r="B264" s="13"/>
      <c r="C264" s="13"/>
      <c r="D264" s="13"/>
      <c r="E264" s="13"/>
      <c r="F264" s="13"/>
      <c r="G264" s="13"/>
      <c r="H264" s="13"/>
      <c r="I264" s="13"/>
      <c r="J264" s="13"/>
      <c r="K264" s="13"/>
      <c r="L264" s="13"/>
      <c r="M264" s="13"/>
    </row>
    <row r="265" spans="1:13" ht="12.75">
      <c r="A265" s="13"/>
      <c r="B265" s="13"/>
      <c r="C265" s="13"/>
      <c r="D265" s="13"/>
      <c r="E265" s="13"/>
      <c r="F265" s="13"/>
      <c r="G265" s="13"/>
      <c r="H265" s="13"/>
      <c r="I265" s="13"/>
      <c r="J265" s="13"/>
      <c r="K265" s="13"/>
      <c r="L265" s="13"/>
      <c r="M265" s="13"/>
    </row>
    <row r="266" spans="1:13" ht="12.75">
      <c r="A266" s="13"/>
      <c r="B266" s="13"/>
      <c r="C266" s="13"/>
      <c r="D266" s="13"/>
      <c r="E266" s="13"/>
      <c r="F266" s="13"/>
      <c r="G266" s="13"/>
      <c r="H266" s="13"/>
      <c r="I266" s="13"/>
      <c r="J266" s="13"/>
      <c r="K266" s="13"/>
      <c r="L266" s="13"/>
      <c r="M266" s="13"/>
    </row>
    <row r="267" spans="1:13" ht="12.75">
      <c r="A267" s="13"/>
      <c r="B267" s="13"/>
      <c r="C267" s="13"/>
      <c r="D267" s="13"/>
      <c r="E267" s="13"/>
      <c r="F267" s="13"/>
      <c r="G267" s="13"/>
      <c r="H267" s="13"/>
      <c r="I267" s="13"/>
      <c r="J267" s="13"/>
      <c r="K267" s="13"/>
      <c r="L267" s="13"/>
      <c r="M267" s="13"/>
    </row>
    <row r="268" spans="1:13" ht="12.75">
      <c r="A268" s="13"/>
      <c r="B268" s="13"/>
      <c r="C268" s="13"/>
      <c r="D268" s="13"/>
      <c r="E268" s="13"/>
      <c r="F268" s="13"/>
      <c r="G268" s="13"/>
      <c r="H268" s="13"/>
      <c r="I268" s="13"/>
      <c r="J268" s="13"/>
      <c r="K268" s="13"/>
      <c r="L268" s="13"/>
      <c r="M268" s="13"/>
    </row>
    <row r="269" spans="1:13" ht="12.75">
      <c r="A269" s="13"/>
      <c r="B269" s="13"/>
      <c r="C269" s="13"/>
      <c r="D269" s="13"/>
      <c r="E269" s="13"/>
      <c r="F269" s="13"/>
      <c r="G269" s="13"/>
      <c r="H269" s="13"/>
      <c r="I269" s="13"/>
      <c r="J269" s="13"/>
      <c r="K269" s="13"/>
      <c r="L269" s="13"/>
      <c r="M269" s="13"/>
    </row>
    <row r="270" spans="1:13" ht="12.75">
      <c r="A270" s="13"/>
      <c r="B270" s="13"/>
      <c r="C270" s="13"/>
      <c r="D270" s="13"/>
      <c r="E270" s="13"/>
      <c r="F270" s="13"/>
      <c r="G270" s="13"/>
      <c r="H270" s="13"/>
      <c r="I270" s="13"/>
      <c r="J270" s="13"/>
      <c r="K270" s="13"/>
      <c r="L270" s="13"/>
      <c r="M270" s="13"/>
    </row>
    <row r="271" spans="1:13" ht="12.75">
      <c r="A271" s="13"/>
      <c r="B271" s="13"/>
      <c r="C271" s="13"/>
      <c r="D271" s="13"/>
      <c r="E271" s="13"/>
      <c r="F271" s="13"/>
      <c r="G271" s="13"/>
      <c r="H271" s="13"/>
      <c r="I271" s="13"/>
      <c r="J271" s="13"/>
      <c r="K271" s="13"/>
      <c r="L271" s="13"/>
      <c r="M271" s="13"/>
    </row>
    <row r="272" spans="1:13" ht="12.75">
      <c r="A272" s="13"/>
      <c r="B272" s="13"/>
      <c r="C272" s="13"/>
      <c r="D272" s="13"/>
      <c r="E272" s="13"/>
      <c r="F272" s="13"/>
      <c r="G272" s="13"/>
      <c r="H272" s="13"/>
      <c r="I272" s="13"/>
      <c r="J272" s="13"/>
      <c r="K272" s="13"/>
      <c r="L272" s="13"/>
      <c r="M272" s="13"/>
    </row>
    <row r="273" spans="1:13" ht="12.75">
      <c r="A273" s="13"/>
      <c r="B273" s="13"/>
      <c r="C273" s="13"/>
      <c r="D273" s="13"/>
      <c r="E273" s="13"/>
      <c r="F273" s="13"/>
      <c r="G273" s="13"/>
      <c r="H273" s="13"/>
      <c r="I273" s="13"/>
      <c r="J273" s="13"/>
      <c r="K273" s="13"/>
      <c r="L273" s="13"/>
      <c r="M273" s="13"/>
    </row>
    <row r="274" spans="1:13" ht="12.75">
      <c r="A274" s="13"/>
      <c r="B274" s="13"/>
      <c r="C274" s="13"/>
      <c r="D274" s="13"/>
      <c r="E274" s="13"/>
      <c r="F274" s="13"/>
      <c r="G274" s="13"/>
      <c r="H274" s="13"/>
      <c r="I274" s="13"/>
      <c r="J274" s="13"/>
      <c r="K274" s="13"/>
      <c r="L274" s="13"/>
      <c r="M274" s="13"/>
    </row>
    <row r="275" spans="1:13" ht="12.75">
      <c r="A275" s="13"/>
      <c r="B275" s="13"/>
      <c r="C275" s="13"/>
      <c r="D275" s="13"/>
      <c r="E275" s="13"/>
      <c r="F275" s="13"/>
      <c r="G275" s="13"/>
      <c r="H275" s="13"/>
      <c r="I275" s="13"/>
      <c r="J275" s="13"/>
      <c r="K275" s="13"/>
      <c r="L275" s="13"/>
      <c r="M275" s="13"/>
    </row>
    <row r="276" spans="1:13" ht="12.75">
      <c r="A276" s="13"/>
      <c r="B276" s="13"/>
      <c r="C276" s="13"/>
      <c r="D276" s="13"/>
      <c r="E276" s="13"/>
      <c r="F276" s="13"/>
      <c r="G276" s="13"/>
      <c r="H276" s="13"/>
      <c r="I276" s="13"/>
      <c r="J276" s="13"/>
      <c r="K276" s="13"/>
      <c r="L276" s="13"/>
      <c r="M276" s="13"/>
    </row>
    <row r="277" spans="1:13" ht="12.75">
      <c r="A277" s="13"/>
      <c r="B277" s="13"/>
      <c r="C277" s="13"/>
      <c r="D277" s="13"/>
      <c r="E277" s="13"/>
      <c r="F277" s="13"/>
      <c r="G277" s="13"/>
      <c r="H277" s="13"/>
      <c r="I277" s="13"/>
      <c r="J277" s="13"/>
      <c r="K277" s="13"/>
      <c r="L277" s="13"/>
      <c r="M277" s="13"/>
    </row>
    <row r="278" spans="1:13" ht="12.75">
      <c r="A278" s="13"/>
      <c r="B278" s="13"/>
      <c r="C278" s="13"/>
      <c r="D278" s="13"/>
      <c r="E278" s="13"/>
      <c r="F278" s="13"/>
      <c r="G278" s="13"/>
      <c r="H278" s="13"/>
      <c r="I278" s="13"/>
      <c r="J278" s="13"/>
      <c r="K278" s="13"/>
      <c r="L278" s="13"/>
      <c r="M278" s="13"/>
    </row>
    <row r="279" spans="1:13" ht="12.75">
      <c r="A279" s="13"/>
      <c r="B279" s="13"/>
      <c r="C279" s="13"/>
      <c r="D279" s="13"/>
      <c r="E279" s="13"/>
      <c r="F279" s="13"/>
      <c r="G279" s="13"/>
      <c r="H279" s="13"/>
      <c r="I279" s="13"/>
      <c r="J279" s="13"/>
      <c r="K279" s="13"/>
      <c r="L279" s="13"/>
      <c r="M279" s="13"/>
    </row>
    <row r="280" spans="1:13" ht="12.75">
      <c r="A280" s="13"/>
      <c r="B280" s="13"/>
      <c r="C280" s="13"/>
      <c r="D280" s="13"/>
      <c r="E280" s="13"/>
      <c r="F280" s="13"/>
      <c r="G280" s="13"/>
      <c r="H280" s="13"/>
      <c r="I280" s="13"/>
      <c r="J280" s="13"/>
      <c r="K280" s="13"/>
      <c r="L280" s="13"/>
      <c r="M280" s="13"/>
    </row>
    <row r="281" spans="1:13" ht="12.75">
      <c r="A281" s="13"/>
      <c r="B281" s="13"/>
      <c r="C281" s="13"/>
      <c r="D281" s="13"/>
      <c r="E281" s="13"/>
      <c r="F281" s="13"/>
      <c r="G281" s="13"/>
      <c r="H281" s="13"/>
      <c r="I281" s="13"/>
      <c r="J281" s="13"/>
      <c r="K281" s="13"/>
      <c r="L281" s="13"/>
      <c r="M281" s="13"/>
    </row>
    <row r="282" spans="1:13" ht="12.75">
      <c r="A282" s="13"/>
      <c r="B282" s="13"/>
      <c r="C282" s="13"/>
      <c r="D282" s="13"/>
      <c r="E282" s="13"/>
      <c r="F282" s="13"/>
      <c r="G282" s="13"/>
      <c r="H282" s="13"/>
      <c r="I282" s="13"/>
      <c r="J282" s="13"/>
      <c r="K282" s="13"/>
      <c r="L282" s="13"/>
      <c r="M282" s="13"/>
    </row>
    <row r="283" spans="1:13" ht="12.75">
      <c r="A283" s="13"/>
      <c r="B283" s="13"/>
      <c r="C283" s="13"/>
      <c r="D283" s="13"/>
      <c r="E283" s="13"/>
      <c r="F283" s="13"/>
      <c r="G283" s="13"/>
      <c r="H283" s="13"/>
      <c r="I283" s="13"/>
      <c r="J283" s="13"/>
      <c r="K283" s="13"/>
      <c r="L283" s="13"/>
      <c r="M283" s="13"/>
    </row>
    <row r="284" spans="1:13" ht="12.75">
      <c r="A284" s="13"/>
      <c r="B284" s="13"/>
      <c r="C284" s="13"/>
      <c r="D284" s="13"/>
      <c r="E284" s="13"/>
      <c r="F284" s="13"/>
      <c r="G284" s="13"/>
      <c r="H284" s="13"/>
      <c r="I284" s="13"/>
      <c r="J284" s="13"/>
      <c r="K284" s="13"/>
      <c r="L284" s="13"/>
      <c r="M284" s="13"/>
    </row>
    <row r="285" spans="1:13" ht="12.75">
      <c r="A285" s="13"/>
      <c r="B285" s="13"/>
      <c r="C285" s="13"/>
      <c r="D285" s="13"/>
      <c r="E285" s="13"/>
      <c r="F285" s="13"/>
      <c r="G285" s="13"/>
      <c r="H285" s="13"/>
      <c r="I285" s="13"/>
      <c r="J285" s="13"/>
      <c r="K285" s="13"/>
      <c r="L285" s="13"/>
      <c r="M285" s="13"/>
    </row>
    <row r="286" spans="1:13" ht="12.75">
      <c r="A286" s="13"/>
      <c r="B286" s="13"/>
      <c r="C286" s="13"/>
      <c r="D286" s="13"/>
      <c r="E286" s="13"/>
      <c r="F286" s="13"/>
      <c r="G286" s="13"/>
      <c r="H286" s="13"/>
      <c r="I286" s="13"/>
      <c r="J286" s="13"/>
      <c r="K286" s="13"/>
      <c r="L286" s="13"/>
      <c r="M286" s="13"/>
    </row>
    <row r="287" spans="1:13" ht="12.75">
      <c r="A287" s="13"/>
      <c r="B287" s="13"/>
      <c r="C287" s="13"/>
      <c r="D287" s="13"/>
      <c r="E287" s="13"/>
      <c r="F287" s="13"/>
      <c r="G287" s="13"/>
      <c r="H287" s="13"/>
      <c r="I287" s="13"/>
      <c r="J287" s="13"/>
      <c r="K287" s="13"/>
      <c r="L287" s="13"/>
      <c r="M287" s="13"/>
    </row>
    <row r="288" spans="1:13" ht="12.75">
      <c r="A288" s="13"/>
      <c r="B288" s="13"/>
      <c r="C288" s="13"/>
      <c r="D288" s="13"/>
      <c r="E288" s="13"/>
      <c r="F288" s="13"/>
      <c r="G288" s="13"/>
      <c r="H288" s="13"/>
      <c r="I288" s="13"/>
      <c r="J288" s="13"/>
      <c r="K288" s="13"/>
      <c r="L288" s="13"/>
      <c r="M288" s="13"/>
    </row>
    <row r="289" spans="1:13" ht="12.75">
      <c r="A289" s="13"/>
      <c r="B289" s="13"/>
      <c r="C289" s="13"/>
      <c r="D289" s="13"/>
      <c r="E289" s="13"/>
      <c r="F289" s="13"/>
      <c r="G289" s="13"/>
      <c r="H289" s="13"/>
      <c r="I289" s="13"/>
      <c r="J289" s="13"/>
      <c r="K289" s="13"/>
      <c r="L289" s="13"/>
      <c r="M289" s="13"/>
    </row>
    <row r="290" spans="1:13" ht="12.75">
      <c r="A290" s="13"/>
      <c r="B290" s="13"/>
      <c r="C290" s="13"/>
      <c r="D290" s="13"/>
      <c r="E290" s="13"/>
      <c r="F290" s="13"/>
      <c r="G290" s="13"/>
      <c r="H290" s="13"/>
      <c r="I290" s="13"/>
      <c r="J290" s="13"/>
      <c r="K290" s="13"/>
      <c r="L290" s="13"/>
      <c r="M290" s="13"/>
    </row>
    <row r="291" spans="1:13" ht="12.75">
      <c r="A291" s="13"/>
      <c r="B291" s="13"/>
      <c r="C291" s="13"/>
      <c r="D291" s="13"/>
      <c r="E291" s="13"/>
      <c r="F291" s="13"/>
      <c r="G291" s="13"/>
      <c r="H291" s="13"/>
      <c r="I291" s="13"/>
      <c r="J291" s="13"/>
      <c r="K291" s="13"/>
      <c r="L291" s="13"/>
      <c r="M291" s="13"/>
    </row>
    <row r="292" spans="1:13" ht="12.75">
      <c r="A292" s="13"/>
      <c r="B292" s="13"/>
      <c r="C292" s="13"/>
      <c r="D292" s="13"/>
      <c r="E292" s="13"/>
      <c r="F292" s="13"/>
      <c r="G292" s="13"/>
      <c r="H292" s="13"/>
      <c r="I292" s="13"/>
      <c r="J292" s="13"/>
      <c r="K292" s="13"/>
      <c r="L292" s="13"/>
      <c r="M292" s="13"/>
    </row>
    <row r="293" spans="1:13" ht="12.75">
      <c r="A293" s="13"/>
      <c r="B293" s="13"/>
      <c r="C293" s="13"/>
      <c r="D293" s="13"/>
      <c r="E293" s="13"/>
      <c r="F293" s="13"/>
      <c r="G293" s="13"/>
      <c r="H293" s="13"/>
      <c r="I293" s="13"/>
      <c r="J293" s="13"/>
      <c r="K293" s="13"/>
      <c r="L293" s="13"/>
      <c r="M293" s="13"/>
    </row>
    <row r="294" spans="1:13" ht="12.75">
      <c r="A294" s="13"/>
      <c r="B294" s="13"/>
      <c r="C294" s="13"/>
      <c r="D294" s="13"/>
      <c r="E294" s="13"/>
      <c r="F294" s="13"/>
      <c r="G294" s="13"/>
      <c r="H294" s="13"/>
      <c r="I294" s="13"/>
      <c r="J294" s="13"/>
      <c r="K294" s="13"/>
      <c r="L294" s="13"/>
      <c r="M294" s="13"/>
    </row>
    <row r="295" spans="1:13" ht="12.75">
      <c r="A295" s="13"/>
      <c r="B295" s="13"/>
      <c r="C295" s="13"/>
      <c r="D295" s="13"/>
      <c r="E295" s="13"/>
      <c r="F295" s="13"/>
      <c r="G295" s="13"/>
      <c r="H295" s="13"/>
      <c r="I295" s="13"/>
      <c r="J295" s="13"/>
      <c r="K295" s="13"/>
      <c r="L295" s="13"/>
      <c r="M295" s="13"/>
    </row>
    <row r="296" spans="1:13" ht="12.75">
      <c r="A296" s="13"/>
      <c r="B296" s="13"/>
      <c r="C296" s="13"/>
      <c r="D296" s="13"/>
      <c r="E296" s="13"/>
      <c r="F296" s="13"/>
      <c r="G296" s="13"/>
      <c r="H296" s="13"/>
      <c r="I296" s="13"/>
      <c r="J296" s="13"/>
      <c r="K296" s="13"/>
      <c r="L296" s="13"/>
      <c r="M296" s="13"/>
    </row>
    <row r="297" spans="1:13" ht="12.75">
      <c r="A297" s="13"/>
      <c r="B297" s="13"/>
      <c r="C297" s="13"/>
      <c r="D297" s="13"/>
      <c r="E297" s="13"/>
      <c r="F297" s="13"/>
      <c r="G297" s="13"/>
      <c r="H297" s="13"/>
      <c r="I297" s="13"/>
      <c r="J297" s="13"/>
      <c r="K297" s="13"/>
      <c r="L297" s="13"/>
      <c r="M297" s="13"/>
    </row>
    <row r="298" spans="1:13" ht="12.75">
      <c r="A298" s="13"/>
      <c r="B298" s="13"/>
      <c r="C298" s="13"/>
      <c r="D298" s="13"/>
      <c r="E298" s="13"/>
      <c r="F298" s="13"/>
      <c r="G298" s="13"/>
      <c r="H298" s="13"/>
      <c r="I298" s="13"/>
      <c r="J298" s="13"/>
      <c r="K298" s="13"/>
      <c r="L298" s="13"/>
      <c r="M298" s="13"/>
    </row>
    <row r="299" spans="1:13" ht="12.75">
      <c r="A299" s="13"/>
      <c r="B299" s="13"/>
      <c r="C299" s="13"/>
      <c r="D299" s="13"/>
      <c r="E299" s="13"/>
      <c r="F299" s="13"/>
      <c r="G299" s="13"/>
      <c r="H299" s="13"/>
      <c r="I299" s="13"/>
      <c r="J299" s="13"/>
      <c r="K299" s="13"/>
      <c r="L299" s="13"/>
      <c r="M299" s="13"/>
    </row>
    <row r="300" spans="1:13" ht="12.75">
      <c r="A300" s="13"/>
      <c r="B300" s="13"/>
      <c r="C300" s="13"/>
      <c r="D300" s="13"/>
      <c r="E300" s="13"/>
      <c r="F300" s="13"/>
      <c r="G300" s="13"/>
      <c r="H300" s="13"/>
      <c r="I300" s="13"/>
      <c r="J300" s="13"/>
      <c r="K300" s="13"/>
      <c r="L300" s="13"/>
      <c r="M300" s="13"/>
    </row>
    <row r="301" spans="1:13" ht="12.75">
      <c r="A301" s="13"/>
      <c r="B301" s="13"/>
      <c r="C301" s="13"/>
      <c r="D301" s="13"/>
      <c r="E301" s="13"/>
      <c r="F301" s="13"/>
      <c r="G301" s="13"/>
      <c r="H301" s="13"/>
      <c r="I301" s="13"/>
      <c r="J301" s="13"/>
      <c r="K301" s="13"/>
      <c r="L301" s="13"/>
      <c r="M301" s="13"/>
    </row>
    <row r="302" spans="1:13" ht="12.75">
      <c r="A302" s="13"/>
      <c r="B302" s="13"/>
      <c r="C302" s="13"/>
      <c r="D302" s="13"/>
      <c r="E302" s="13"/>
      <c r="F302" s="13"/>
      <c r="G302" s="13"/>
      <c r="H302" s="13"/>
      <c r="I302" s="13"/>
      <c r="J302" s="13"/>
      <c r="K302" s="13"/>
      <c r="L302" s="13"/>
      <c r="M302" s="13"/>
    </row>
    <row r="303" spans="1:13" ht="12.75">
      <c r="A303" s="13"/>
      <c r="B303" s="13"/>
      <c r="C303" s="13"/>
      <c r="D303" s="13"/>
      <c r="E303" s="13"/>
      <c r="F303" s="13"/>
      <c r="G303" s="13"/>
      <c r="H303" s="13"/>
      <c r="I303" s="13"/>
      <c r="J303" s="13"/>
      <c r="K303" s="13"/>
      <c r="L303" s="13"/>
      <c r="M303" s="13"/>
    </row>
    <row r="304" spans="1:13" ht="12.75">
      <c r="A304" s="13"/>
      <c r="B304" s="13"/>
      <c r="C304" s="13"/>
      <c r="D304" s="13"/>
      <c r="E304" s="13"/>
      <c r="F304" s="13"/>
      <c r="G304" s="13"/>
      <c r="H304" s="13"/>
      <c r="I304" s="13"/>
      <c r="J304" s="13"/>
      <c r="K304" s="13"/>
      <c r="L304" s="13"/>
      <c r="M304" s="13"/>
    </row>
    <row r="305" spans="1:13" ht="12.75">
      <c r="A305" s="13"/>
      <c r="B305" s="13"/>
      <c r="C305" s="13"/>
      <c r="D305" s="13"/>
      <c r="E305" s="13"/>
      <c r="F305" s="13"/>
      <c r="G305" s="13"/>
      <c r="H305" s="13"/>
      <c r="I305" s="13"/>
      <c r="J305" s="13"/>
      <c r="K305" s="13"/>
      <c r="L305" s="13"/>
      <c r="M305" s="13"/>
    </row>
    <row r="306" spans="1:13" ht="12.75">
      <c r="A306" s="13"/>
      <c r="B306" s="13"/>
      <c r="C306" s="13"/>
      <c r="D306" s="13"/>
      <c r="E306" s="13"/>
      <c r="F306" s="13"/>
      <c r="G306" s="13"/>
      <c r="H306" s="13"/>
      <c r="I306" s="13"/>
      <c r="J306" s="13"/>
      <c r="K306" s="13"/>
      <c r="L306" s="13"/>
      <c r="M306" s="13"/>
    </row>
    <row r="307" spans="1:13" ht="12.75">
      <c r="A307" s="13"/>
      <c r="B307" s="13"/>
      <c r="C307" s="13"/>
      <c r="D307" s="13"/>
      <c r="E307" s="13"/>
      <c r="F307" s="13"/>
      <c r="G307" s="13"/>
      <c r="H307" s="13"/>
      <c r="I307" s="13"/>
      <c r="J307" s="13"/>
      <c r="K307" s="13"/>
      <c r="L307" s="13"/>
      <c r="M307" s="13"/>
    </row>
    <row r="308" spans="1:13" ht="12.75">
      <c r="A308" s="13"/>
      <c r="B308" s="13"/>
      <c r="C308" s="13"/>
      <c r="D308" s="13"/>
      <c r="E308" s="13"/>
      <c r="F308" s="13"/>
      <c r="G308" s="13"/>
      <c r="H308" s="13"/>
      <c r="I308" s="13"/>
      <c r="J308" s="13"/>
      <c r="K308" s="13"/>
      <c r="L308" s="13"/>
      <c r="M308" s="13"/>
    </row>
    <row r="309" spans="1:13" ht="12.75">
      <c r="A309" s="13"/>
      <c r="B309" s="13"/>
      <c r="C309" s="13"/>
      <c r="D309" s="13"/>
      <c r="E309" s="13"/>
      <c r="F309" s="13"/>
      <c r="G309" s="13"/>
      <c r="H309" s="13"/>
      <c r="I309" s="13"/>
      <c r="J309" s="13"/>
      <c r="K309" s="13"/>
      <c r="L309" s="13"/>
      <c r="M309" s="13"/>
    </row>
    <row r="310" spans="1:13" ht="12.75">
      <c r="A310" s="13"/>
      <c r="B310" s="13"/>
      <c r="C310" s="13"/>
      <c r="D310" s="13"/>
      <c r="E310" s="13"/>
      <c r="F310" s="13"/>
      <c r="G310" s="13"/>
      <c r="H310" s="13"/>
      <c r="I310" s="13"/>
      <c r="J310" s="13"/>
      <c r="K310" s="13"/>
      <c r="L310" s="13"/>
      <c r="M310" s="13"/>
    </row>
    <row r="311" spans="1:13" ht="12.75">
      <c r="A311" s="13"/>
      <c r="B311" s="13"/>
      <c r="C311" s="13"/>
      <c r="D311" s="13"/>
      <c r="E311" s="13"/>
      <c r="F311" s="13"/>
      <c r="G311" s="13"/>
      <c r="H311" s="13"/>
      <c r="I311" s="13"/>
      <c r="J311" s="13"/>
      <c r="K311" s="13"/>
      <c r="L311" s="13"/>
      <c r="M311" s="13"/>
    </row>
    <row r="312" spans="1:13" ht="12.75">
      <c r="A312" s="13"/>
      <c r="B312" s="13"/>
      <c r="C312" s="13"/>
      <c r="D312" s="13"/>
      <c r="E312" s="13"/>
      <c r="F312" s="13"/>
      <c r="G312" s="13"/>
      <c r="H312" s="13"/>
      <c r="I312" s="13"/>
      <c r="J312" s="13"/>
      <c r="K312" s="13"/>
      <c r="L312" s="13"/>
      <c r="M312" s="13"/>
    </row>
    <row r="313" spans="1:13" ht="12.75">
      <c r="A313" s="13"/>
      <c r="B313" s="13"/>
      <c r="C313" s="13"/>
      <c r="D313" s="13"/>
      <c r="E313" s="13"/>
      <c r="F313" s="13"/>
      <c r="G313" s="13"/>
      <c r="H313" s="13"/>
      <c r="I313" s="13"/>
      <c r="J313" s="13"/>
      <c r="K313" s="13"/>
      <c r="L313" s="13"/>
      <c r="M313" s="13"/>
    </row>
    <row r="314" spans="1:13" ht="12.75">
      <c r="A314" s="13"/>
      <c r="B314" s="13"/>
      <c r="C314" s="13"/>
      <c r="D314" s="13"/>
      <c r="E314" s="13"/>
      <c r="F314" s="13"/>
      <c r="G314" s="13"/>
      <c r="H314" s="13"/>
      <c r="I314" s="13"/>
      <c r="J314" s="13"/>
      <c r="K314" s="13"/>
      <c r="L314" s="13"/>
      <c r="M314" s="13"/>
    </row>
    <row r="315" spans="1:13" ht="12.75">
      <c r="A315" s="13"/>
      <c r="B315" s="13"/>
      <c r="C315" s="13"/>
      <c r="D315" s="13"/>
      <c r="E315" s="13"/>
      <c r="F315" s="13"/>
      <c r="G315" s="13"/>
      <c r="H315" s="13"/>
      <c r="I315" s="13"/>
      <c r="J315" s="13"/>
      <c r="K315" s="13"/>
      <c r="L315" s="13"/>
      <c r="M315" s="13"/>
    </row>
    <row r="316" spans="1:13" ht="12.75">
      <c r="A316" s="13"/>
      <c r="B316" s="13"/>
      <c r="C316" s="13"/>
      <c r="D316" s="13"/>
      <c r="E316" s="13"/>
      <c r="F316" s="13"/>
      <c r="G316" s="13"/>
      <c r="H316" s="13"/>
      <c r="I316" s="13"/>
      <c r="J316" s="13"/>
      <c r="K316" s="13"/>
      <c r="L316" s="13"/>
      <c r="M316" s="13"/>
    </row>
    <row r="317" spans="1:13" ht="12.75">
      <c r="A317" s="13"/>
      <c r="B317" s="13"/>
      <c r="C317" s="13"/>
      <c r="D317" s="13"/>
      <c r="E317" s="13"/>
      <c r="F317" s="13"/>
      <c r="G317" s="13"/>
      <c r="H317" s="13"/>
      <c r="I317" s="13"/>
      <c r="J317" s="13"/>
      <c r="K317" s="13"/>
      <c r="L317" s="13"/>
      <c r="M317" s="13"/>
    </row>
    <row r="318" spans="1:13" ht="12.75">
      <c r="A318" s="13"/>
      <c r="B318" s="13"/>
      <c r="C318" s="13"/>
      <c r="D318" s="13"/>
      <c r="E318" s="13"/>
      <c r="F318" s="13"/>
      <c r="G318" s="13"/>
      <c r="H318" s="13"/>
      <c r="I318" s="13"/>
      <c r="J318" s="13"/>
      <c r="K318" s="13"/>
      <c r="L318" s="13"/>
      <c r="M318" s="13"/>
    </row>
    <row r="319" spans="1:13" ht="12.75">
      <c r="A319" s="13"/>
      <c r="B319" s="13"/>
      <c r="C319" s="13"/>
      <c r="D319" s="13"/>
      <c r="E319" s="13"/>
      <c r="F319" s="13"/>
      <c r="G319" s="13"/>
      <c r="H319" s="13"/>
      <c r="I319" s="13"/>
      <c r="J319" s="13"/>
      <c r="K319" s="13"/>
      <c r="L319" s="13"/>
      <c r="M319" s="13"/>
    </row>
    <row r="320" spans="1:13" ht="12.75">
      <c r="A320" s="13"/>
      <c r="B320" s="13"/>
      <c r="C320" s="13"/>
      <c r="D320" s="13"/>
      <c r="E320" s="13"/>
      <c r="F320" s="13"/>
      <c r="G320" s="13"/>
      <c r="H320" s="13"/>
      <c r="I320" s="13"/>
      <c r="J320" s="13"/>
      <c r="K320" s="13"/>
      <c r="L320" s="13"/>
      <c r="M320" s="13"/>
    </row>
    <row r="321" spans="1:13" ht="12.75">
      <c r="A321" s="13"/>
      <c r="B321" s="13"/>
      <c r="C321" s="13"/>
      <c r="D321" s="13"/>
      <c r="E321" s="13"/>
      <c r="F321" s="13"/>
      <c r="G321" s="13"/>
      <c r="H321" s="13"/>
      <c r="I321" s="13"/>
      <c r="J321" s="13"/>
      <c r="K321" s="13"/>
      <c r="L321" s="13"/>
      <c r="M321" s="13"/>
    </row>
    <row r="322" spans="1:13" ht="12.75">
      <c r="A322" s="13"/>
      <c r="B322" s="13"/>
      <c r="C322" s="13"/>
      <c r="D322" s="13"/>
      <c r="E322" s="13"/>
      <c r="F322" s="13"/>
      <c r="G322" s="13"/>
      <c r="H322" s="13"/>
      <c r="I322" s="13"/>
      <c r="J322" s="13"/>
      <c r="K322" s="13"/>
      <c r="L322" s="13"/>
      <c r="M322" s="13"/>
    </row>
    <row r="323" spans="1:13" ht="12.75">
      <c r="A323" s="13"/>
      <c r="B323" s="13"/>
      <c r="C323" s="13"/>
      <c r="D323" s="13"/>
      <c r="E323" s="13"/>
      <c r="F323" s="13"/>
      <c r="G323" s="13"/>
      <c r="H323" s="13"/>
      <c r="I323" s="13"/>
      <c r="J323" s="13"/>
      <c r="K323" s="13"/>
      <c r="L323" s="13"/>
      <c r="M323" s="13"/>
    </row>
    <row r="324" spans="1:13" ht="12.75">
      <c r="A324" s="13"/>
      <c r="B324" s="13"/>
      <c r="C324" s="13"/>
      <c r="D324" s="13"/>
      <c r="E324" s="13"/>
      <c r="F324" s="13"/>
      <c r="G324" s="13"/>
      <c r="H324" s="13"/>
      <c r="I324" s="13"/>
      <c r="J324" s="13"/>
      <c r="K324" s="13"/>
      <c r="L324" s="13"/>
      <c r="M324" s="13"/>
    </row>
    <row r="325" spans="1:13" ht="12.75">
      <c r="A325" s="13"/>
      <c r="B325" s="13"/>
      <c r="C325" s="13"/>
      <c r="D325" s="13"/>
      <c r="E325" s="13"/>
      <c r="F325" s="13"/>
      <c r="G325" s="13"/>
      <c r="H325" s="13"/>
      <c r="I325" s="13"/>
      <c r="J325" s="13"/>
      <c r="K325" s="13"/>
      <c r="L325" s="13"/>
      <c r="M325" s="13"/>
    </row>
    <row r="326" spans="1:13" ht="12.75">
      <c r="A326" s="13"/>
      <c r="B326" s="13"/>
      <c r="C326" s="13"/>
      <c r="D326" s="13"/>
      <c r="E326" s="13"/>
      <c r="F326" s="13"/>
      <c r="G326" s="13"/>
      <c r="H326" s="13"/>
      <c r="I326" s="13"/>
      <c r="J326" s="13"/>
      <c r="K326" s="13"/>
      <c r="L326" s="13"/>
      <c r="M326" s="13"/>
    </row>
    <row r="327" spans="1:13" ht="12.75">
      <c r="A327" s="13"/>
      <c r="B327" s="13"/>
      <c r="C327" s="13"/>
      <c r="D327" s="13"/>
      <c r="E327" s="13"/>
      <c r="F327" s="13"/>
      <c r="G327" s="13"/>
      <c r="H327" s="13"/>
      <c r="I327" s="13"/>
      <c r="J327" s="13"/>
      <c r="K327" s="13"/>
      <c r="L327" s="13"/>
      <c r="M327" s="13"/>
    </row>
    <row r="328" spans="1:13" ht="12.75">
      <c r="A328" s="13"/>
      <c r="B328" s="13"/>
      <c r="C328" s="13"/>
      <c r="D328" s="13"/>
      <c r="E328" s="13"/>
      <c r="F328" s="13"/>
      <c r="G328" s="13"/>
      <c r="H328" s="13"/>
      <c r="I328" s="13"/>
      <c r="J328" s="13"/>
      <c r="K328" s="13"/>
      <c r="L328" s="13"/>
      <c r="M328" s="13"/>
    </row>
    <row r="329" spans="1:13" ht="12.75">
      <c r="A329" s="13"/>
      <c r="B329" s="13"/>
      <c r="C329" s="13"/>
      <c r="D329" s="13"/>
      <c r="E329" s="13"/>
      <c r="F329" s="13"/>
      <c r="G329" s="13"/>
      <c r="H329" s="13"/>
      <c r="I329" s="13"/>
      <c r="J329" s="13"/>
      <c r="K329" s="13"/>
      <c r="L329" s="13"/>
      <c r="M329" s="13"/>
    </row>
    <row r="330" spans="1:13" ht="12.75">
      <c r="A330" s="13"/>
      <c r="B330" s="13"/>
      <c r="C330" s="13"/>
      <c r="D330" s="13"/>
      <c r="E330" s="13"/>
      <c r="F330" s="13"/>
      <c r="G330" s="13"/>
      <c r="H330" s="13"/>
      <c r="I330" s="13"/>
      <c r="J330" s="13"/>
      <c r="K330" s="13"/>
      <c r="L330" s="13"/>
      <c r="M330" s="13"/>
    </row>
    <row r="331" spans="1:13" ht="12.75">
      <c r="A331" s="13"/>
      <c r="B331" s="13"/>
      <c r="C331" s="13"/>
      <c r="D331" s="13"/>
      <c r="E331" s="13"/>
      <c r="F331" s="13"/>
      <c r="G331" s="13"/>
      <c r="H331" s="13"/>
      <c r="I331" s="13"/>
      <c r="J331" s="13"/>
      <c r="K331" s="13"/>
      <c r="L331" s="13"/>
      <c r="M331" s="13"/>
    </row>
    <row r="332" spans="1:13" ht="12.75">
      <c r="A332" s="13"/>
      <c r="B332" s="13"/>
      <c r="C332" s="13"/>
      <c r="D332" s="13"/>
      <c r="E332" s="13"/>
      <c r="F332" s="13"/>
      <c r="G332" s="13"/>
      <c r="H332" s="13"/>
      <c r="I332" s="13"/>
      <c r="J332" s="13"/>
      <c r="K332" s="13"/>
      <c r="L332" s="13"/>
      <c r="M332" s="13"/>
    </row>
    <row r="333" spans="1:13" ht="12.75">
      <c r="A333" s="13"/>
      <c r="B333" s="13"/>
      <c r="C333" s="13"/>
      <c r="D333" s="13"/>
      <c r="E333" s="13"/>
      <c r="F333" s="13"/>
      <c r="G333" s="13"/>
      <c r="H333" s="13"/>
      <c r="I333" s="13"/>
      <c r="J333" s="13"/>
      <c r="K333" s="13"/>
      <c r="L333" s="13"/>
      <c r="M333" s="13"/>
    </row>
    <row r="334" spans="1:13" ht="12.75">
      <c r="A334" s="13"/>
      <c r="B334" s="13"/>
      <c r="C334" s="13"/>
      <c r="D334" s="13"/>
      <c r="E334" s="13"/>
      <c r="F334" s="13"/>
      <c r="G334" s="13"/>
      <c r="H334" s="13"/>
      <c r="I334" s="13"/>
      <c r="J334" s="13"/>
      <c r="K334" s="13"/>
      <c r="L334" s="13"/>
      <c r="M334" s="13"/>
    </row>
    <row r="335" spans="1:13" ht="12.75">
      <c r="A335" s="13"/>
      <c r="B335" s="13"/>
      <c r="C335" s="13"/>
      <c r="D335" s="13"/>
      <c r="E335" s="13"/>
      <c r="F335" s="13"/>
      <c r="G335" s="13"/>
      <c r="H335" s="13"/>
      <c r="I335" s="13"/>
      <c r="J335" s="13"/>
      <c r="K335" s="13"/>
      <c r="L335" s="13"/>
      <c r="M335" s="13"/>
    </row>
    <row r="336" spans="1:13" ht="12.75">
      <c r="A336" s="13"/>
      <c r="B336" s="13"/>
      <c r="C336" s="13"/>
      <c r="D336" s="13"/>
      <c r="E336" s="13"/>
      <c r="F336" s="13"/>
      <c r="G336" s="13"/>
      <c r="H336" s="13"/>
      <c r="I336" s="13"/>
      <c r="J336" s="13"/>
      <c r="K336" s="13"/>
      <c r="L336" s="13"/>
      <c r="M336" s="13"/>
    </row>
    <row r="337" spans="1:13" ht="12.75">
      <c r="A337" s="13"/>
      <c r="B337" s="13"/>
      <c r="C337" s="13"/>
      <c r="D337" s="13"/>
      <c r="E337" s="13"/>
      <c r="F337" s="13"/>
      <c r="G337" s="13"/>
      <c r="H337" s="13"/>
      <c r="I337" s="13"/>
      <c r="J337" s="13"/>
      <c r="K337" s="13"/>
      <c r="L337" s="13"/>
      <c r="M337" s="13"/>
    </row>
    <row r="338" spans="1:13" ht="12.75">
      <c r="A338" s="13"/>
      <c r="B338" s="13"/>
      <c r="C338" s="13"/>
      <c r="D338" s="13"/>
      <c r="E338" s="13"/>
      <c r="F338" s="13"/>
      <c r="G338" s="13"/>
      <c r="H338" s="13"/>
      <c r="I338" s="13"/>
      <c r="J338" s="13"/>
      <c r="K338" s="13"/>
      <c r="L338" s="13"/>
      <c r="M338" s="13"/>
    </row>
    <row r="339" spans="1:13" ht="12.75">
      <c r="A339" s="13"/>
      <c r="B339" s="13"/>
      <c r="C339" s="13"/>
      <c r="D339" s="13"/>
      <c r="E339" s="13"/>
      <c r="F339" s="13"/>
      <c r="G339" s="13"/>
      <c r="H339" s="13"/>
      <c r="I339" s="13"/>
      <c r="J339" s="13"/>
      <c r="K339" s="13"/>
      <c r="L339" s="13"/>
      <c r="M339" s="13"/>
    </row>
    <row r="340" spans="1:13" ht="12.75">
      <c r="A340" s="13"/>
      <c r="B340" s="13"/>
      <c r="C340" s="13"/>
      <c r="D340" s="13"/>
      <c r="E340" s="13"/>
      <c r="F340" s="13"/>
      <c r="G340" s="13"/>
      <c r="H340" s="13"/>
      <c r="I340" s="13"/>
      <c r="J340" s="13"/>
      <c r="K340" s="13"/>
      <c r="L340" s="13"/>
      <c r="M340" s="13"/>
    </row>
    <row r="341" spans="1:13" ht="12.75">
      <c r="A341" s="13"/>
      <c r="B341" s="13"/>
      <c r="C341" s="13"/>
      <c r="D341" s="13"/>
      <c r="E341" s="13"/>
      <c r="F341" s="13"/>
      <c r="G341" s="13"/>
      <c r="H341" s="13"/>
      <c r="I341" s="13"/>
      <c r="J341" s="13"/>
      <c r="K341" s="13"/>
      <c r="L341" s="13"/>
      <c r="M341" s="13"/>
    </row>
    <row r="342" spans="1:13" ht="12.75">
      <c r="A342" s="13"/>
      <c r="B342" s="13"/>
      <c r="C342" s="13"/>
      <c r="D342" s="13"/>
      <c r="E342" s="13"/>
      <c r="F342" s="13"/>
      <c r="G342" s="13"/>
      <c r="H342" s="13"/>
      <c r="I342" s="13"/>
      <c r="J342" s="13"/>
      <c r="K342" s="13"/>
      <c r="L342" s="13"/>
      <c r="M342" s="13"/>
    </row>
    <row r="343" spans="1:13" ht="12.75">
      <c r="A343" s="13"/>
      <c r="B343" s="13"/>
      <c r="C343" s="13"/>
      <c r="D343" s="13"/>
      <c r="E343" s="13"/>
      <c r="F343" s="13"/>
      <c r="G343" s="13"/>
      <c r="H343" s="13"/>
      <c r="I343" s="13"/>
      <c r="J343" s="13"/>
      <c r="K343" s="13"/>
      <c r="L343" s="13"/>
      <c r="M343" s="13"/>
    </row>
    <row r="344" spans="1:13" ht="12.75">
      <c r="A344" s="13"/>
      <c r="B344" s="13"/>
      <c r="C344" s="13"/>
      <c r="D344" s="13"/>
      <c r="E344" s="13"/>
      <c r="F344" s="13"/>
      <c r="G344" s="13"/>
      <c r="H344" s="13"/>
      <c r="I344" s="13"/>
      <c r="J344" s="13"/>
      <c r="K344" s="13"/>
      <c r="L344" s="13"/>
      <c r="M344" s="13"/>
    </row>
    <row r="345" spans="1:13" ht="12.75">
      <c r="A345" s="13"/>
      <c r="B345" s="13"/>
      <c r="C345" s="13"/>
      <c r="D345" s="13"/>
      <c r="E345" s="13"/>
      <c r="F345" s="13"/>
      <c r="G345" s="13"/>
      <c r="H345" s="13"/>
      <c r="I345" s="13"/>
      <c r="J345" s="13"/>
      <c r="K345" s="13"/>
      <c r="L345" s="13"/>
      <c r="M345" s="13"/>
    </row>
    <row r="346" spans="1:13" ht="12.75">
      <c r="A346" s="13"/>
      <c r="B346" s="13"/>
      <c r="C346" s="13"/>
      <c r="D346" s="13"/>
      <c r="E346" s="13"/>
      <c r="F346" s="13"/>
      <c r="G346" s="13"/>
      <c r="H346" s="13"/>
      <c r="I346" s="13"/>
      <c r="J346" s="13"/>
      <c r="K346" s="13"/>
      <c r="L346" s="13"/>
      <c r="M346" s="13"/>
    </row>
    <row r="347" spans="1:13" ht="12.75">
      <c r="A347" s="13"/>
      <c r="B347" s="13"/>
      <c r="C347" s="13"/>
      <c r="D347" s="13"/>
      <c r="E347" s="13"/>
      <c r="F347" s="13"/>
      <c r="G347" s="13"/>
      <c r="H347" s="13"/>
      <c r="I347" s="13"/>
      <c r="J347" s="13"/>
      <c r="K347" s="13"/>
      <c r="L347" s="13"/>
      <c r="M347" s="13"/>
    </row>
    <row r="348" spans="1:13" ht="12.75">
      <c r="A348" s="13"/>
      <c r="B348" s="13"/>
      <c r="C348" s="13"/>
      <c r="D348" s="13"/>
      <c r="E348" s="13"/>
      <c r="F348" s="13"/>
      <c r="G348" s="13"/>
      <c r="H348" s="13"/>
      <c r="I348" s="13"/>
      <c r="J348" s="13"/>
      <c r="K348" s="13"/>
      <c r="L348" s="13"/>
      <c r="M348" s="13"/>
    </row>
    <row r="349" spans="1:13" ht="12.75">
      <c r="A349" s="13"/>
      <c r="B349" s="13"/>
      <c r="C349" s="13"/>
      <c r="D349" s="13"/>
      <c r="E349" s="13"/>
      <c r="F349" s="13"/>
      <c r="G349" s="13"/>
      <c r="H349" s="13"/>
      <c r="I349" s="13"/>
      <c r="J349" s="13"/>
      <c r="K349" s="13"/>
      <c r="L349" s="13"/>
      <c r="M349" s="13"/>
    </row>
    <row r="350" spans="1:13" ht="12.75">
      <c r="A350" s="13"/>
      <c r="B350" s="13"/>
      <c r="C350" s="13"/>
      <c r="D350" s="13"/>
      <c r="E350" s="13"/>
      <c r="F350" s="13"/>
      <c r="G350" s="13"/>
      <c r="H350" s="13"/>
      <c r="I350" s="13"/>
      <c r="J350" s="13"/>
      <c r="K350" s="13"/>
      <c r="L350" s="13"/>
      <c r="M350" s="13"/>
    </row>
    <row r="351" spans="1:13" ht="12.75">
      <c r="A351" s="13"/>
      <c r="B351" s="13"/>
      <c r="C351" s="13"/>
      <c r="D351" s="13"/>
      <c r="E351" s="13"/>
      <c r="F351" s="13"/>
      <c r="G351" s="13"/>
      <c r="H351" s="13"/>
      <c r="I351" s="13"/>
      <c r="J351" s="13"/>
      <c r="K351" s="13"/>
      <c r="L351" s="13"/>
      <c r="M351" s="13"/>
    </row>
    <row r="352" spans="1:13" ht="12.75">
      <c r="A352" s="13"/>
      <c r="B352" s="13"/>
      <c r="C352" s="13"/>
      <c r="D352" s="13"/>
      <c r="E352" s="13"/>
      <c r="F352" s="13"/>
      <c r="G352" s="13"/>
      <c r="H352" s="13"/>
      <c r="I352" s="13"/>
      <c r="J352" s="13"/>
      <c r="K352" s="13"/>
      <c r="L352" s="13"/>
      <c r="M352" s="13"/>
    </row>
    <row r="353" spans="1:13" ht="12.75">
      <c r="A353" s="13"/>
      <c r="B353" s="13"/>
      <c r="C353" s="13"/>
      <c r="D353" s="13"/>
      <c r="E353" s="13"/>
      <c r="F353" s="13"/>
      <c r="G353" s="13"/>
      <c r="H353" s="13"/>
      <c r="I353" s="13"/>
      <c r="J353" s="13"/>
      <c r="K353" s="13"/>
      <c r="L353" s="13"/>
      <c r="M353" s="13"/>
    </row>
    <row r="354" spans="1:13" ht="12.75">
      <c r="A354" s="13"/>
      <c r="B354" s="13"/>
      <c r="C354" s="13"/>
      <c r="D354" s="13"/>
      <c r="E354" s="13"/>
      <c r="F354" s="13"/>
      <c r="G354" s="13"/>
      <c r="H354" s="13"/>
      <c r="I354" s="13"/>
      <c r="J354" s="13"/>
      <c r="K354" s="13"/>
      <c r="L354" s="13"/>
      <c r="M354" s="13"/>
    </row>
    <row r="355" spans="1:13" ht="12.75">
      <c r="A355" s="13"/>
      <c r="B355" s="13"/>
      <c r="C355" s="13"/>
      <c r="D355" s="13"/>
      <c r="E355" s="13"/>
      <c r="F355" s="13"/>
      <c r="G355" s="13"/>
      <c r="H355" s="13"/>
      <c r="I355" s="13"/>
      <c r="J355" s="13"/>
      <c r="K355" s="13"/>
      <c r="L355" s="13"/>
      <c r="M355" s="13"/>
    </row>
    <row r="356" spans="1:13" ht="12.75">
      <c r="A356" s="13"/>
      <c r="B356" s="13"/>
      <c r="C356" s="13"/>
      <c r="D356" s="13"/>
      <c r="E356" s="13"/>
      <c r="F356" s="13"/>
      <c r="G356" s="13"/>
      <c r="H356" s="13"/>
      <c r="I356" s="13"/>
      <c r="J356" s="13"/>
      <c r="K356" s="13"/>
      <c r="L356" s="13"/>
      <c r="M356" s="13"/>
    </row>
    <row r="357" spans="1:13" ht="12.75">
      <c r="A357" s="13"/>
      <c r="B357" s="13"/>
      <c r="C357" s="13"/>
      <c r="D357" s="13"/>
      <c r="E357" s="13"/>
      <c r="F357" s="13"/>
      <c r="G357" s="13"/>
      <c r="H357" s="13"/>
      <c r="I357" s="13"/>
      <c r="J357" s="13"/>
      <c r="K357" s="13"/>
      <c r="L357" s="13"/>
      <c r="M357" s="13"/>
    </row>
    <row r="358" spans="1:13" ht="12.75">
      <c r="A358" s="13"/>
      <c r="B358" s="13"/>
      <c r="C358" s="13"/>
      <c r="D358" s="13"/>
      <c r="E358" s="13"/>
      <c r="F358" s="13"/>
      <c r="G358" s="13"/>
      <c r="H358" s="13"/>
      <c r="I358" s="13"/>
      <c r="J358" s="13"/>
      <c r="K358" s="13"/>
      <c r="L358" s="13"/>
      <c r="M358" s="13"/>
    </row>
    <row r="359" spans="1:13" ht="12.75">
      <c r="A359" s="13"/>
      <c r="B359" s="13"/>
      <c r="C359" s="13"/>
      <c r="D359" s="13"/>
      <c r="E359" s="13"/>
      <c r="F359" s="13"/>
      <c r="G359" s="13"/>
      <c r="H359" s="13"/>
      <c r="I359" s="13"/>
      <c r="J359" s="13"/>
      <c r="K359" s="13"/>
      <c r="L359" s="13"/>
      <c r="M359" s="13"/>
    </row>
    <row r="360" spans="1:13" ht="12.75">
      <c r="A360" s="13"/>
      <c r="B360" s="13"/>
      <c r="C360" s="13"/>
      <c r="D360" s="13"/>
      <c r="E360" s="13"/>
      <c r="F360" s="13"/>
      <c r="G360" s="13"/>
      <c r="H360" s="13"/>
      <c r="I360" s="13"/>
      <c r="J360" s="13"/>
      <c r="K360" s="13"/>
      <c r="L360" s="13"/>
      <c r="M360" s="13"/>
    </row>
    <row r="361" spans="1:13" ht="12.75">
      <c r="A361" s="13"/>
      <c r="B361" s="13"/>
      <c r="C361" s="13"/>
      <c r="D361" s="13"/>
      <c r="E361" s="13"/>
      <c r="F361" s="13"/>
      <c r="G361" s="13"/>
      <c r="H361" s="13"/>
      <c r="I361" s="13"/>
      <c r="J361" s="13"/>
      <c r="K361" s="13"/>
      <c r="L361" s="13"/>
      <c r="M361" s="13"/>
    </row>
    <row r="362" spans="1:13" ht="12.75">
      <c r="A362" s="13"/>
      <c r="B362" s="13"/>
      <c r="C362" s="13"/>
      <c r="D362" s="13"/>
      <c r="E362" s="13"/>
      <c r="F362" s="13"/>
      <c r="G362" s="13"/>
      <c r="H362" s="13"/>
      <c r="I362" s="13"/>
      <c r="J362" s="13"/>
      <c r="K362" s="13"/>
      <c r="L362" s="13"/>
      <c r="M362" s="13"/>
    </row>
    <row r="363" spans="1:13" ht="12.75">
      <c r="A363" s="13"/>
      <c r="B363" s="13"/>
      <c r="C363" s="13"/>
      <c r="D363" s="13"/>
      <c r="E363" s="13"/>
      <c r="F363" s="13"/>
      <c r="G363" s="13"/>
      <c r="H363" s="13"/>
      <c r="I363" s="13"/>
      <c r="J363" s="13"/>
      <c r="K363" s="13"/>
      <c r="L363" s="13"/>
      <c r="M363" s="13"/>
    </row>
    <row r="364" spans="1:13" ht="12.75">
      <c r="A364" s="13"/>
      <c r="B364" s="13"/>
      <c r="C364" s="13"/>
      <c r="D364" s="13"/>
      <c r="E364" s="13"/>
      <c r="F364" s="13"/>
      <c r="G364" s="13"/>
      <c r="H364" s="13"/>
      <c r="I364" s="13"/>
      <c r="J364" s="13"/>
      <c r="K364" s="13"/>
      <c r="L364" s="13"/>
      <c r="M364" s="13"/>
    </row>
    <row r="365" spans="1:13" ht="12.75">
      <c r="A365" s="13"/>
      <c r="B365" s="13"/>
      <c r="C365" s="13"/>
      <c r="D365" s="13"/>
      <c r="E365" s="13"/>
      <c r="F365" s="13"/>
      <c r="G365" s="13"/>
      <c r="H365" s="13"/>
      <c r="I365" s="13"/>
      <c r="J365" s="13"/>
      <c r="K365" s="13"/>
      <c r="L365" s="13"/>
      <c r="M365" s="13"/>
    </row>
    <row r="366" spans="1:13" ht="12.75">
      <c r="A366" s="13"/>
      <c r="B366" s="13"/>
      <c r="C366" s="13"/>
      <c r="D366" s="13"/>
      <c r="E366" s="13"/>
      <c r="F366" s="13"/>
      <c r="G366" s="13"/>
      <c r="H366" s="13"/>
      <c r="I366" s="13"/>
      <c r="J366" s="13"/>
      <c r="K366" s="13"/>
      <c r="L366" s="13"/>
      <c r="M366" s="13"/>
    </row>
    <row r="367" spans="1:13" ht="12.75">
      <c r="A367" s="13"/>
      <c r="B367" s="13"/>
      <c r="C367" s="13"/>
      <c r="D367" s="13"/>
      <c r="E367" s="13"/>
      <c r="F367" s="13"/>
      <c r="G367" s="13"/>
      <c r="H367" s="13"/>
      <c r="I367" s="13"/>
      <c r="J367" s="13"/>
      <c r="K367" s="13"/>
      <c r="L367" s="13"/>
      <c r="M367" s="13"/>
    </row>
    <row r="368" spans="1:13" ht="12.75">
      <c r="A368" s="13"/>
      <c r="B368" s="13"/>
      <c r="C368" s="13"/>
      <c r="D368" s="13"/>
      <c r="E368" s="13"/>
      <c r="F368" s="13"/>
      <c r="G368" s="13"/>
      <c r="H368" s="13"/>
      <c r="I368" s="13"/>
      <c r="J368" s="13"/>
      <c r="K368" s="13"/>
      <c r="L368" s="13"/>
      <c r="M368" s="13"/>
    </row>
    <row r="369" spans="1:13" ht="12.75">
      <c r="A369" s="13"/>
      <c r="B369" s="13"/>
      <c r="C369" s="13"/>
      <c r="D369" s="13"/>
      <c r="E369" s="13"/>
      <c r="F369" s="13"/>
      <c r="G369" s="13"/>
      <c r="H369" s="13"/>
      <c r="I369" s="13"/>
      <c r="J369" s="13"/>
      <c r="K369" s="13"/>
      <c r="L369" s="13"/>
      <c r="M369" s="13"/>
    </row>
    <row r="370" spans="1:13" ht="12.75">
      <c r="A370" s="13"/>
      <c r="B370" s="13"/>
      <c r="C370" s="13"/>
      <c r="D370" s="13"/>
      <c r="E370" s="13"/>
      <c r="F370" s="13"/>
      <c r="G370" s="13"/>
      <c r="H370" s="13"/>
      <c r="I370" s="13"/>
      <c r="J370" s="13"/>
      <c r="K370" s="13"/>
      <c r="L370" s="13"/>
      <c r="M370" s="13"/>
    </row>
    <row r="371" spans="1:13" ht="12.75">
      <c r="A371" s="13"/>
      <c r="B371" s="13"/>
      <c r="C371" s="13"/>
      <c r="E371" s="13"/>
      <c r="F371" s="13"/>
      <c r="G371" s="13"/>
      <c r="H371" s="13"/>
      <c r="I371" s="13"/>
      <c r="J371" s="13"/>
      <c r="K371" s="13"/>
      <c r="L371" s="13"/>
      <c r="M371" s="13"/>
    </row>
    <row r="372" spans="1:13" ht="12.75">
      <c r="A372" s="13"/>
      <c r="B372" s="13"/>
      <c r="E372" s="13"/>
      <c r="F372" s="13"/>
      <c r="G372" s="13"/>
      <c r="H372" s="13"/>
      <c r="I372" s="13"/>
      <c r="J372" s="13"/>
      <c r="K372" s="13"/>
      <c r="L372" s="13"/>
      <c r="M372" s="13"/>
    </row>
    <row r="373" spans="1:13" ht="12.75">
      <c r="A373" s="13"/>
      <c r="B373" s="13"/>
      <c r="E373" s="13"/>
      <c r="F373" s="13"/>
      <c r="G373" s="13"/>
      <c r="H373" s="13"/>
      <c r="I373" s="13"/>
      <c r="J373" s="13"/>
      <c r="K373" s="13"/>
      <c r="L373" s="13"/>
      <c r="M373" s="13"/>
    </row>
    <row r="374" spans="5:13" ht="12.75">
      <c r="E374" s="13"/>
      <c r="F374" s="13"/>
      <c r="G374" s="13"/>
      <c r="H374" s="13"/>
      <c r="I374" s="13"/>
      <c r="J374" s="13"/>
      <c r="K374" s="13"/>
      <c r="L374" s="13"/>
      <c r="M374" s="13"/>
    </row>
    <row r="375" spans="5:13" ht="12.75">
      <c r="E375" s="13"/>
      <c r="F375" s="13"/>
      <c r="G375" s="13"/>
      <c r="H375" s="13"/>
      <c r="I375" s="13"/>
      <c r="J375" s="13"/>
      <c r="K375" s="13"/>
      <c r="L375" s="13"/>
      <c r="M375" s="13"/>
    </row>
    <row r="376" spans="5:13" ht="12.75">
      <c r="E376" s="13"/>
      <c r="F376" s="13"/>
      <c r="G376" s="13"/>
      <c r="H376" s="13"/>
      <c r="I376" s="13"/>
      <c r="J376" s="13"/>
      <c r="K376" s="13"/>
      <c r="L376" s="13"/>
      <c r="M376" s="13"/>
    </row>
    <row r="377" spans="5:13" ht="12.75">
      <c r="E377" s="13"/>
      <c r="F377" s="13"/>
      <c r="G377" s="13"/>
      <c r="H377" s="13"/>
      <c r="I377" s="13"/>
      <c r="J377" s="13"/>
      <c r="K377" s="13"/>
      <c r="L377" s="13"/>
      <c r="M377" s="13"/>
    </row>
    <row r="378" spans="5:13" ht="12.75">
      <c r="E378" s="13"/>
      <c r="F378" s="13"/>
      <c r="G378" s="13"/>
      <c r="H378" s="13"/>
      <c r="I378" s="13"/>
      <c r="J378" s="13"/>
      <c r="K378" s="13"/>
      <c r="L378" s="13"/>
      <c r="M378" s="13"/>
    </row>
    <row r="379" spans="7:13" ht="12.75">
      <c r="G379" s="13"/>
      <c r="H379" s="13"/>
      <c r="I379" s="13"/>
      <c r="J379" s="13"/>
      <c r="K379" s="13"/>
      <c r="L379" s="13"/>
      <c r="M379" s="13"/>
    </row>
    <row r="380" spans="8:13" ht="12.75">
      <c r="H380" s="13"/>
      <c r="I380" s="13"/>
      <c r="J380" s="13"/>
      <c r="K380" s="13"/>
      <c r="L380" s="13"/>
      <c r="M380" s="13"/>
    </row>
    <row r="381" ht="12.75">
      <c r="I381" s="13"/>
    </row>
  </sheetData>
  <mergeCells count="1">
    <mergeCell ref="I189:K190"/>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2"/>
  <headerFooter alignWithMargins="0">
    <oddHeader>&amp;L&amp;"Arial,Bold"&amp;12&amp;A&amp;R&amp;"Arial,Bold"&amp;12Linear  Distance to Target in 2000</oddHeader>
  </headerFooter>
  <drawing r:id="rId1"/>
</worksheet>
</file>

<file path=xl/worksheets/sheet30.xml><?xml version="1.0" encoding="utf-8"?>
<worksheet xmlns="http://schemas.openxmlformats.org/spreadsheetml/2006/main" xmlns:r="http://schemas.openxmlformats.org/officeDocument/2006/relationships">
  <sheetPr>
    <tabColor indexed="31"/>
  </sheetPr>
  <dimension ref="A1:P115"/>
  <sheetViews>
    <sheetView workbookViewId="0" topLeftCell="A28">
      <selection activeCell="A39" sqref="A39"/>
    </sheetView>
  </sheetViews>
  <sheetFormatPr defaultColWidth="9.140625" defaultRowHeight="12.75"/>
  <cols>
    <col min="1" max="1" width="29.140625" style="0" customWidth="1"/>
    <col min="2" max="2" width="30.7109375" style="0" customWidth="1"/>
    <col min="3" max="3" width="24.421875" style="0" customWidth="1"/>
    <col min="4" max="4" width="19.421875" style="0" customWidth="1"/>
    <col min="5" max="5" width="18.00390625" style="0" customWidth="1"/>
    <col min="6" max="6" width="11.140625" style="0" customWidth="1"/>
    <col min="7" max="7" width="16.7109375" style="0" bestFit="1" customWidth="1"/>
    <col min="13" max="13" width="22.7109375" style="0" customWidth="1"/>
    <col min="14" max="14" width="17.421875" style="0" customWidth="1"/>
  </cols>
  <sheetData>
    <row r="1" spans="1:16" ht="18">
      <c r="A1" s="888" t="s">
        <v>414</v>
      </c>
      <c r="B1" s="889"/>
      <c r="C1" s="889"/>
      <c r="D1" s="889"/>
      <c r="E1" s="890"/>
      <c r="F1" s="891"/>
      <c r="G1" s="889"/>
      <c r="H1" s="199"/>
      <c r="I1" s="199"/>
      <c r="J1" s="199"/>
      <c r="K1" s="199"/>
      <c r="L1" s="199"/>
      <c r="M1" s="199"/>
      <c r="N1" s="199"/>
      <c r="O1" s="199"/>
      <c r="P1" s="199"/>
    </row>
    <row r="2" spans="1:16" ht="12.75">
      <c r="A2" s="889"/>
      <c r="B2" s="889"/>
      <c r="C2" s="889"/>
      <c r="D2" s="889"/>
      <c r="E2" s="892"/>
      <c r="F2" s="891"/>
      <c r="G2" s="891"/>
      <c r="H2" s="199"/>
      <c r="I2" s="199"/>
      <c r="J2" s="199"/>
      <c r="K2" s="199"/>
      <c r="L2" s="199"/>
      <c r="M2" s="199"/>
      <c r="N2" s="199"/>
      <c r="O2" s="199"/>
      <c r="P2" s="199"/>
    </row>
    <row r="3" spans="1:16" ht="12.75">
      <c r="A3" s="893" t="s">
        <v>176</v>
      </c>
      <c r="B3" s="894"/>
      <c r="C3" s="894"/>
      <c r="D3" s="894"/>
      <c r="E3" s="895"/>
      <c r="F3" s="894"/>
      <c r="G3" s="894"/>
      <c r="H3" s="199"/>
      <c r="I3" s="199"/>
      <c r="J3" s="199"/>
      <c r="K3" s="199"/>
      <c r="L3" s="199"/>
      <c r="M3" s="199"/>
      <c r="N3" s="199"/>
      <c r="O3" s="199"/>
      <c r="P3" s="199"/>
    </row>
    <row r="4" spans="1:16" ht="12.75">
      <c r="A4" s="896"/>
      <c r="B4" s="894"/>
      <c r="C4" s="894"/>
      <c r="D4" s="894"/>
      <c r="E4" s="895" t="s">
        <v>141</v>
      </c>
      <c r="F4" s="895"/>
      <c r="G4" s="895" t="s">
        <v>48</v>
      </c>
      <c r="H4" s="199"/>
      <c r="I4" s="199"/>
      <c r="J4" s="199"/>
      <c r="K4" s="199"/>
      <c r="L4" s="199"/>
      <c r="M4" s="199"/>
      <c r="N4" s="199"/>
      <c r="O4" s="199"/>
      <c r="P4" s="199"/>
    </row>
    <row r="5" spans="1:16" ht="58.5" customHeight="1" thickBot="1">
      <c r="A5" s="911"/>
      <c r="B5" s="219" t="s">
        <v>51</v>
      </c>
      <c r="C5" s="912" t="s">
        <v>301</v>
      </c>
      <c r="D5" s="912" t="s">
        <v>278</v>
      </c>
      <c r="E5" s="912" t="s">
        <v>302</v>
      </c>
      <c r="F5" s="912" t="s">
        <v>18</v>
      </c>
      <c r="G5" s="912" t="s">
        <v>136</v>
      </c>
      <c r="H5" s="199"/>
      <c r="I5" s="199"/>
      <c r="J5" s="199"/>
      <c r="K5" s="199"/>
      <c r="L5" s="199"/>
      <c r="M5" s="199"/>
      <c r="N5" s="199"/>
      <c r="O5" s="199"/>
      <c r="P5" s="199"/>
    </row>
    <row r="6" spans="1:16" ht="12.75">
      <c r="A6" s="55" t="s">
        <v>13</v>
      </c>
      <c r="B6" s="913">
        <v>3476</v>
      </c>
      <c r="C6" s="914">
        <v>4932</v>
      </c>
      <c r="D6" s="915">
        <v>8059</v>
      </c>
      <c r="E6" s="916">
        <v>611.9865988336022</v>
      </c>
      <c r="F6" s="917">
        <f>(C6-B6)/B6*100</f>
        <v>41.88722669735328</v>
      </c>
      <c r="G6" s="918">
        <f>F6-$F$38</f>
        <v>21.036339167614152</v>
      </c>
      <c r="H6" s="897"/>
      <c r="I6" s="898"/>
      <c r="J6" s="899"/>
      <c r="K6" s="199"/>
      <c r="L6" s="199"/>
      <c r="M6" s="199"/>
      <c r="N6" s="199"/>
      <c r="O6" s="199"/>
      <c r="P6" s="199"/>
    </row>
    <row r="7" spans="1:16" ht="12.75">
      <c r="A7" s="55" t="s">
        <v>7</v>
      </c>
      <c r="B7" s="913">
        <v>4492</v>
      </c>
      <c r="C7" s="919">
        <v>4614.588756372422</v>
      </c>
      <c r="D7" s="915">
        <v>10348</v>
      </c>
      <c r="E7" s="916">
        <v>445.940158134173</v>
      </c>
      <c r="F7" s="917">
        <f aca="true" t="shared" si="0" ref="F7:F37">(C7-B7)/B7*100</f>
        <v>2.7290462237849913</v>
      </c>
      <c r="G7" s="918">
        <f aca="true" t="shared" si="1" ref="G7:G37">F7-$F$38</f>
        <v>-18.121841305954135</v>
      </c>
      <c r="H7" s="897"/>
      <c r="I7" s="898"/>
      <c r="J7" s="899"/>
      <c r="K7" s="199"/>
      <c r="L7" s="199"/>
      <c r="M7" s="199"/>
      <c r="N7" s="199"/>
      <c r="O7" s="199"/>
      <c r="P7" s="199"/>
    </row>
    <row r="8" spans="1:16" ht="12.75">
      <c r="A8" s="55" t="s">
        <v>39</v>
      </c>
      <c r="B8" s="919">
        <v>5837.662337662337</v>
      </c>
      <c r="C8" s="920">
        <v>3916.0219646125684</v>
      </c>
      <c r="D8" s="915">
        <v>7824</v>
      </c>
      <c r="E8" s="916">
        <v>500.51405478177</v>
      </c>
      <c r="F8" s="917">
        <f t="shared" si="0"/>
        <v>-32.917977469373135</v>
      </c>
      <c r="G8" s="918">
        <f t="shared" si="1"/>
        <v>-53.76886499911226</v>
      </c>
      <c r="H8" s="897"/>
      <c r="I8" s="898"/>
      <c r="J8" s="899"/>
      <c r="K8" s="199"/>
      <c r="L8" s="199"/>
      <c r="M8" s="199"/>
      <c r="N8" s="199"/>
      <c r="O8" s="199"/>
      <c r="P8" s="199"/>
    </row>
    <row r="9" spans="1:16" ht="12.75">
      <c r="A9" s="55" t="s">
        <v>49</v>
      </c>
      <c r="B9" s="919">
        <v>387</v>
      </c>
      <c r="C9" s="919">
        <v>517.63</v>
      </c>
      <c r="D9" s="915">
        <v>770</v>
      </c>
      <c r="E9" s="916">
        <v>672.2467532467532</v>
      </c>
      <c r="F9" s="917">
        <f t="shared" si="0"/>
        <v>33.75452196382429</v>
      </c>
      <c r="G9" s="918">
        <f t="shared" si="1"/>
        <v>12.903634434085163</v>
      </c>
      <c r="H9" s="897"/>
      <c r="I9" s="898"/>
      <c r="J9" s="899"/>
      <c r="K9" s="199"/>
      <c r="L9" s="199"/>
      <c r="M9" s="199"/>
      <c r="N9" s="199"/>
      <c r="O9" s="199"/>
      <c r="P9" s="199"/>
    </row>
    <row r="10" spans="1:16" ht="12.75">
      <c r="A10" s="55" t="s">
        <v>20</v>
      </c>
      <c r="B10" s="919">
        <v>3120</v>
      </c>
      <c r="C10" s="919">
        <v>2857</v>
      </c>
      <c r="D10" s="915">
        <v>10202</v>
      </c>
      <c r="E10" s="916">
        <v>280.0431287982749</v>
      </c>
      <c r="F10" s="917">
        <f t="shared" si="0"/>
        <v>-8.42948717948718</v>
      </c>
      <c r="G10" s="918">
        <f t="shared" si="1"/>
        <v>-29.280374709226308</v>
      </c>
      <c r="H10" s="897"/>
      <c r="I10" s="898"/>
      <c r="J10" s="899"/>
      <c r="K10" s="199"/>
      <c r="L10" s="199"/>
      <c r="M10" s="199"/>
      <c r="N10" s="199"/>
      <c r="O10" s="199"/>
      <c r="P10" s="199"/>
    </row>
    <row r="11" spans="1:16" ht="12.75">
      <c r="A11" s="55" t="s">
        <v>12</v>
      </c>
      <c r="B11" s="913">
        <v>2959</v>
      </c>
      <c r="C11" s="919">
        <v>3634</v>
      </c>
      <c r="D11" s="915">
        <v>5387</v>
      </c>
      <c r="E11" s="916">
        <v>674.5869686281789</v>
      </c>
      <c r="F11" s="917">
        <f t="shared" si="0"/>
        <v>22.811760729976342</v>
      </c>
      <c r="G11" s="918">
        <f t="shared" si="1"/>
        <v>1.9608732002372165</v>
      </c>
      <c r="H11" s="897"/>
      <c r="I11" s="898"/>
      <c r="J11" s="899"/>
      <c r="K11" s="199"/>
      <c r="L11" s="199"/>
      <c r="M11" s="199"/>
      <c r="N11" s="199"/>
      <c r="O11" s="199"/>
      <c r="P11" s="199"/>
    </row>
    <row r="12" spans="1:16" ht="12.75">
      <c r="A12" s="55" t="s">
        <v>21</v>
      </c>
      <c r="B12" s="919">
        <v>533</v>
      </c>
      <c r="C12" s="919">
        <v>567</v>
      </c>
      <c r="D12" s="915">
        <v>1350</v>
      </c>
      <c r="E12" s="916">
        <v>420</v>
      </c>
      <c r="F12" s="917">
        <f t="shared" si="0"/>
        <v>6.378986866791744</v>
      </c>
      <c r="G12" s="918">
        <f t="shared" si="1"/>
        <v>-14.47190066294738</v>
      </c>
      <c r="H12" s="897"/>
      <c r="I12" s="898"/>
      <c r="J12" s="899"/>
      <c r="K12" s="199"/>
      <c r="L12" s="199"/>
      <c r="M12" s="199"/>
      <c r="N12" s="199"/>
      <c r="O12" s="199"/>
      <c r="P12" s="199"/>
    </row>
    <row r="13" spans="1:16" ht="12.75">
      <c r="A13" s="55" t="s">
        <v>10</v>
      </c>
      <c r="B13" s="919">
        <v>2108.57142857143</v>
      </c>
      <c r="C13" s="919">
        <v>2344</v>
      </c>
      <c r="D13" s="915">
        <v>5210</v>
      </c>
      <c r="E13" s="916">
        <v>449.9040307101728</v>
      </c>
      <c r="F13" s="917">
        <f t="shared" si="0"/>
        <v>11.165311653116467</v>
      </c>
      <c r="G13" s="918">
        <f t="shared" si="1"/>
        <v>-9.685575876622659</v>
      </c>
      <c r="H13" s="897"/>
      <c r="I13" s="898"/>
      <c r="J13" s="899"/>
      <c r="K13" s="199"/>
      <c r="L13" s="199"/>
      <c r="M13" s="199"/>
      <c r="N13" s="199"/>
      <c r="O13" s="199"/>
      <c r="P13" s="199"/>
    </row>
    <row r="14" spans="1:16" ht="12.75">
      <c r="A14" s="55" t="s">
        <v>3</v>
      </c>
      <c r="B14" s="921">
        <v>28919</v>
      </c>
      <c r="C14" s="919">
        <v>33467.1428571428</v>
      </c>
      <c r="D14" s="915">
        <v>59725</v>
      </c>
      <c r="E14" s="916">
        <v>560.3540034682762</v>
      </c>
      <c r="F14" s="917">
        <f t="shared" si="0"/>
        <v>15.7271788690577</v>
      </c>
      <c r="G14" s="918">
        <f t="shared" si="1"/>
        <v>-5.123708660681425</v>
      </c>
      <c r="H14" s="897"/>
      <c r="I14" s="898"/>
      <c r="J14" s="899"/>
      <c r="K14" s="199"/>
      <c r="L14" s="199"/>
      <c r="M14" s="199"/>
      <c r="N14" s="199"/>
      <c r="O14" s="199"/>
      <c r="P14" s="199"/>
    </row>
    <row r="15" spans="1:16" ht="12.75">
      <c r="A15" s="55" t="s">
        <v>8</v>
      </c>
      <c r="B15" s="919">
        <v>43486</v>
      </c>
      <c r="C15" s="919">
        <v>52627</v>
      </c>
      <c r="D15" s="915">
        <v>82551</v>
      </c>
      <c r="E15" s="916">
        <v>637.5089338711826</v>
      </c>
      <c r="F15" s="917">
        <f t="shared" si="0"/>
        <v>21.02055834061537</v>
      </c>
      <c r="G15" s="918">
        <f t="shared" si="1"/>
        <v>0.16967081087624436</v>
      </c>
      <c r="H15" s="897"/>
      <c r="I15" s="898"/>
      <c r="J15" s="899"/>
      <c r="K15" s="199"/>
      <c r="L15" s="199"/>
      <c r="M15" s="199"/>
      <c r="N15" s="199"/>
      <c r="O15" s="199"/>
      <c r="P15" s="199"/>
    </row>
    <row r="16" spans="1:16" ht="12.75">
      <c r="A16" s="55" t="s">
        <v>0</v>
      </c>
      <c r="B16" s="913">
        <v>3200</v>
      </c>
      <c r="C16" s="919">
        <v>4710.25</v>
      </c>
      <c r="D16" s="915">
        <v>10680</v>
      </c>
      <c r="E16" s="916">
        <v>441.0346441947566</v>
      </c>
      <c r="F16" s="917">
        <f t="shared" si="0"/>
        <v>47.1953125</v>
      </c>
      <c r="G16" s="918">
        <f t="shared" si="1"/>
        <v>26.344424970260874</v>
      </c>
      <c r="H16" s="897"/>
      <c r="I16" s="898"/>
      <c r="J16" s="899"/>
      <c r="K16" s="199"/>
      <c r="L16" s="199"/>
      <c r="M16" s="199"/>
      <c r="N16" s="199"/>
      <c r="O16" s="199"/>
      <c r="P16" s="199"/>
    </row>
    <row r="17" spans="1:16" ht="12.75">
      <c r="A17" s="55" t="s">
        <v>22</v>
      </c>
      <c r="B17" s="919">
        <v>4752</v>
      </c>
      <c r="C17" s="919">
        <v>4700</v>
      </c>
      <c r="D17" s="915">
        <v>10120</v>
      </c>
      <c r="E17" s="916">
        <v>464.4268774703557</v>
      </c>
      <c r="F17" s="917">
        <f t="shared" si="0"/>
        <v>-1.0942760942760943</v>
      </c>
      <c r="G17" s="918">
        <f t="shared" si="1"/>
        <v>-21.94516362401522</v>
      </c>
      <c r="H17" s="897"/>
      <c r="I17" s="898"/>
      <c r="J17" s="899"/>
      <c r="K17" s="199"/>
      <c r="L17" s="199"/>
      <c r="M17" s="199"/>
      <c r="N17" s="199"/>
      <c r="O17" s="199"/>
      <c r="P17" s="199"/>
    </row>
    <row r="18" spans="1:16" ht="12.75">
      <c r="A18" s="55" t="s">
        <v>35</v>
      </c>
      <c r="B18" s="920">
        <v>245</v>
      </c>
      <c r="C18" s="920">
        <v>300</v>
      </c>
      <c r="D18" s="915">
        <v>286</v>
      </c>
      <c r="E18" s="916">
        <v>1048.951048951049</v>
      </c>
      <c r="F18" s="917">
        <f t="shared" si="0"/>
        <v>22.448979591836736</v>
      </c>
      <c r="G18" s="918">
        <f t="shared" si="1"/>
        <v>1.59809206209761</v>
      </c>
      <c r="H18" s="897"/>
      <c r="I18" s="898"/>
      <c r="J18" s="899"/>
      <c r="K18" s="199"/>
      <c r="L18" s="199"/>
      <c r="M18" s="199"/>
      <c r="N18" s="199"/>
      <c r="O18" s="199"/>
      <c r="P18" s="199"/>
    </row>
    <row r="19" spans="1:16" ht="12.75">
      <c r="A19" s="55" t="s">
        <v>1</v>
      </c>
      <c r="B19" s="919">
        <v>1848.2</v>
      </c>
      <c r="C19" s="919">
        <v>2900</v>
      </c>
      <c r="D19" s="915">
        <v>3947</v>
      </c>
      <c r="E19" s="916">
        <v>734.7352419559159</v>
      </c>
      <c r="F19" s="917">
        <f t="shared" si="0"/>
        <v>56.909425386862885</v>
      </c>
      <c r="G19" s="918">
        <f t="shared" si="1"/>
        <v>36.05853785712376</v>
      </c>
      <c r="H19" s="897"/>
      <c r="I19" s="898"/>
      <c r="J19" s="899"/>
      <c r="K19" s="199"/>
      <c r="L19" s="199"/>
      <c r="M19" s="199"/>
      <c r="N19" s="199"/>
      <c r="O19" s="199"/>
      <c r="P19" s="199"/>
    </row>
    <row r="20" spans="1:16" ht="12.75">
      <c r="A20" s="55" t="s">
        <v>11</v>
      </c>
      <c r="B20" s="913">
        <v>25780</v>
      </c>
      <c r="C20" s="919">
        <v>30000</v>
      </c>
      <c r="D20" s="915">
        <v>57646</v>
      </c>
      <c r="E20" s="916">
        <v>520.4177219581584</v>
      </c>
      <c r="F20" s="917">
        <f t="shared" si="0"/>
        <v>16.369278510473233</v>
      </c>
      <c r="G20" s="918">
        <f t="shared" si="1"/>
        <v>-4.481609019265893</v>
      </c>
      <c r="H20" s="897"/>
      <c r="I20" s="898"/>
      <c r="J20" s="899"/>
      <c r="K20" s="199"/>
      <c r="L20" s="199"/>
      <c r="M20" s="199"/>
      <c r="N20" s="199"/>
      <c r="O20" s="199"/>
      <c r="P20" s="199"/>
    </row>
    <row r="21" spans="1:16" ht="12.75">
      <c r="A21" s="55" t="s">
        <v>23</v>
      </c>
      <c r="B21" s="919">
        <v>657</v>
      </c>
      <c r="C21" s="919">
        <v>843.1166666666667</v>
      </c>
      <c r="D21" s="915">
        <v>2321</v>
      </c>
      <c r="E21" s="916">
        <v>363.25578055435875</v>
      </c>
      <c r="F21" s="917">
        <f t="shared" si="0"/>
        <v>28.328259766615933</v>
      </c>
      <c r="G21" s="918">
        <f t="shared" si="1"/>
        <v>7.477372236876807</v>
      </c>
      <c r="H21" s="897"/>
      <c r="I21" s="898"/>
      <c r="J21" s="899"/>
      <c r="K21" s="199"/>
      <c r="L21" s="199"/>
      <c r="M21" s="199"/>
      <c r="N21" s="199"/>
      <c r="O21" s="199"/>
      <c r="P21" s="199"/>
    </row>
    <row r="22" spans="1:16" ht="12.75">
      <c r="A22" s="55" t="s">
        <v>36</v>
      </c>
      <c r="B22" s="922"/>
      <c r="C22" s="922"/>
      <c r="D22" s="923"/>
      <c r="E22" s="916"/>
      <c r="F22" s="917"/>
      <c r="G22" s="918"/>
      <c r="H22" s="897"/>
      <c r="I22" s="898"/>
      <c r="J22" s="899"/>
      <c r="K22" s="199"/>
      <c r="L22" s="199"/>
      <c r="M22" s="199"/>
      <c r="N22" s="199"/>
      <c r="O22" s="199"/>
      <c r="P22" s="199"/>
    </row>
    <row r="23" spans="1:16" ht="12.75">
      <c r="A23" s="55" t="s">
        <v>24</v>
      </c>
      <c r="B23" s="919">
        <v>1546</v>
      </c>
      <c r="C23" s="919">
        <v>909</v>
      </c>
      <c r="D23" s="924">
        <v>3454</v>
      </c>
      <c r="E23" s="916">
        <v>263.1731325998842</v>
      </c>
      <c r="F23" s="917">
        <f t="shared" si="0"/>
        <v>-41.20310478654592</v>
      </c>
      <c r="G23" s="918">
        <f t="shared" si="1"/>
        <v>-62.05399231628505</v>
      </c>
      <c r="H23" s="897"/>
      <c r="I23" s="898"/>
      <c r="J23" s="899"/>
      <c r="K23" s="199"/>
      <c r="L23" s="199"/>
      <c r="M23" s="199"/>
      <c r="N23" s="199"/>
      <c r="O23" s="199"/>
      <c r="P23" s="199"/>
    </row>
    <row r="24" spans="1:16" ht="12.75">
      <c r="A24" s="55" t="s">
        <v>2</v>
      </c>
      <c r="B24" s="913">
        <v>240</v>
      </c>
      <c r="C24" s="919">
        <v>295</v>
      </c>
      <c r="D24" s="924">
        <v>448</v>
      </c>
      <c r="E24" s="916">
        <v>658.4821428571429</v>
      </c>
      <c r="F24" s="917">
        <f t="shared" si="0"/>
        <v>22.916666666666664</v>
      </c>
      <c r="G24" s="918">
        <f t="shared" si="1"/>
        <v>2.0657791369275387</v>
      </c>
      <c r="H24" s="897"/>
      <c r="I24" s="898"/>
      <c r="J24" s="899"/>
      <c r="K24" s="199"/>
      <c r="L24" s="199"/>
      <c r="M24" s="199"/>
      <c r="N24" s="199"/>
      <c r="O24" s="199"/>
      <c r="P24" s="199"/>
    </row>
    <row r="25" spans="1:16" ht="12.75">
      <c r="A25" s="55" t="s">
        <v>25</v>
      </c>
      <c r="B25" s="919">
        <v>125</v>
      </c>
      <c r="C25" s="919">
        <v>218.13</v>
      </c>
      <c r="D25" s="915">
        <v>399</v>
      </c>
      <c r="E25" s="916">
        <v>546.6917293233082</v>
      </c>
      <c r="F25" s="917">
        <f t="shared" si="0"/>
        <v>74.50399999999999</v>
      </c>
      <c r="G25" s="918">
        <f t="shared" si="1"/>
        <v>53.653112470260865</v>
      </c>
      <c r="H25" s="897"/>
      <c r="I25" s="898"/>
      <c r="J25" s="899"/>
      <c r="K25" s="199"/>
      <c r="L25" s="199"/>
      <c r="M25" s="199"/>
      <c r="N25" s="199"/>
      <c r="O25" s="199"/>
      <c r="P25" s="199"/>
    </row>
    <row r="26" spans="1:16" ht="12.75">
      <c r="A26" s="55" t="s">
        <v>5</v>
      </c>
      <c r="B26" s="916">
        <v>8469</v>
      </c>
      <c r="C26" s="919">
        <v>9697</v>
      </c>
      <c r="D26" s="915">
        <v>16215</v>
      </c>
      <c r="E26" s="916">
        <v>598.0265186555658</v>
      </c>
      <c r="F26" s="917">
        <f t="shared" si="0"/>
        <v>14.499940961152438</v>
      </c>
      <c r="G26" s="918">
        <f t="shared" si="1"/>
        <v>-6.3509465685866875</v>
      </c>
      <c r="H26" s="897"/>
      <c r="I26" s="898"/>
      <c r="J26" s="899"/>
      <c r="K26" s="199"/>
      <c r="L26" s="199"/>
      <c r="M26" s="199"/>
      <c r="N26" s="199"/>
      <c r="O26" s="199"/>
      <c r="P26" s="199"/>
    </row>
    <row r="27" spans="1:16" ht="12.75">
      <c r="A27" s="55" t="s">
        <v>37</v>
      </c>
      <c r="B27" s="920">
        <v>2722.10466</v>
      </c>
      <c r="C27" s="920">
        <v>3170</v>
      </c>
      <c r="D27" s="915">
        <v>4560</v>
      </c>
      <c r="E27" s="916">
        <v>695.1754385964912</v>
      </c>
      <c r="F27" s="917">
        <f t="shared" si="0"/>
        <v>16.454008788919968</v>
      </c>
      <c r="G27" s="918">
        <f t="shared" si="1"/>
        <v>-4.396878740819158</v>
      </c>
      <c r="H27" s="897"/>
      <c r="I27" s="898"/>
      <c r="J27" s="899"/>
      <c r="K27" s="199"/>
      <c r="L27" s="199"/>
      <c r="M27" s="199"/>
      <c r="N27" s="199"/>
      <c r="O27" s="199"/>
      <c r="P27" s="199"/>
    </row>
    <row r="28" spans="1:16" ht="12.75">
      <c r="A28" s="55" t="s">
        <v>26</v>
      </c>
      <c r="B28" s="919">
        <v>10985</v>
      </c>
      <c r="C28" s="919">
        <v>9925</v>
      </c>
      <c r="D28" s="915">
        <v>38195.18</v>
      </c>
      <c r="E28" s="916">
        <v>259.8507658070428</v>
      </c>
      <c r="F28" s="917">
        <f t="shared" si="0"/>
        <v>-9.649522075557579</v>
      </c>
      <c r="G28" s="918">
        <f t="shared" si="1"/>
        <v>-30.500409605296703</v>
      </c>
      <c r="H28" s="897"/>
      <c r="I28" s="898"/>
      <c r="J28" s="899"/>
      <c r="K28" s="199"/>
      <c r="L28" s="199"/>
      <c r="M28" s="199"/>
      <c r="N28" s="199"/>
      <c r="O28" s="199"/>
      <c r="P28" s="199"/>
    </row>
    <row r="29" spans="1:16" ht="12.75">
      <c r="A29" s="55" t="s">
        <v>4</v>
      </c>
      <c r="B29" s="913">
        <v>3884</v>
      </c>
      <c r="C29" s="919">
        <v>4701</v>
      </c>
      <c r="D29" s="915">
        <v>10191</v>
      </c>
      <c r="E29" s="916">
        <v>461.2893729761554</v>
      </c>
      <c r="F29" s="917">
        <f t="shared" si="0"/>
        <v>21.03501544799176</v>
      </c>
      <c r="G29" s="918">
        <f t="shared" si="1"/>
        <v>0.18412791825263497</v>
      </c>
      <c r="H29" s="897"/>
      <c r="I29" s="898"/>
      <c r="J29" s="899"/>
      <c r="K29" s="199"/>
      <c r="L29" s="199"/>
      <c r="M29" s="199"/>
      <c r="N29" s="199"/>
      <c r="O29" s="199"/>
      <c r="P29" s="199"/>
    </row>
    <row r="30" spans="1:16" ht="12.75">
      <c r="A30" s="55" t="s">
        <v>40</v>
      </c>
      <c r="B30" s="920">
        <v>7758</v>
      </c>
      <c r="C30" s="920">
        <v>7923.8</v>
      </c>
      <c r="D30" s="915">
        <v>22200</v>
      </c>
      <c r="E30" s="916">
        <v>356.92792792792795</v>
      </c>
      <c r="F30" s="917">
        <f t="shared" si="0"/>
        <v>2.1371487496777544</v>
      </c>
      <c r="G30" s="918">
        <f t="shared" si="1"/>
        <v>-18.71373878006137</v>
      </c>
      <c r="H30" s="897"/>
      <c r="I30" s="898"/>
      <c r="J30" s="899"/>
      <c r="K30" s="199"/>
      <c r="L30" s="199"/>
      <c r="M30" s="199"/>
      <c r="N30" s="199"/>
      <c r="O30" s="199"/>
      <c r="P30" s="199"/>
    </row>
    <row r="31" spans="1:16" ht="12.75">
      <c r="A31" s="55" t="s">
        <v>50</v>
      </c>
      <c r="B31" s="919">
        <v>1820.2247191011234</v>
      </c>
      <c r="C31" s="919">
        <v>1715.25489220588</v>
      </c>
      <c r="D31" s="915">
        <v>5381</v>
      </c>
      <c r="E31" s="916">
        <v>318.7613626102732</v>
      </c>
      <c r="F31" s="917">
        <f t="shared" si="0"/>
        <v>-5.766860860294236</v>
      </c>
      <c r="G31" s="918">
        <f t="shared" si="1"/>
        <v>-26.617748390033363</v>
      </c>
      <c r="H31" s="897"/>
      <c r="I31" s="898"/>
      <c r="J31" s="899"/>
      <c r="K31" s="199"/>
      <c r="L31" s="199"/>
      <c r="M31" s="199"/>
      <c r="N31" s="199"/>
      <c r="O31" s="199"/>
      <c r="P31" s="199"/>
    </row>
    <row r="32" spans="1:16" ht="12.75">
      <c r="A32" s="55" t="s">
        <v>27</v>
      </c>
      <c r="B32" s="919">
        <v>1185.93</v>
      </c>
      <c r="C32" s="919">
        <v>899.1</v>
      </c>
      <c r="D32" s="915">
        <v>1964</v>
      </c>
      <c r="E32" s="916">
        <v>457.7902240325866</v>
      </c>
      <c r="F32" s="917">
        <f t="shared" si="0"/>
        <v>-24.186081809213025</v>
      </c>
      <c r="G32" s="918">
        <f t="shared" si="1"/>
        <v>-45.03696933895215</v>
      </c>
      <c r="H32" s="897"/>
      <c r="I32" s="898"/>
      <c r="J32" s="899"/>
      <c r="K32" s="199"/>
      <c r="L32" s="199"/>
      <c r="M32" s="199"/>
      <c r="N32" s="199"/>
      <c r="O32" s="199"/>
      <c r="P32" s="199"/>
    </row>
    <row r="33" spans="1:16" ht="12.75">
      <c r="A33" s="55" t="s">
        <v>6</v>
      </c>
      <c r="B33" s="919">
        <v>18372.7</v>
      </c>
      <c r="C33" s="919">
        <v>25309.1</v>
      </c>
      <c r="D33" s="915">
        <v>41101</v>
      </c>
      <c r="E33" s="916">
        <v>615.7782049098562</v>
      </c>
      <c r="F33" s="917">
        <f t="shared" si="0"/>
        <v>37.753841297141946</v>
      </c>
      <c r="G33" s="918">
        <f t="shared" si="1"/>
        <v>16.90295376740282</v>
      </c>
      <c r="H33" s="199"/>
      <c r="I33" s="898"/>
      <c r="J33" s="899"/>
      <c r="K33" s="199"/>
      <c r="L33" s="199"/>
      <c r="M33" s="199"/>
      <c r="N33" s="199"/>
      <c r="O33" s="199"/>
      <c r="P33" s="199"/>
    </row>
    <row r="34" spans="1:16" ht="12.75">
      <c r="A34" s="55" t="s">
        <v>14</v>
      </c>
      <c r="B34" s="919">
        <v>3346</v>
      </c>
      <c r="C34" s="919">
        <v>4211</v>
      </c>
      <c r="D34" s="915">
        <v>8956</v>
      </c>
      <c r="E34" s="916">
        <f>C34/D34*1000</f>
        <v>470.1875837427423</v>
      </c>
      <c r="F34" s="917">
        <f t="shared" si="0"/>
        <v>25.851763299462043</v>
      </c>
      <c r="G34" s="918">
        <f t="shared" si="1"/>
        <v>5.000875769722917</v>
      </c>
      <c r="H34" s="897"/>
      <c r="I34" s="898"/>
      <c r="J34" s="899"/>
      <c r="K34" s="199"/>
      <c r="L34" s="199"/>
      <c r="M34" s="199"/>
      <c r="N34" s="199"/>
      <c r="O34" s="199"/>
      <c r="P34" s="199"/>
    </row>
    <row r="35" spans="1:16" ht="12.75">
      <c r="A35" s="55" t="s">
        <v>38</v>
      </c>
      <c r="B35" s="922"/>
      <c r="C35" s="922"/>
      <c r="D35" s="923"/>
      <c r="E35" s="916"/>
      <c r="F35" s="917"/>
      <c r="G35" s="918"/>
      <c r="H35" s="897"/>
      <c r="I35" s="898"/>
      <c r="J35" s="899"/>
      <c r="K35" s="199"/>
      <c r="L35" s="199"/>
      <c r="M35" s="199"/>
      <c r="N35" s="199"/>
      <c r="O35" s="199"/>
      <c r="P35" s="199"/>
    </row>
    <row r="36" spans="1:16" ht="12.75">
      <c r="A36" s="55" t="s">
        <v>41</v>
      </c>
      <c r="B36" s="925">
        <v>20910</v>
      </c>
      <c r="C36" s="925">
        <v>25373</v>
      </c>
      <c r="D36" s="925">
        <v>53421</v>
      </c>
      <c r="E36" s="916">
        <f>(C36/D36)*1000</f>
        <v>474.96302952022614</v>
      </c>
      <c r="F36" s="917">
        <f t="shared" si="0"/>
        <v>21.34385461501674</v>
      </c>
      <c r="G36" s="918">
        <f t="shared" si="1"/>
        <v>0.4929670852776127</v>
      </c>
      <c r="H36" s="199"/>
      <c r="I36" s="898"/>
      <c r="J36" s="899"/>
      <c r="K36" s="897"/>
      <c r="L36" s="199"/>
      <c r="M36" s="199"/>
      <c r="N36" s="199"/>
      <c r="O36" s="199"/>
      <c r="P36" s="199"/>
    </row>
    <row r="37" spans="1:16" ht="12.75">
      <c r="A37" s="55" t="s">
        <v>9</v>
      </c>
      <c r="B37" s="913">
        <v>25200</v>
      </c>
      <c r="C37" s="919">
        <v>36186</v>
      </c>
      <c r="D37" s="924">
        <v>59280</v>
      </c>
      <c r="E37" s="916">
        <v>610.425101214575</v>
      </c>
      <c r="F37" s="917">
        <f t="shared" si="0"/>
        <v>43.595238095238095</v>
      </c>
      <c r="G37" s="918">
        <f t="shared" si="1"/>
        <v>22.74435056549897</v>
      </c>
      <c r="H37" s="897"/>
      <c r="I37" s="898"/>
      <c r="J37" s="899"/>
      <c r="K37" s="199"/>
      <c r="L37" s="199"/>
      <c r="M37" s="199"/>
      <c r="N37" s="199"/>
      <c r="O37" s="199"/>
      <c r="P37" s="199"/>
    </row>
    <row r="38" spans="1:16" ht="12.75">
      <c r="A38" s="723" t="s">
        <v>242</v>
      </c>
      <c r="B38" s="926">
        <f>(B6+B7+B9+B10+B11+B12+B13+B14+B15+B16+B17+B19+B20+B21+B23+B24+B25+B26+B28+B29+B31+B32+B33+B34+B37)/25</f>
        <v>8035.665045906902</v>
      </c>
      <c r="C38" s="926">
        <f>(C6+C7+C9+C10+C11+C12+C13+C14+C15+C16+C17+C19+C20+C21+C23+C24+C25+C26+C28+C29+C31+C32+C33+C34+C37)/25</f>
        <v>9711.17252689551</v>
      </c>
      <c r="D38" s="926"/>
      <c r="E38" s="926">
        <f>(E6+E7+E9+E10+E11+E12+E13+E14+E15+E16+E17+E19+E20+E21+E23+E24+E25+E26+E28+E29+E31+E32+E33+E34+E37)/25</f>
        <v>501.47587922213165</v>
      </c>
      <c r="F38" s="927">
        <f>(C38-B38)/B38*100</f>
        <v>20.850887529739126</v>
      </c>
      <c r="G38" s="225"/>
      <c r="H38" s="900" t="s">
        <v>303</v>
      </c>
      <c r="I38" s="199"/>
      <c r="J38" s="199"/>
      <c r="K38" s="199"/>
      <c r="L38" s="199"/>
      <c r="M38" s="199"/>
      <c r="N38" s="199"/>
      <c r="O38" s="199"/>
      <c r="P38" s="199"/>
    </row>
    <row r="39" spans="1:16" ht="12.75">
      <c r="A39" s="199"/>
      <c r="B39" s="199"/>
      <c r="C39" s="199"/>
      <c r="D39" s="199"/>
      <c r="E39" s="199"/>
      <c r="F39" s="199"/>
      <c r="G39" s="199"/>
      <c r="H39" s="199"/>
      <c r="I39" s="199"/>
      <c r="J39" s="199"/>
      <c r="K39" s="199"/>
      <c r="L39" s="199"/>
      <c r="M39" s="199"/>
      <c r="N39" s="199"/>
      <c r="O39" s="199"/>
      <c r="P39" s="199"/>
    </row>
    <row r="40" spans="1:16" ht="12.75">
      <c r="A40" s="199"/>
      <c r="B40" s="199"/>
      <c r="C40" s="199"/>
      <c r="D40" s="199"/>
      <c r="E40" s="199"/>
      <c r="F40" s="199"/>
      <c r="G40" s="199"/>
      <c r="H40" s="199"/>
      <c r="I40" s="199"/>
      <c r="J40" s="199"/>
      <c r="K40" s="199"/>
      <c r="L40" s="199"/>
      <c r="M40" s="199"/>
      <c r="N40" s="199"/>
      <c r="O40" s="199"/>
      <c r="P40" s="199"/>
    </row>
    <row r="41" spans="1:16" ht="12.75">
      <c r="A41" s="199"/>
      <c r="B41" s="199"/>
      <c r="C41" s="199"/>
      <c r="D41" s="199"/>
      <c r="E41" s="199"/>
      <c r="F41" s="199"/>
      <c r="G41" s="199"/>
      <c r="H41" s="199"/>
      <c r="I41" s="199"/>
      <c r="J41" s="199"/>
      <c r="K41" s="199"/>
      <c r="L41" s="199"/>
      <c r="M41" s="199"/>
      <c r="N41" s="199"/>
      <c r="O41" s="199"/>
      <c r="P41" s="199"/>
    </row>
    <row r="42" spans="1:16" ht="12.75">
      <c r="A42" s="893" t="s">
        <v>183</v>
      </c>
      <c r="B42" s="199"/>
      <c r="C42" s="199"/>
      <c r="D42" s="199"/>
      <c r="E42" s="199"/>
      <c r="F42" s="199"/>
      <c r="G42" s="199"/>
      <c r="H42" s="199"/>
      <c r="I42" s="199"/>
      <c r="J42" s="199"/>
      <c r="K42" s="199"/>
      <c r="L42" s="199"/>
      <c r="M42" s="199"/>
      <c r="N42" s="199"/>
      <c r="O42" s="199"/>
      <c r="P42" s="199"/>
    </row>
    <row r="43" spans="1:16" ht="48">
      <c r="A43" s="522"/>
      <c r="B43" s="523" t="s">
        <v>304</v>
      </c>
      <c r="C43" s="524" t="s">
        <v>305</v>
      </c>
      <c r="D43" s="928" t="s">
        <v>428</v>
      </c>
      <c r="E43" s="199"/>
      <c r="F43" s="199"/>
      <c r="G43" s="199"/>
      <c r="H43" s="199"/>
      <c r="I43" s="199"/>
      <c r="J43" s="199"/>
      <c r="K43" s="199"/>
      <c r="L43" s="199"/>
      <c r="M43" s="199"/>
      <c r="N43" s="199"/>
      <c r="O43" s="199"/>
      <c r="P43" s="199"/>
    </row>
    <row r="44" spans="1:16" ht="12.75">
      <c r="A44" s="525" t="s">
        <v>13</v>
      </c>
      <c r="B44" s="929">
        <f aca="true" t="shared" si="2" ref="B44:B59">E6</f>
        <v>611.9865988336022</v>
      </c>
      <c r="C44" s="713">
        <f aca="true" t="shared" si="3" ref="C44:C59">G6</f>
        <v>21.036339167614152</v>
      </c>
      <c r="D44" s="1148">
        <f>B44</f>
        <v>611.9865988336022</v>
      </c>
      <c r="E44" s="199"/>
      <c r="F44" s="199"/>
      <c r="G44" s="199"/>
      <c r="H44" s="199"/>
      <c r="I44" s="199"/>
      <c r="J44" s="199"/>
      <c r="K44" s="199"/>
      <c r="L44" s="199"/>
      <c r="M44" s="199"/>
      <c r="N44" s="199"/>
      <c r="O44" s="199"/>
      <c r="P44" s="199"/>
    </row>
    <row r="45" spans="1:16" ht="12.75">
      <c r="A45" s="525" t="s">
        <v>7</v>
      </c>
      <c r="B45" s="929">
        <f t="shared" si="2"/>
        <v>445.940158134173</v>
      </c>
      <c r="C45" s="713">
        <f t="shared" si="3"/>
        <v>-18.121841305954135</v>
      </c>
      <c r="D45" s="1148">
        <f aca="true" t="shared" si="4" ref="D45:D75">B45</f>
        <v>445.940158134173</v>
      </c>
      <c r="E45" s="199"/>
      <c r="F45" s="199"/>
      <c r="G45" s="199"/>
      <c r="H45" s="199"/>
      <c r="I45" s="199"/>
      <c r="J45" s="199"/>
      <c r="K45" s="199"/>
      <c r="L45" s="199"/>
      <c r="M45" s="901" t="s">
        <v>203</v>
      </c>
      <c r="N45" s="199"/>
      <c r="O45" s="199"/>
      <c r="P45" s="199"/>
    </row>
    <row r="46" spans="1:16" ht="12.75">
      <c r="A46" s="525" t="s">
        <v>39</v>
      </c>
      <c r="B46" s="929">
        <f t="shared" si="2"/>
        <v>500.51405478177</v>
      </c>
      <c r="C46" s="714">
        <f t="shared" si="3"/>
        <v>-53.76886499911226</v>
      </c>
      <c r="D46" s="1148">
        <f t="shared" si="4"/>
        <v>500.51405478177</v>
      </c>
      <c r="E46" s="199"/>
      <c r="F46" s="199"/>
      <c r="G46" s="199"/>
      <c r="H46" s="199"/>
      <c r="I46" s="199"/>
      <c r="J46" s="199"/>
      <c r="K46" s="199"/>
      <c r="L46" s="199"/>
      <c r="M46" s="902">
        <f>MIN(B44:B75)</f>
        <v>259.8507658070428</v>
      </c>
      <c r="N46" s="889" t="s">
        <v>195</v>
      </c>
      <c r="O46" s="199"/>
      <c r="P46" s="199"/>
    </row>
    <row r="47" spans="1:16" ht="12.75">
      <c r="A47" s="525" t="s">
        <v>49</v>
      </c>
      <c r="B47" s="929">
        <f t="shared" si="2"/>
        <v>672.2467532467532</v>
      </c>
      <c r="C47" s="713">
        <f t="shared" si="3"/>
        <v>12.903634434085163</v>
      </c>
      <c r="D47" s="1148">
        <f t="shared" si="4"/>
        <v>672.2467532467532</v>
      </c>
      <c r="E47" s="199"/>
      <c r="F47" s="199"/>
      <c r="G47" s="199"/>
      <c r="H47" s="199"/>
      <c r="I47" s="199"/>
      <c r="J47" s="199"/>
      <c r="K47" s="199"/>
      <c r="L47" s="199"/>
      <c r="M47" s="902">
        <f>MAX(B44:B75)</f>
        <v>1048.951048951049</v>
      </c>
      <c r="N47" s="889" t="s">
        <v>196</v>
      </c>
      <c r="O47" s="199"/>
      <c r="P47" s="199"/>
    </row>
    <row r="48" spans="1:16" ht="12.75">
      <c r="A48" s="525" t="s">
        <v>20</v>
      </c>
      <c r="B48" s="929">
        <f t="shared" si="2"/>
        <v>280.0431287982749</v>
      </c>
      <c r="C48" s="713">
        <f t="shared" si="3"/>
        <v>-29.280374709226308</v>
      </c>
      <c r="D48" s="1146">
        <f t="shared" si="4"/>
        <v>280.0431287982749</v>
      </c>
      <c r="E48" s="199"/>
      <c r="F48" s="199"/>
      <c r="G48" s="199"/>
      <c r="H48" s="199"/>
      <c r="I48" s="199"/>
      <c r="J48" s="199"/>
      <c r="K48" s="199"/>
      <c r="L48" s="199"/>
      <c r="M48" s="902">
        <f>M47-M46</f>
        <v>789.1002831440062</v>
      </c>
      <c r="N48" s="889" t="s">
        <v>197</v>
      </c>
      <c r="O48" s="199"/>
      <c r="P48" s="199"/>
    </row>
    <row r="49" spans="1:16" ht="12.75">
      <c r="A49" s="525" t="s">
        <v>12</v>
      </c>
      <c r="B49" s="929">
        <f t="shared" si="2"/>
        <v>674.5869686281789</v>
      </c>
      <c r="C49" s="713">
        <f t="shared" si="3"/>
        <v>1.9608732002372165</v>
      </c>
      <c r="D49" s="1148">
        <f t="shared" si="4"/>
        <v>674.5869686281789</v>
      </c>
      <c r="E49" s="199"/>
      <c r="F49" s="199"/>
      <c r="G49" s="199"/>
      <c r="H49" s="199"/>
      <c r="I49" s="199"/>
      <c r="J49" s="199"/>
      <c r="K49" s="199"/>
      <c r="L49" s="199"/>
      <c r="M49" s="902">
        <f>M48/4</f>
        <v>197.27507078600155</v>
      </c>
      <c r="N49" s="889" t="s">
        <v>198</v>
      </c>
      <c r="O49" s="199"/>
      <c r="P49" s="199"/>
    </row>
    <row r="50" spans="1:16" ht="12.75">
      <c r="A50" s="525" t="s">
        <v>21</v>
      </c>
      <c r="B50" s="929">
        <f t="shared" si="2"/>
        <v>420</v>
      </c>
      <c r="C50" s="713">
        <f t="shared" si="3"/>
        <v>-14.47190066294738</v>
      </c>
      <c r="D50" s="1148">
        <f t="shared" si="4"/>
        <v>420</v>
      </c>
      <c r="E50" s="199"/>
      <c r="F50" s="199"/>
      <c r="G50" s="199"/>
      <c r="H50" s="199"/>
      <c r="I50" s="199"/>
      <c r="J50" s="199"/>
      <c r="K50" s="199"/>
      <c r="L50" s="199"/>
      <c r="M50" s="902"/>
      <c r="N50" s="889"/>
      <c r="O50" s="199"/>
      <c r="P50" s="199"/>
    </row>
    <row r="51" spans="1:16" ht="12.75">
      <c r="A51" s="525" t="s">
        <v>10</v>
      </c>
      <c r="B51" s="929">
        <f t="shared" si="2"/>
        <v>449.9040307101728</v>
      </c>
      <c r="C51" s="713">
        <f t="shared" si="3"/>
        <v>-9.685575876622659</v>
      </c>
      <c r="D51" s="1148">
        <f t="shared" si="4"/>
        <v>449.9040307101728</v>
      </c>
      <c r="E51" s="199"/>
      <c r="F51" s="903" t="s">
        <v>94</v>
      </c>
      <c r="G51" s="889"/>
      <c r="H51" s="889"/>
      <c r="I51" s="963" t="s">
        <v>244</v>
      </c>
      <c r="J51" s="963"/>
      <c r="K51" s="963"/>
      <c r="L51" s="199"/>
      <c r="M51" s="902">
        <f>M46+M49</f>
        <v>457.12583659304437</v>
      </c>
      <c r="N51" s="889" t="s">
        <v>200</v>
      </c>
      <c r="O51" s="199"/>
      <c r="P51" s="199"/>
    </row>
    <row r="52" spans="1:16" ht="12.75">
      <c r="A52" s="525" t="s">
        <v>3</v>
      </c>
      <c r="B52" s="929">
        <f t="shared" si="2"/>
        <v>560.3540034682762</v>
      </c>
      <c r="C52" s="713">
        <f t="shared" si="3"/>
        <v>-5.123708660681425</v>
      </c>
      <c r="D52" s="1148">
        <f t="shared" si="4"/>
        <v>560.3540034682762</v>
      </c>
      <c r="E52" s="199"/>
      <c r="F52" s="889"/>
      <c r="G52" s="904"/>
      <c r="H52" s="199"/>
      <c r="I52" s="963"/>
      <c r="J52" s="963"/>
      <c r="K52" s="963"/>
      <c r="L52" s="199"/>
      <c r="M52" s="902"/>
      <c r="N52" s="889" t="s">
        <v>199</v>
      </c>
      <c r="O52" s="199"/>
      <c r="P52" s="199"/>
    </row>
    <row r="53" spans="1:16" ht="12.75">
      <c r="A53" s="525" t="s">
        <v>8</v>
      </c>
      <c r="B53" s="929">
        <f t="shared" si="2"/>
        <v>637.5089338711826</v>
      </c>
      <c r="C53" s="713">
        <f t="shared" si="3"/>
        <v>0.16967081087624436</v>
      </c>
      <c r="D53" s="1148">
        <f t="shared" si="4"/>
        <v>637.5089338711826</v>
      </c>
      <c r="E53" s="199"/>
      <c r="F53" s="173"/>
      <c r="G53" s="905" t="s">
        <v>52</v>
      </c>
      <c r="H53" s="199"/>
      <c r="I53" s="889"/>
      <c r="J53" s="199" t="s">
        <v>269</v>
      </c>
      <c r="K53" s="889"/>
      <c r="L53" s="199"/>
      <c r="M53" s="902">
        <f>M46+M49+M49+M49</f>
        <v>851.6759781650476</v>
      </c>
      <c r="N53" s="889" t="s">
        <v>201</v>
      </c>
      <c r="O53" s="199"/>
      <c r="P53" s="199"/>
    </row>
    <row r="54" spans="1:16" ht="12.75">
      <c r="A54" s="525" t="s">
        <v>0</v>
      </c>
      <c r="B54" s="929">
        <f t="shared" si="2"/>
        <v>441.0346441947566</v>
      </c>
      <c r="C54" s="715">
        <f t="shared" si="3"/>
        <v>26.344424970260874</v>
      </c>
      <c r="D54" s="1148">
        <f t="shared" si="4"/>
        <v>441.0346441947566</v>
      </c>
      <c r="E54" s="199"/>
      <c r="F54" s="494"/>
      <c r="G54" s="905" t="s">
        <v>211</v>
      </c>
      <c r="H54" s="199"/>
      <c r="I54" s="889"/>
      <c r="J54" s="199" t="s">
        <v>270</v>
      </c>
      <c r="K54" s="889"/>
      <c r="L54" s="199"/>
      <c r="M54" s="906"/>
      <c r="N54" s="199"/>
      <c r="O54" s="199"/>
      <c r="P54" s="199"/>
    </row>
    <row r="55" spans="1:16" ht="12.75">
      <c r="A55" s="525" t="s">
        <v>22</v>
      </c>
      <c r="B55" s="929">
        <f t="shared" si="2"/>
        <v>464.4268774703557</v>
      </c>
      <c r="C55" s="713">
        <f t="shared" si="3"/>
        <v>-21.94516362401522</v>
      </c>
      <c r="D55" s="1148">
        <f t="shared" si="4"/>
        <v>464.4268774703557</v>
      </c>
      <c r="E55" s="199"/>
      <c r="F55" s="460"/>
      <c r="G55" s="905" t="s">
        <v>53</v>
      </c>
      <c r="H55" s="199"/>
      <c r="I55" s="889"/>
      <c r="J55" s="199" t="s">
        <v>271</v>
      </c>
      <c r="K55" s="889"/>
      <c r="L55" s="199"/>
      <c r="M55" s="906"/>
      <c r="N55" s="199"/>
      <c r="O55" s="199"/>
      <c r="P55" s="199"/>
    </row>
    <row r="56" spans="1:16" ht="12.75">
      <c r="A56" s="525" t="s">
        <v>35</v>
      </c>
      <c r="B56" s="929">
        <f t="shared" si="2"/>
        <v>1048.951048951049</v>
      </c>
      <c r="C56" s="713">
        <f t="shared" si="3"/>
        <v>1.59809206209761</v>
      </c>
      <c r="D56" s="1148">
        <f t="shared" si="4"/>
        <v>1048.951048951049</v>
      </c>
      <c r="E56" s="199"/>
      <c r="F56" s="889"/>
      <c r="G56" s="889"/>
      <c r="H56" s="889"/>
      <c r="I56" s="889"/>
      <c r="J56" s="889"/>
      <c r="K56" s="889"/>
      <c r="L56" s="199"/>
      <c r="M56" s="893" t="s">
        <v>204</v>
      </c>
      <c r="N56" s="199"/>
      <c r="O56" s="199"/>
      <c r="P56" s="199"/>
    </row>
    <row r="57" spans="1:16" ht="12.75">
      <c r="A57" s="525" t="s">
        <v>1</v>
      </c>
      <c r="B57" s="929">
        <f t="shared" si="2"/>
        <v>734.7352419559159</v>
      </c>
      <c r="C57" s="715">
        <f t="shared" si="3"/>
        <v>36.05853785712376</v>
      </c>
      <c r="D57" s="1148">
        <f t="shared" si="4"/>
        <v>734.7352419559159</v>
      </c>
      <c r="E57" s="199"/>
      <c r="F57" s="889"/>
      <c r="G57" s="889"/>
      <c r="H57" s="889"/>
      <c r="I57" s="889"/>
      <c r="J57" s="889"/>
      <c r="K57" s="889"/>
      <c r="L57" s="199"/>
      <c r="M57" s="907">
        <f>MIN(C44:C75)</f>
        <v>-62.05399231628505</v>
      </c>
      <c r="N57" s="889" t="s">
        <v>195</v>
      </c>
      <c r="O57" s="199"/>
      <c r="P57" s="199"/>
    </row>
    <row r="58" spans="1:16" ht="12.75">
      <c r="A58" s="525" t="s">
        <v>11</v>
      </c>
      <c r="B58" s="929">
        <f t="shared" si="2"/>
        <v>520.4177219581584</v>
      </c>
      <c r="C58" s="713">
        <f t="shared" si="3"/>
        <v>-4.481609019265893</v>
      </c>
      <c r="D58" s="1148">
        <f t="shared" si="4"/>
        <v>520.4177219581584</v>
      </c>
      <c r="E58" s="199"/>
      <c r="F58" s="889"/>
      <c r="G58" s="889"/>
      <c r="H58" s="889"/>
      <c r="I58" s="889"/>
      <c r="J58" s="889"/>
      <c r="K58" s="889"/>
      <c r="L58" s="199"/>
      <c r="M58" s="907">
        <f>MAX(C44:C75)</f>
        <v>53.653112470260865</v>
      </c>
      <c r="N58" s="889" t="s">
        <v>196</v>
      </c>
      <c r="O58" s="199"/>
      <c r="P58" s="199"/>
    </row>
    <row r="59" spans="1:16" ht="12.75">
      <c r="A59" s="525" t="s">
        <v>23</v>
      </c>
      <c r="B59" s="929">
        <f t="shared" si="2"/>
        <v>363.25578055435875</v>
      </c>
      <c r="C59" s="713">
        <f t="shared" si="3"/>
        <v>7.477372236876807</v>
      </c>
      <c r="D59" s="1148">
        <f t="shared" si="4"/>
        <v>363.25578055435875</v>
      </c>
      <c r="E59" s="199"/>
      <c r="F59" s="908" t="s">
        <v>87</v>
      </c>
      <c r="G59" s="889"/>
      <c r="H59" s="889"/>
      <c r="I59" s="893" t="s">
        <v>207</v>
      </c>
      <c r="J59" s="889"/>
      <c r="K59" s="889"/>
      <c r="L59" s="199"/>
      <c r="M59" s="907">
        <f>M58-M57</f>
        <v>115.70710478654591</v>
      </c>
      <c r="N59" s="889" t="s">
        <v>197</v>
      </c>
      <c r="O59" s="199"/>
      <c r="P59" s="199"/>
    </row>
    <row r="60" spans="1:16" ht="12.75">
      <c r="A60" s="525" t="s">
        <v>36</v>
      </c>
      <c r="B60" s="929"/>
      <c r="C60" s="1145"/>
      <c r="D60" s="1149"/>
      <c r="E60" s="199"/>
      <c r="F60" s="199"/>
      <c r="G60" s="905" t="s">
        <v>210</v>
      </c>
      <c r="H60" s="199"/>
      <c r="I60" s="889"/>
      <c r="J60" s="199" t="s">
        <v>269</v>
      </c>
      <c r="K60" s="889"/>
      <c r="L60" s="199"/>
      <c r="M60" s="909">
        <f>M59/4</f>
        <v>28.926776196636478</v>
      </c>
      <c r="N60" s="889" t="s">
        <v>198</v>
      </c>
      <c r="O60" s="199"/>
      <c r="P60" s="199"/>
    </row>
    <row r="61" spans="1:16" ht="12.75">
      <c r="A61" s="525" t="s">
        <v>24</v>
      </c>
      <c r="B61" s="929">
        <f aca="true" t="shared" si="5" ref="B61:B74">E23</f>
        <v>263.1731325998842</v>
      </c>
      <c r="C61" s="714">
        <f aca="true" t="shared" si="6" ref="C61:C74">G23</f>
        <v>-62.05399231628505</v>
      </c>
      <c r="D61" s="1146">
        <f t="shared" si="4"/>
        <v>263.1731325998842</v>
      </c>
      <c r="E61" s="199"/>
      <c r="F61" s="199"/>
      <c r="G61" s="905" t="s">
        <v>208</v>
      </c>
      <c r="H61" s="199"/>
      <c r="I61" s="889"/>
      <c r="J61" s="199" t="s">
        <v>270</v>
      </c>
      <c r="K61" s="889"/>
      <c r="L61" s="199"/>
      <c r="M61" s="889"/>
      <c r="N61" s="889"/>
      <c r="O61" s="199"/>
      <c r="P61" s="199"/>
    </row>
    <row r="62" spans="1:16" ht="12.75">
      <c r="A62" s="525" t="s">
        <v>2</v>
      </c>
      <c r="B62" s="929">
        <f t="shared" si="5"/>
        <v>658.4821428571429</v>
      </c>
      <c r="C62" s="713">
        <f t="shared" si="6"/>
        <v>2.0657791369275387</v>
      </c>
      <c r="D62" s="1148">
        <f t="shared" si="4"/>
        <v>658.4821428571429</v>
      </c>
      <c r="E62" s="199"/>
      <c r="F62" s="199"/>
      <c r="G62" s="905" t="s">
        <v>209</v>
      </c>
      <c r="H62" s="199"/>
      <c r="I62" s="889"/>
      <c r="J62" s="199" t="s">
        <v>271</v>
      </c>
      <c r="K62" s="889"/>
      <c r="L62" s="199"/>
      <c r="M62" s="909">
        <f>M57+M60</f>
        <v>-33.127216119648565</v>
      </c>
      <c r="N62" s="889" t="s">
        <v>205</v>
      </c>
      <c r="O62" s="199"/>
      <c r="P62" s="199"/>
    </row>
    <row r="63" spans="1:16" ht="12.75">
      <c r="A63" s="525" t="s">
        <v>25</v>
      </c>
      <c r="B63" s="929">
        <f t="shared" si="5"/>
        <v>546.6917293233082</v>
      </c>
      <c r="C63" s="715">
        <f t="shared" si="6"/>
        <v>53.653112470260865</v>
      </c>
      <c r="D63" s="1148">
        <f t="shared" si="4"/>
        <v>546.6917293233082</v>
      </c>
      <c r="E63" s="199"/>
      <c r="F63" s="199"/>
      <c r="G63" s="199"/>
      <c r="H63" s="199"/>
      <c r="I63" s="199"/>
      <c r="J63" s="199"/>
      <c r="K63" s="199"/>
      <c r="L63" s="199"/>
      <c r="M63" s="909">
        <f>M57+M60+M60+M60</f>
        <v>24.72633627362439</v>
      </c>
      <c r="N63" s="889" t="s">
        <v>206</v>
      </c>
      <c r="O63" s="199"/>
      <c r="P63" s="199"/>
    </row>
    <row r="64" spans="1:16" ht="12.75">
      <c r="A64" s="525" t="s">
        <v>5</v>
      </c>
      <c r="B64" s="929">
        <f t="shared" si="5"/>
        <v>598.0265186555658</v>
      </c>
      <c r="C64" s="713">
        <f t="shared" si="6"/>
        <v>-6.3509465685866875</v>
      </c>
      <c r="D64" s="1148">
        <f t="shared" si="4"/>
        <v>598.0265186555658</v>
      </c>
      <c r="E64" s="199"/>
      <c r="F64" s="199"/>
      <c r="G64" s="199"/>
      <c r="H64" s="199"/>
      <c r="I64" s="199"/>
      <c r="J64" s="199"/>
      <c r="K64" s="199"/>
      <c r="L64" s="199"/>
      <c r="M64" s="199"/>
      <c r="N64" s="199"/>
      <c r="O64" s="199"/>
      <c r="P64" s="199"/>
    </row>
    <row r="65" spans="1:16" ht="12.75">
      <c r="A65" s="525" t="s">
        <v>37</v>
      </c>
      <c r="B65" s="929">
        <f t="shared" si="5"/>
        <v>695.1754385964912</v>
      </c>
      <c r="C65" s="713">
        <f t="shared" si="6"/>
        <v>-4.396878740819158</v>
      </c>
      <c r="D65" s="1148">
        <f t="shared" si="4"/>
        <v>695.1754385964912</v>
      </c>
      <c r="E65" s="199"/>
      <c r="F65" s="910"/>
      <c r="G65" s="199"/>
      <c r="H65" s="199"/>
      <c r="I65" s="199"/>
      <c r="J65" s="199"/>
      <c r="K65" s="199"/>
      <c r="L65" s="199"/>
      <c r="M65" s="199"/>
      <c r="N65" s="199"/>
      <c r="O65" s="199"/>
      <c r="P65" s="199"/>
    </row>
    <row r="66" spans="1:16" ht="12.75">
      <c r="A66" s="525" t="s">
        <v>26</v>
      </c>
      <c r="B66" s="929">
        <f t="shared" si="5"/>
        <v>259.8507658070428</v>
      </c>
      <c r="C66" s="713">
        <f t="shared" si="6"/>
        <v>-30.500409605296703</v>
      </c>
      <c r="D66" s="1146">
        <f t="shared" si="4"/>
        <v>259.8507658070428</v>
      </c>
      <c r="E66" s="199"/>
      <c r="F66" s="199"/>
      <c r="G66" s="199"/>
      <c r="H66" s="199"/>
      <c r="I66" s="199"/>
      <c r="J66" s="199"/>
      <c r="K66" s="199"/>
      <c r="L66" s="199"/>
      <c r="M66" s="199"/>
      <c r="N66" s="199"/>
      <c r="O66" s="199"/>
      <c r="P66" s="199"/>
    </row>
    <row r="67" spans="1:16" ht="12.75">
      <c r="A67" s="525" t="s">
        <v>4</v>
      </c>
      <c r="B67" s="929">
        <f t="shared" si="5"/>
        <v>461.2893729761554</v>
      </c>
      <c r="C67" s="713">
        <f t="shared" si="6"/>
        <v>0.18412791825263497</v>
      </c>
      <c r="D67" s="1148">
        <f t="shared" si="4"/>
        <v>461.2893729761554</v>
      </c>
      <c r="E67" s="199"/>
      <c r="F67" s="199"/>
      <c r="G67" s="199"/>
      <c r="H67" s="199"/>
      <c r="I67" s="199"/>
      <c r="J67" s="199"/>
      <c r="K67" s="199"/>
      <c r="L67" s="199"/>
      <c r="M67" s="199"/>
      <c r="N67" s="199"/>
      <c r="O67" s="199"/>
      <c r="P67" s="199"/>
    </row>
    <row r="68" spans="1:16" ht="12.75">
      <c r="A68" s="525" t="s">
        <v>40</v>
      </c>
      <c r="B68" s="929">
        <f t="shared" si="5"/>
        <v>356.92792792792795</v>
      </c>
      <c r="C68" s="713">
        <f t="shared" si="6"/>
        <v>-18.71373878006137</v>
      </c>
      <c r="D68" s="1148">
        <f t="shared" si="4"/>
        <v>356.92792792792795</v>
      </c>
      <c r="E68" s="199"/>
      <c r="F68" s="199"/>
      <c r="G68" s="199"/>
      <c r="H68" s="199"/>
      <c r="I68" s="199"/>
      <c r="J68" s="199"/>
      <c r="K68" s="199"/>
      <c r="L68" s="199"/>
      <c r="M68" s="199"/>
      <c r="N68" s="199"/>
      <c r="O68" s="199"/>
      <c r="P68" s="199"/>
    </row>
    <row r="69" spans="1:16" ht="12.75">
      <c r="A69" s="525" t="s">
        <v>50</v>
      </c>
      <c r="B69" s="929">
        <f t="shared" si="5"/>
        <v>318.7613626102732</v>
      </c>
      <c r="C69" s="713">
        <f t="shared" si="6"/>
        <v>-26.617748390033363</v>
      </c>
      <c r="D69" s="1147">
        <f t="shared" si="4"/>
        <v>318.7613626102732</v>
      </c>
      <c r="E69" s="199"/>
      <c r="F69" s="199"/>
      <c r="G69" s="199"/>
      <c r="H69" s="199"/>
      <c r="I69" s="199"/>
      <c r="J69" s="199"/>
      <c r="K69" s="199"/>
      <c r="L69" s="199"/>
      <c r="M69" s="199"/>
      <c r="N69" s="199"/>
      <c r="O69" s="199"/>
      <c r="P69" s="199"/>
    </row>
    <row r="70" spans="1:16" ht="12.75">
      <c r="A70" s="525" t="s">
        <v>27</v>
      </c>
      <c r="B70" s="929">
        <f t="shared" si="5"/>
        <v>457.7902240325866</v>
      </c>
      <c r="C70" s="714">
        <f t="shared" si="6"/>
        <v>-45.03696933895215</v>
      </c>
      <c r="D70" s="1148">
        <f t="shared" si="4"/>
        <v>457.7902240325866</v>
      </c>
      <c r="E70" s="199"/>
      <c r="F70" s="199"/>
      <c r="G70" s="199"/>
      <c r="H70" s="199"/>
      <c r="I70" s="199"/>
      <c r="J70" s="199"/>
      <c r="K70" s="199"/>
      <c r="L70" s="199"/>
      <c r="M70" s="199"/>
      <c r="N70" s="199"/>
      <c r="O70" s="199"/>
      <c r="P70" s="199"/>
    </row>
    <row r="71" spans="1:16" ht="12.75">
      <c r="A71" s="525" t="s">
        <v>6</v>
      </c>
      <c r="B71" s="929">
        <f t="shared" si="5"/>
        <v>615.7782049098562</v>
      </c>
      <c r="C71" s="713">
        <f t="shared" si="6"/>
        <v>16.90295376740282</v>
      </c>
      <c r="D71" s="1148">
        <f t="shared" si="4"/>
        <v>615.7782049098562</v>
      </c>
      <c r="E71" s="199"/>
      <c r="F71" s="199"/>
      <c r="G71" s="199"/>
      <c r="H71" s="199"/>
      <c r="I71" s="199"/>
      <c r="J71" s="199"/>
      <c r="K71" s="199"/>
      <c r="L71" s="199"/>
      <c r="M71" s="199"/>
      <c r="N71" s="199"/>
      <c r="O71" s="199"/>
      <c r="P71" s="199"/>
    </row>
    <row r="72" spans="1:16" ht="12.75">
      <c r="A72" s="525" t="s">
        <v>14</v>
      </c>
      <c r="B72" s="929">
        <f t="shared" si="5"/>
        <v>470.1875837427423</v>
      </c>
      <c r="C72" s="713">
        <f t="shared" si="6"/>
        <v>5.000875769722917</v>
      </c>
      <c r="D72" s="1148">
        <f t="shared" si="4"/>
        <v>470.1875837427423</v>
      </c>
      <c r="E72" s="199"/>
      <c r="F72" s="199"/>
      <c r="G72" s="199"/>
      <c r="H72" s="199"/>
      <c r="I72" s="199"/>
      <c r="J72" s="199"/>
      <c r="K72" s="199"/>
      <c r="L72" s="199"/>
      <c r="M72" s="199"/>
      <c r="N72" s="199"/>
      <c r="O72" s="199"/>
      <c r="P72" s="199"/>
    </row>
    <row r="73" spans="1:16" ht="12.75">
      <c r="A73" s="525" t="s">
        <v>38</v>
      </c>
      <c r="B73" s="929"/>
      <c r="C73" s="1145"/>
      <c r="D73" s="1149"/>
      <c r="E73" s="199"/>
      <c r="F73" s="199"/>
      <c r="G73" s="199"/>
      <c r="H73" s="199"/>
      <c r="I73" s="199"/>
      <c r="J73" s="199"/>
      <c r="K73" s="199"/>
      <c r="L73" s="199"/>
      <c r="M73" s="199"/>
      <c r="N73" s="199"/>
      <c r="O73" s="199"/>
      <c r="P73" s="199"/>
    </row>
    <row r="74" spans="1:16" ht="12.75">
      <c r="A74" s="525" t="s">
        <v>41</v>
      </c>
      <c r="B74" s="929">
        <f t="shared" si="5"/>
        <v>474.96302952022614</v>
      </c>
      <c r="C74" s="713">
        <f t="shared" si="6"/>
        <v>0.4929670852776127</v>
      </c>
      <c r="D74" s="1148">
        <f>B74</f>
        <v>474.96302952022614</v>
      </c>
      <c r="E74" s="199"/>
      <c r="F74" s="199"/>
      <c r="G74" s="199"/>
      <c r="H74" s="199"/>
      <c r="I74" s="199"/>
      <c r="J74" s="199"/>
      <c r="K74" s="199"/>
      <c r="L74" s="199"/>
      <c r="M74" s="199"/>
      <c r="N74" s="199"/>
      <c r="O74" s="199"/>
      <c r="P74" s="199"/>
    </row>
    <row r="75" spans="1:16" ht="12.75">
      <c r="A75" s="525" t="s">
        <v>9</v>
      </c>
      <c r="B75" s="929">
        <f>E37</f>
        <v>610.425101214575</v>
      </c>
      <c r="C75" s="713">
        <f>G37</f>
        <v>22.74435056549897</v>
      </c>
      <c r="D75" s="1148">
        <f t="shared" si="4"/>
        <v>610.425101214575</v>
      </c>
      <c r="E75" s="199"/>
      <c r="F75" s="199"/>
      <c r="G75" s="199"/>
      <c r="H75" s="199"/>
      <c r="I75" s="199"/>
      <c r="J75" s="199"/>
      <c r="K75" s="199"/>
      <c r="L75" s="199"/>
      <c r="M75" s="199"/>
      <c r="N75" s="199"/>
      <c r="O75" s="199"/>
      <c r="P75" s="199"/>
    </row>
    <row r="76" spans="1:16" ht="12.75">
      <c r="A76" s="199"/>
      <c r="B76" s="899"/>
      <c r="C76" s="910"/>
      <c r="D76" s="199"/>
      <c r="E76" s="199"/>
      <c r="F76" s="199"/>
      <c r="G76" s="199"/>
      <c r="H76" s="199"/>
      <c r="I76" s="199"/>
      <c r="J76" s="199"/>
      <c r="K76" s="199"/>
      <c r="L76" s="199"/>
      <c r="M76" s="199"/>
      <c r="N76" s="199"/>
      <c r="O76" s="199"/>
      <c r="P76" s="199"/>
    </row>
    <row r="77" spans="1:16" ht="12.75">
      <c r="A77" s="199"/>
      <c r="B77" s="199"/>
      <c r="C77" s="199"/>
      <c r="D77" s="199"/>
      <c r="E77" s="199"/>
      <c r="F77" s="199"/>
      <c r="G77" s="199"/>
      <c r="H77" s="199"/>
      <c r="I77" s="199"/>
      <c r="J77" s="199"/>
      <c r="K77" s="199"/>
      <c r="L77" s="199"/>
      <c r="M77" s="199"/>
      <c r="N77" s="199"/>
      <c r="O77" s="199"/>
      <c r="P77" s="199"/>
    </row>
    <row r="78" spans="1:16" ht="12.75">
      <c r="A78" s="199"/>
      <c r="B78" s="199"/>
      <c r="C78" s="199"/>
      <c r="D78" s="199"/>
      <c r="E78" s="199"/>
      <c r="F78" s="199"/>
      <c r="G78" s="199"/>
      <c r="H78" s="199"/>
      <c r="I78" s="199"/>
      <c r="J78" s="199"/>
      <c r="K78" s="199"/>
      <c r="L78" s="199"/>
      <c r="M78" s="199"/>
      <c r="N78" s="199"/>
      <c r="O78" s="199"/>
      <c r="P78" s="199"/>
    </row>
    <row r="79" spans="1:16" ht="12.75">
      <c r="A79" s="932"/>
      <c r="B79" s="1143" t="s">
        <v>304</v>
      </c>
      <c r="C79" s="199"/>
      <c r="D79" s="199"/>
      <c r="E79" s="199"/>
      <c r="F79" s="199"/>
      <c r="G79" s="199"/>
      <c r="H79" s="199"/>
      <c r="I79" s="199"/>
      <c r="J79" s="199"/>
      <c r="K79" s="199"/>
      <c r="L79" s="199"/>
      <c r="M79" s="199"/>
      <c r="N79" s="199"/>
      <c r="O79" s="199"/>
      <c r="P79" s="199"/>
    </row>
    <row r="80" spans="1:16" ht="12.75">
      <c r="A80" s="931" t="s">
        <v>13</v>
      </c>
      <c r="B80" s="710">
        <v>611.9865988336022</v>
      </c>
      <c r="C80" s="199"/>
      <c r="D80" s="199"/>
      <c r="E80" s="199"/>
      <c r="F80" s="199"/>
      <c r="G80" s="199"/>
      <c r="H80" s="199"/>
      <c r="I80" s="199"/>
      <c r="J80" s="199"/>
      <c r="K80" s="199"/>
      <c r="L80" s="199"/>
      <c r="M80" s="199"/>
      <c r="N80" s="199"/>
      <c r="O80" s="199"/>
      <c r="P80" s="199"/>
    </row>
    <row r="81" spans="1:16" ht="12.75">
      <c r="A81" s="930" t="s">
        <v>7</v>
      </c>
      <c r="B81" s="710">
        <v>445.940158134173</v>
      </c>
      <c r="C81" s="199"/>
      <c r="D81" s="199"/>
      <c r="E81" s="199"/>
      <c r="F81" s="199"/>
      <c r="G81" s="199"/>
      <c r="H81" s="199"/>
      <c r="I81" s="199"/>
      <c r="J81" s="199"/>
      <c r="K81" s="199"/>
      <c r="L81" s="199"/>
      <c r="M81" s="199"/>
      <c r="N81" s="199"/>
      <c r="O81" s="199"/>
      <c r="P81" s="199"/>
    </row>
    <row r="82" spans="1:16" ht="12.75">
      <c r="A82" s="930" t="s">
        <v>39</v>
      </c>
      <c r="B82" s="710">
        <v>500.51405478177</v>
      </c>
      <c r="C82" s="199"/>
      <c r="D82" s="901" t="s">
        <v>203</v>
      </c>
      <c r="E82" s="199"/>
      <c r="F82" s="199"/>
      <c r="G82" s="199"/>
      <c r="H82" s="199"/>
      <c r="I82" s="199"/>
      <c r="J82" s="199"/>
      <c r="K82" s="199"/>
      <c r="L82" s="199"/>
      <c r="M82" s="199"/>
      <c r="N82" s="199"/>
      <c r="O82" s="199"/>
      <c r="P82" s="199"/>
    </row>
    <row r="83" spans="1:16" ht="12.75">
      <c r="A83" s="930" t="s">
        <v>49</v>
      </c>
      <c r="B83" s="712">
        <v>672.2467532467532</v>
      </c>
      <c r="C83" s="199"/>
      <c r="D83" s="902">
        <f>MIN(B80:B91,B93:B111)</f>
        <v>259.8507658070428</v>
      </c>
      <c r="E83" s="889" t="s">
        <v>195</v>
      </c>
      <c r="F83" s="199"/>
      <c r="G83" s="199"/>
      <c r="H83" s="199"/>
      <c r="I83" s="199"/>
      <c r="J83" s="199"/>
      <c r="K83" s="199"/>
      <c r="L83" s="199"/>
      <c r="M83" s="199"/>
      <c r="N83" s="199"/>
      <c r="O83" s="199"/>
      <c r="P83" s="199"/>
    </row>
    <row r="84" spans="1:16" ht="12.75">
      <c r="A84" s="930" t="s">
        <v>20</v>
      </c>
      <c r="B84" s="711">
        <v>280.0431287982749</v>
      </c>
      <c r="C84" s="199"/>
      <c r="D84" s="902">
        <f>MAX(B80:B91,B93:B95,B97:B111)</f>
        <v>734.7352419559159</v>
      </c>
      <c r="E84" s="889" t="s">
        <v>196</v>
      </c>
      <c r="F84" s="199"/>
      <c r="G84" s="199"/>
      <c r="H84" s="199"/>
      <c r="I84" s="199"/>
      <c r="J84" s="199"/>
      <c r="K84" s="199"/>
      <c r="L84" s="199"/>
      <c r="M84" s="199"/>
      <c r="N84" s="199"/>
      <c r="O84" s="199"/>
      <c r="P84" s="199"/>
    </row>
    <row r="85" spans="1:16" ht="12.75">
      <c r="A85" s="930" t="s">
        <v>12</v>
      </c>
      <c r="B85" s="712">
        <v>674.5869686281789</v>
      </c>
      <c r="C85" s="199"/>
      <c r="D85" s="902">
        <f>D84-D83</f>
        <v>474.88447614887303</v>
      </c>
      <c r="E85" s="889" t="s">
        <v>197</v>
      </c>
      <c r="F85" s="199"/>
      <c r="G85" s="199"/>
      <c r="H85" s="199"/>
      <c r="I85" s="199"/>
      <c r="J85" s="199"/>
      <c r="K85" s="199"/>
      <c r="L85" s="199"/>
      <c r="M85" s="199"/>
      <c r="N85" s="199"/>
      <c r="O85" s="199"/>
      <c r="P85" s="199"/>
    </row>
    <row r="86" spans="1:16" ht="12.75">
      <c r="A86" s="930" t="s">
        <v>21</v>
      </c>
      <c r="B86" s="710">
        <v>420</v>
      </c>
      <c r="C86" s="199"/>
      <c r="D86" s="902">
        <f>D85/4</f>
        <v>118.72111903721826</v>
      </c>
      <c r="E86" s="889" t="s">
        <v>198</v>
      </c>
      <c r="F86" s="199"/>
      <c r="G86" s="199"/>
      <c r="H86" s="199"/>
      <c r="I86" s="199"/>
      <c r="J86" s="199"/>
      <c r="K86" s="199"/>
      <c r="L86" s="199"/>
      <c r="M86" s="199"/>
      <c r="N86" s="199"/>
      <c r="O86" s="199"/>
      <c r="P86" s="199"/>
    </row>
    <row r="87" spans="1:16" ht="12.75">
      <c r="A87" s="930" t="s">
        <v>10</v>
      </c>
      <c r="B87" s="710">
        <v>449.9040307101728</v>
      </c>
      <c r="C87" s="199"/>
      <c r="D87" s="902"/>
      <c r="E87" s="889"/>
      <c r="F87" s="199"/>
      <c r="G87" s="199"/>
      <c r="H87" s="199"/>
      <c r="I87" s="199"/>
      <c r="J87" s="199"/>
      <c r="K87" s="199"/>
      <c r="L87" s="199"/>
      <c r="M87" s="199"/>
      <c r="N87" s="199"/>
      <c r="O87" s="199"/>
      <c r="P87" s="199"/>
    </row>
    <row r="88" spans="1:16" ht="12.75">
      <c r="A88" s="930" t="s">
        <v>3</v>
      </c>
      <c r="B88" s="710">
        <v>560.3540034682762</v>
      </c>
      <c r="C88" s="199"/>
      <c r="D88" s="902">
        <f>D83+D86</f>
        <v>378.5718848442611</v>
      </c>
      <c r="E88" s="889" t="s">
        <v>200</v>
      </c>
      <c r="F88" s="199"/>
      <c r="G88" s="199"/>
      <c r="H88" s="199"/>
      <c r="I88" s="199"/>
      <c r="J88" s="199"/>
      <c r="K88" s="199"/>
      <c r="L88" s="199"/>
      <c r="M88" s="199"/>
      <c r="N88" s="199"/>
      <c r="O88" s="199"/>
      <c r="P88" s="199"/>
    </row>
    <row r="89" spans="1:16" ht="12.75">
      <c r="A89" s="930" t="s">
        <v>8</v>
      </c>
      <c r="B89" s="712">
        <v>637.5089338711826</v>
      </c>
      <c r="C89" s="199"/>
      <c r="D89" s="902"/>
      <c r="E89" s="889" t="s">
        <v>199</v>
      </c>
      <c r="F89" s="199"/>
      <c r="G89" s="199"/>
      <c r="H89" s="199"/>
      <c r="I89" s="199"/>
      <c r="J89" s="199"/>
      <c r="K89" s="199"/>
      <c r="L89" s="199"/>
      <c r="M89" s="199"/>
      <c r="N89" s="199"/>
      <c r="O89" s="199"/>
      <c r="P89" s="199"/>
    </row>
    <row r="90" spans="1:16" ht="12.75">
      <c r="A90" s="930" t="s">
        <v>0</v>
      </c>
      <c r="B90" s="710">
        <v>441.0346441947566</v>
      </c>
      <c r="C90" s="199"/>
      <c r="D90" s="902">
        <f>D83+D86+D86+D86</f>
        <v>616.0141229186976</v>
      </c>
      <c r="E90" s="889" t="s">
        <v>201</v>
      </c>
      <c r="F90" s="199"/>
      <c r="G90" s="199"/>
      <c r="H90" s="199"/>
      <c r="I90" s="199"/>
      <c r="J90" s="199"/>
      <c r="K90" s="199"/>
      <c r="L90" s="199"/>
      <c r="M90" s="199"/>
      <c r="N90" s="199"/>
      <c r="O90" s="199"/>
      <c r="P90" s="199"/>
    </row>
    <row r="91" spans="1:16" ht="12.75">
      <c r="A91" s="930" t="s">
        <v>22</v>
      </c>
      <c r="B91" s="710">
        <v>464.4268774703557</v>
      </c>
      <c r="C91" s="199"/>
      <c r="D91" s="199"/>
      <c r="E91" s="199"/>
      <c r="F91" s="199"/>
      <c r="G91" s="199"/>
      <c r="H91" s="199"/>
      <c r="I91" s="199"/>
      <c r="J91" s="199"/>
      <c r="K91" s="199"/>
      <c r="L91" s="199"/>
      <c r="M91" s="199"/>
      <c r="N91" s="199"/>
      <c r="O91" s="199"/>
      <c r="P91" s="199"/>
    </row>
    <row r="92" spans="1:16" ht="12.75">
      <c r="A92" s="930" t="s">
        <v>427</v>
      </c>
      <c r="B92" s="712">
        <v>1049</v>
      </c>
      <c r="C92" s="199"/>
      <c r="D92" s="199"/>
      <c r="E92" s="199"/>
      <c r="F92" s="199"/>
      <c r="G92" s="199"/>
      <c r="H92" s="199"/>
      <c r="I92" s="199"/>
      <c r="J92" s="199"/>
      <c r="K92" s="199"/>
      <c r="L92" s="199"/>
      <c r="M92" s="199"/>
      <c r="N92" s="199"/>
      <c r="O92" s="199"/>
      <c r="P92" s="199"/>
    </row>
    <row r="93" spans="1:16" ht="12.75">
      <c r="A93" s="930" t="s">
        <v>1</v>
      </c>
      <c r="B93" s="712">
        <v>734.7352419559159</v>
      </c>
      <c r="C93" s="199"/>
      <c r="D93" s="199"/>
      <c r="E93" s="199"/>
      <c r="F93" s="199"/>
      <c r="G93" s="199"/>
      <c r="H93" s="199"/>
      <c r="I93" s="199"/>
      <c r="J93" s="199"/>
      <c r="K93" s="199"/>
      <c r="L93" s="199"/>
      <c r="M93" s="199"/>
      <c r="N93" s="199"/>
      <c r="O93" s="199"/>
      <c r="P93" s="199"/>
    </row>
    <row r="94" spans="1:16" ht="12.75">
      <c r="A94" s="930" t="s">
        <v>11</v>
      </c>
      <c r="B94" s="710">
        <v>520.4177219581584</v>
      </c>
      <c r="C94" s="199"/>
      <c r="D94" s="199"/>
      <c r="E94" s="199"/>
      <c r="F94" s="199"/>
      <c r="G94" s="199"/>
      <c r="H94" s="199"/>
      <c r="I94" s="199"/>
      <c r="J94" s="199"/>
      <c r="K94" s="199"/>
      <c r="L94" s="199"/>
      <c r="M94" s="199"/>
      <c r="N94" s="199"/>
      <c r="O94" s="199"/>
      <c r="P94" s="199"/>
    </row>
    <row r="95" spans="1:16" ht="12.75">
      <c r="A95" s="930" t="s">
        <v>23</v>
      </c>
      <c r="B95" s="711">
        <v>363.25578055435875</v>
      </c>
      <c r="C95" s="199"/>
      <c r="D95" s="199"/>
      <c r="E95" s="199"/>
      <c r="F95" s="199"/>
      <c r="G95" s="199"/>
      <c r="H95" s="199"/>
      <c r="I95" s="199"/>
      <c r="J95" s="199"/>
      <c r="K95" s="199"/>
      <c r="L95" s="199"/>
      <c r="M95" s="199"/>
      <c r="N95" s="199"/>
      <c r="O95" s="199"/>
      <c r="P95" s="199"/>
    </row>
    <row r="96" spans="1:16" ht="12.75">
      <c r="A96" s="930" t="s">
        <v>36</v>
      </c>
      <c r="B96" s="1144"/>
      <c r="C96" s="199"/>
      <c r="D96" s="199"/>
      <c r="E96" s="199"/>
      <c r="F96" s="199"/>
      <c r="G96" s="199"/>
      <c r="H96" s="199"/>
      <c r="I96" s="199"/>
      <c r="J96" s="199"/>
      <c r="K96" s="199"/>
      <c r="L96" s="199"/>
      <c r="M96" s="199"/>
      <c r="N96" s="199"/>
      <c r="O96" s="199"/>
      <c r="P96" s="199"/>
    </row>
    <row r="97" spans="1:16" ht="12.75">
      <c r="A97" s="930" t="s">
        <v>24</v>
      </c>
      <c r="B97" s="711">
        <v>263.1731325998842</v>
      </c>
      <c r="C97" s="199"/>
      <c r="D97" s="199"/>
      <c r="E97" s="199"/>
      <c r="F97" s="199"/>
      <c r="G97" s="199"/>
      <c r="H97" s="199"/>
      <c r="I97" s="199"/>
      <c r="J97" s="199"/>
      <c r="K97" s="199"/>
      <c r="L97" s="199"/>
      <c r="M97" s="199"/>
      <c r="N97" s="199"/>
      <c r="O97" s="199"/>
      <c r="P97" s="199"/>
    </row>
    <row r="98" spans="1:16" ht="12.75">
      <c r="A98" s="930" t="s">
        <v>2</v>
      </c>
      <c r="B98" s="712">
        <v>658.4821428571429</v>
      </c>
      <c r="C98" s="199"/>
      <c r="D98" s="199"/>
      <c r="E98" s="199"/>
      <c r="F98" s="199"/>
      <c r="G98" s="199"/>
      <c r="H98" s="199"/>
      <c r="I98" s="199"/>
      <c r="J98" s="199"/>
      <c r="K98" s="199"/>
      <c r="L98" s="199"/>
      <c r="M98" s="199"/>
      <c r="N98" s="199"/>
      <c r="O98" s="199"/>
      <c r="P98" s="199"/>
    </row>
    <row r="99" spans="1:16" ht="12.75">
      <c r="A99" s="930" t="s">
        <v>25</v>
      </c>
      <c r="B99" s="710">
        <v>546.6917293233082</v>
      </c>
      <c r="C99" s="199"/>
      <c r="D99" s="199"/>
      <c r="E99" s="199"/>
      <c r="F99" s="199"/>
      <c r="G99" s="199"/>
      <c r="H99" s="199"/>
      <c r="I99" s="199"/>
      <c r="J99" s="199"/>
      <c r="K99" s="199"/>
      <c r="L99" s="199"/>
      <c r="M99" s="199"/>
      <c r="N99" s="199"/>
      <c r="O99" s="199"/>
      <c r="P99" s="199"/>
    </row>
    <row r="100" spans="1:16" ht="12.75">
      <c r="A100" s="930" t="s">
        <v>5</v>
      </c>
      <c r="B100" s="710">
        <v>598.0265186555658</v>
      </c>
      <c r="C100" s="199"/>
      <c r="D100" s="199"/>
      <c r="E100" s="199"/>
      <c r="F100" s="199"/>
      <c r="G100" s="199"/>
      <c r="H100" s="199"/>
      <c r="I100" s="199"/>
      <c r="J100" s="199"/>
      <c r="K100" s="199"/>
      <c r="L100" s="199"/>
      <c r="M100" s="199"/>
      <c r="N100" s="199"/>
      <c r="O100" s="199"/>
      <c r="P100" s="199"/>
    </row>
    <row r="101" spans="1:16" ht="12.75">
      <c r="A101" s="930" t="s">
        <v>37</v>
      </c>
      <c r="B101" s="712">
        <v>695.1754385964912</v>
      </c>
      <c r="C101" s="199"/>
      <c r="D101" s="199"/>
      <c r="E101" s="199"/>
      <c r="F101" s="199"/>
      <c r="G101" s="199"/>
      <c r="H101" s="199"/>
      <c r="I101" s="199"/>
      <c r="J101" s="199"/>
      <c r="K101" s="199"/>
      <c r="L101" s="199"/>
      <c r="M101" s="199"/>
      <c r="N101" s="199"/>
      <c r="O101" s="199"/>
      <c r="P101" s="199"/>
    </row>
    <row r="102" spans="1:16" ht="12.75">
      <c r="A102" s="930" t="s">
        <v>26</v>
      </c>
      <c r="B102" s="710">
        <v>259.8507658070428</v>
      </c>
      <c r="C102" s="199"/>
      <c r="D102" s="199"/>
      <c r="E102" s="199"/>
      <c r="F102" s="199"/>
      <c r="G102" s="199"/>
      <c r="H102" s="199"/>
      <c r="I102" s="199"/>
      <c r="J102" s="199"/>
      <c r="K102" s="199"/>
      <c r="L102" s="199"/>
      <c r="M102" s="199"/>
      <c r="N102" s="199"/>
      <c r="O102" s="199"/>
      <c r="P102" s="199"/>
    </row>
    <row r="103" spans="1:16" ht="12.75">
      <c r="A103" s="930" t="s">
        <v>4</v>
      </c>
      <c r="B103" s="711">
        <v>461.2893729761554</v>
      </c>
      <c r="C103" s="199"/>
      <c r="D103" s="199"/>
      <c r="E103" s="199"/>
      <c r="F103" s="199"/>
      <c r="G103" s="199"/>
      <c r="H103" s="199"/>
      <c r="I103" s="199"/>
      <c r="J103" s="199"/>
      <c r="K103" s="199"/>
      <c r="L103" s="199"/>
      <c r="M103" s="199"/>
      <c r="N103" s="199"/>
      <c r="O103" s="199"/>
      <c r="P103" s="199"/>
    </row>
    <row r="104" spans="1:16" ht="12.75">
      <c r="A104" s="930" t="s">
        <v>40</v>
      </c>
      <c r="B104" s="711">
        <v>356.92792792792795</v>
      </c>
      <c r="C104" s="199"/>
      <c r="D104" s="199"/>
      <c r="E104" s="199"/>
      <c r="F104" s="199"/>
      <c r="G104" s="199"/>
      <c r="H104" s="199"/>
      <c r="I104" s="199"/>
      <c r="J104" s="199"/>
      <c r="K104" s="199"/>
      <c r="L104" s="199"/>
      <c r="M104" s="199"/>
      <c r="N104" s="199"/>
      <c r="O104" s="199"/>
      <c r="P104" s="199"/>
    </row>
    <row r="105" spans="1:16" ht="12.75">
      <c r="A105" s="930" t="s">
        <v>50</v>
      </c>
      <c r="B105" s="711">
        <v>318.7613626102732</v>
      </c>
      <c r="C105" s="199"/>
      <c r="D105" s="199"/>
      <c r="E105" s="199"/>
      <c r="F105" s="199"/>
      <c r="G105" s="199"/>
      <c r="H105" s="199"/>
      <c r="I105" s="199"/>
      <c r="J105" s="199"/>
      <c r="K105" s="199"/>
      <c r="L105" s="199"/>
      <c r="M105" s="199"/>
      <c r="N105" s="199"/>
      <c r="O105" s="199"/>
      <c r="P105" s="199"/>
    </row>
    <row r="106" spans="1:16" ht="12.75">
      <c r="A106" s="930" t="s">
        <v>27</v>
      </c>
      <c r="B106" s="710">
        <v>457.7902240325866</v>
      </c>
      <c r="C106" s="199"/>
      <c r="D106" s="199"/>
      <c r="E106" s="199"/>
      <c r="F106" s="199"/>
      <c r="G106" s="199"/>
      <c r="H106" s="199"/>
      <c r="I106" s="199"/>
      <c r="J106" s="199"/>
      <c r="K106" s="199"/>
      <c r="L106" s="199"/>
      <c r="M106" s="199"/>
      <c r="N106" s="199"/>
      <c r="O106" s="199"/>
      <c r="P106" s="199"/>
    </row>
    <row r="107" spans="1:16" ht="12.75">
      <c r="A107" s="930" t="s">
        <v>6</v>
      </c>
      <c r="B107" s="712">
        <v>615.7782049098562</v>
      </c>
      <c r="C107" s="199"/>
      <c r="D107" s="199"/>
      <c r="E107" s="199"/>
      <c r="F107" s="199"/>
      <c r="G107" s="199"/>
      <c r="H107" s="199"/>
      <c r="I107" s="199"/>
      <c r="J107" s="199"/>
      <c r="K107" s="199"/>
      <c r="L107" s="199"/>
      <c r="M107" s="199"/>
      <c r="N107" s="199"/>
      <c r="O107" s="199"/>
      <c r="P107" s="199"/>
    </row>
    <row r="108" spans="1:16" ht="12.75">
      <c r="A108" s="930" t="s">
        <v>14</v>
      </c>
      <c r="B108" s="710">
        <v>470.1875837427423</v>
      </c>
      <c r="C108" s="199"/>
      <c r="D108" s="199"/>
      <c r="E108" s="199"/>
      <c r="F108" s="199"/>
      <c r="G108" s="199"/>
      <c r="H108" s="199"/>
      <c r="I108" s="199"/>
      <c r="J108" s="199"/>
      <c r="K108" s="199"/>
      <c r="L108" s="199"/>
      <c r="M108" s="199"/>
      <c r="N108" s="199"/>
      <c r="O108" s="199"/>
      <c r="P108" s="199"/>
    </row>
    <row r="109" spans="1:16" ht="12.75">
      <c r="A109" s="930" t="s">
        <v>38</v>
      </c>
      <c r="B109" s="1144"/>
      <c r="C109" s="199"/>
      <c r="D109" s="199"/>
      <c r="E109" s="199"/>
      <c r="F109" s="199"/>
      <c r="G109" s="199"/>
      <c r="H109" s="199"/>
      <c r="I109" s="199"/>
      <c r="J109" s="199"/>
      <c r="K109" s="199"/>
      <c r="L109" s="199"/>
      <c r="M109" s="199"/>
      <c r="N109" s="199"/>
      <c r="O109" s="199"/>
      <c r="P109" s="199"/>
    </row>
    <row r="110" spans="1:16" ht="12.75">
      <c r="A110" s="930" t="s">
        <v>41</v>
      </c>
      <c r="B110" s="710">
        <v>474.96302952022614</v>
      </c>
      <c r="C110" s="199"/>
      <c r="D110" s="199"/>
      <c r="E110" s="199"/>
      <c r="F110" s="199"/>
      <c r="G110" s="199"/>
      <c r="H110" s="199"/>
      <c r="I110" s="199"/>
      <c r="J110" s="199"/>
      <c r="K110" s="199"/>
      <c r="L110" s="199"/>
      <c r="M110" s="199"/>
      <c r="N110" s="199"/>
      <c r="O110" s="199"/>
      <c r="P110" s="199"/>
    </row>
    <row r="111" spans="1:16" ht="12.75">
      <c r="A111" s="930" t="s">
        <v>9</v>
      </c>
      <c r="B111" s="710">
        <v>610.425101214575</v>
      </c>
      <c r="C111" s="199"/>
      <c r="D111" s="199"/>
      <c r="E111" s="199"/>
      <c r="F111" s="199"/>
      <c r="G111" s="199"/>
      <c r="H111" s="199"/>
      <c r="I111" s="199"/>
      <c r="J111" s="199"/>
      <c r="K111" s="199"/>
      <c r="L111" s="199"/>
      <c r="M111" s="199"/>
      <c r="N111" s="199"/>
      <c r="O111" s="199"/>
      <c r="P111" s="199"/>
    </row>
    <row r="112" spans="1:16" ht="12.75">
      <c r="A112" s="199"/>
      <c r="B112" s="199"/>
      <c r="C112" s="199"/>
      <c r="D112" s="199"/>
      <c r="E112" s="199"/>
      <c r="F112" s="199"/>
      <c r="G112" s="199"/>
      <c r="H112" s="199"/>
      <c r="I112" s="199"/>
      <c r="J112" s="199"/>
      <c r="K112" s="199"/>
      <c r="L112" s="199"/>
      <c r="M112" s="199"/>
      <c r="N112" s="199"/>
      <c r="O112" s="199"/>
      <c r="P112" s="199"/>
    </row>
    <row r="113" spans="1:16" ht="12.75">
      <c r="A113" s="199"/>
      <c r="B113" s="199"/>
      <c r="C113" s="199"/>
      <c r="D113" s="199"/>
      <c r="E113" s="199"/>
      <c r="F113" s="199"/>
      <c r="G113" s="199"/>
      <c r="H113" s="199"/>
      <c r="I113" s="199"/>
      <c r="J113" s="199"/>
      <c r="K113" s="199"/>
      <c r="L113" s="199"/>
      <c r="M113" s="199"/>
      <c r="N113" s="199"/>
      <c r="O113" s="199"/>
      <c r="P113" s="199"/>
    </row>
    <row r="114" spans="1:16" ht="12.75">
      <c r="A114" s="199"/>
      <c r="B114" s="199"/>
      <c r="C114" s="199"/>
      <c r="D114" s="199"/>
      <c r="E114" s="199"/>
      <c r="F114" s="199"/>
      <c r="G114" s="199"/>
      <c r="H114" s="199"/>
      <c r="I114" s="199"/>
      <c r="J114" s="199"/>
      <c r="K114" s="199"/>
      <c r="L114" s="199"/>
      <c r="M114" s="199"/>
      <c r="N114" s="199"/>
      <c r="O114" s="199"/>
      <c r="P114" s="199"/>
    </row>
    <row r="115" spans="1:16" ht="12.75">
      <c r="A115" s="199"/>
      <c r="B115" s="199"/>
      <c r="C115" s="199"/>
      <c r="D115" s="199"/>
      <c r="E115" s="199"/>
      <c r="F115" s="199"/>
      <c r="G115" s="199"/>
      <c r="H115" s="199"/>
      <c r="I115" s="199"/>
      <c r="J115" s="199"/>
      <c r="K115" s="199"/>
      <c r="L115" s="199"/>
      <c r="M115" s="199"/>
      <c r="N115" s="199"/>
      <c r="O115" s="199"/>
      <c r="P115" s="199"/>
    </row>
  </sheetData>
  <mergeCells count="1">
    <mergeCell ref="I51:K52"/>
  </mergeCells>
  <printOptions/>
  <pageMargins left="0.75" right="0.75" top="1" bottom="1" header="0.5" footer="0.5"/>
  <pageSetup horizontalDpi="600" verticalDpi="6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tabColor indexed="31"/>
  </sheetPr>
  <dimension ref="A45:B80"/>
  <sheetViews>
    <sheetView workbookViewId="0" topLeftCell="A28">
      <selection activeCell="B58" sqref="B58"/>
    </sheetView>
  </sheetViews>
  <sheetFormatPr defaultColWidth="9.140625" defaultRowHeight="12.75"/>
  <cols>
    <col min="1" max="1" width="27.28125" style="0" customWidth="1"/>
    <col min="2" max="2" width="17.421875" style="0" customWidth="1"/>
    <col min="16" max="16" width="15.421875" style="0" customWidth="1"/>
  </cols>
  <sheetData>
    <row r="44" ht="13.5" thickBot="1"/>
    <row r="45" spans="1:2" ht="12.75">
      <c r="A45" s="773"/>
      <c r="B45" s="780" t="s">
        <v>137</v>
      </c>
    </row>
    <row r="46" spans="1:2" ht="13.5" thickBot="1">
      <c r="A46" s="1116"/>
      <c r="B46" s="1119" t="s">
        <v>383</v>
      </c>
    </row>
    <row r="47" spans="1:2" ht="12.75">
      <c r="A47" s="772" t="s">
        <v>36</v>
      </c>
      <c r="B47" s="933">
        <f>'Indicator 8. Municipal waste'!B60</f>
        <v>0</v>
      </c>
    </row>
    <row r="48" spans="1:2" ht="12.75">
      <c r="A48" s="772" t="s">
        <v>38</v>
      </c>
      <c r="B48" s="933">
        <f>'Indicator 8. Municipal waste'!B73</f>
        <v>0</v>
      </c>
    </row>
    <row r="49" spans="1:2" ht="12.75">
      <c r="A49" s="772" t="s">
        <v>26</v>
      </c>
      <c r="B49" s="934">
        <f>'Indicator 8. Municipal waste'!B66</f>
        <v>259.8507658070428</v>
      </c>
    </row>
    <row r="50" spans="1:2" ht="12.75">
      <c r="A50" s="772" t="s">
        <v>24</v>
      </c>
      <c r="B50" s="934">
        <f>'Indicator 8. Municipal waste'!B61</f>
        <v>263.1731325998842</v>
      </c>
    </row>
    <row r="51" spans="1:2" ht="12.75">
      <c r="A51" s="772" t="s">
        <v>20</v>
      </c>
      <c r="B51" s="934">
        <f>'Indicator 8. Municipal waste'!B48</f>
        <v>280.0431287982749</v>
      </c>
    </row>
    <row r="52" spans="1:2" ht="12.75">
      <c r="A52" s="772" t="s">
        <v>50</v>
      </c>
      <c r="B52" s="934">
        <f>'Indicator 8. Municipal waste'!B69</f>
        <v>318.7613626102732</v>
      </c>
    </row>
    <row r="53" spans="1:2" ht="12.75">
      <c r="A53" s="772" t="s">
        <v>40</v>
      </c>
      <c r="B53" s="934">
        <f>'Indicator 8. Municipal waste'!B68</f>
        <v>356.92792792792795</v>
      </c>
    </row>
    <row r="54" spans="1:2" ht="12.75">
      <c r="A54" s="772" t="s">
        <v>23</v>
      </c>
      <c r="B54" s="934">
        <f>'Indicator 8. Municipal waste'!B59</f>
        <v>363.25578055435875</v>
      </c>
    </row>
    <row r="55" spans="1:2" ht="12.75">
      <c r="A55" s="772" t="s">
        <v>21</v>
      </c>
      <c r="B55" s="935">
        <f>'Indicator 8. Municipal waste'!B50</f>
        <v>420</v>
      </c>
    </row>
    <row r="56" spans="1:2" ht="12.75">
      <c r="A56" s="772" t="s">
        <v>0</v>
      </c>
      <c r="B56" s="935">
        <f>'Indicator 8. Municipal waste'!B54</f>
        <v>441.0346441947566</v>
      </c>
    </row>
    <row r="57" spans="1:2" ht="12.75">
      <c r="A57" s="772" t="s">
        <v>7</v>
      </c>
      <c r="B57" s="935">
        <f>'Indicator 8. Municipal waste'!B45</f>
        <v>445.940158134173</v>
      </c>
    </row>
    <row r="58" spans="1:2" ht="12.75">
      <c r="A58" s="772" t="s">
        <v>10</v>
      </c>
      <c r="B58" s="935">
        <f>'Indicator 8. Municipal waste'!B51</f>
        <v>449.9040307101728</v>
      </c>
    </row>
    <row r="59" spans="1:2" ht="12.75">
      <c r="A59" s="772" t="s">
        <v>27</v>
      </c>
      <c r="B59" s="935">
        <f>'Indicator 8. Municipal waste'!B70</f>
        <v>457.7902240325866</v>
      </c>
    </row>
    <row r="60" spans="1:2" ht="12.75">
      <c r="A60" s="772" t="s">
        <v>4</v>
      </c>
      <c r="B60" s="935">
        <f>'Indicator 8. Municipal waste'!B67</f>
        <v>461.2893729761554</v>
      </c>
    </row>
    <row r="61" spans="1:2" ht="12.75">
      <c r="A61" s="772" t="s">
        <v>22</v>
      </c>
      <c r="B61" s="935">
        <f>'Indicator 8. Municipal waste'!B55</f>
        <v>464.4268774703557</v>
      </c>
    </row>
    <row r="62" spans="1:2" ht="12.75">
      <c r="A62" s="772" t="s">
        <v>14</v>
      </c>
      <c r="B62" s="935">
        <f>'Indicator 8. Municipal waste'!B72</f>
        <v>470.1875837427423</v>
      </c>
    </row>
    <row r="63" spans="1:2" ht="12.75">
      <c r="A63" s="772" t="s">
        <v>41</v>
      </c>
      <c r="B63" s="935">
        <f>'Indicator 8. Municipal waste'!B74</f>
        <v>474.96302952022614</v>
      </c>
    </row>
    <row r="64" spans="1:2" ht="12.75">
      <c r="A64" s="772" t="s">
        <v>39</v>
      </c>
      <c r="B64" s="935">
        <f>'Indicator 8. Municipal waste'!B46</f>
        <v>500.51405478177</v>
      </c>
    </row>
    <row r="65" spans="1:2" ht="12.75">
      <c r="A65" s="772" t="s">
        <v>11</v>
      </c>
      <c r="B65" s="935">
        <f>'Indicator 8. Municipal waste'!B58</f>
        <v>520.4177219581584</v>
      </c>
    </row>
    <row r="66" spans="1:2" ht="12.75">
      <c r="A66" s="772" t="s">
        <v>25</v>
      </c>
      <c r="B66" s="935">
        <f>'Indicator 8. Municipal waste'!B63</f>
        <v>546.6917293233082</v>
      </c>
    </row>
    <row r="67" spans="1:2" ht="12.75">
      <c r="A67" s="772" t="s">
        <v>3</v>
      </c>
      <c r="B67" s="935">
        <f>'Indicator 8. Municipal waste'!B52</f>
        <v>560.3540034682762</v>
      </c>
    </row>
    <row r="68" spans="1:2" ht="12.75">
      <c r="A68" s="772" t="s">
        <v>5</v>
      </c>
      <c r="B68" s="935">
        <f>'Indicator 8. Municipal waste'!B64</f>
        <v>598.0265186555658</v>
      </c>
    </row>
    <row r="69" spans="1:2" ht="12.75">
      <c r="A69" s="772" t="s">
        <v>9</v>
      </c>
      <c r="B69" s="935">
        <f>'Indicator 8. Municipal waste'!B75</f>
        <v>610.425101214575</v>
      </c>
    </row>
    <row r="70" spans="1:2" ht="12.75">
      <c r="A70" s="772" t="s">
        <v>13</v>
      </c>
      <c r="B70" s="935">
        <f>'Indicator 8. Municipal waste'!B44</f>
        <v>611.9865988336022</v>
      </c>
    </row>
    <row r="71" spans="1:2" ht="12.75">
      <c r="A71" s="772" t="s">
        <v>6</v>
      </c>
      <c r="B71" s="936">
        <f>'Indicator 8. Municipal waste'!B71</f>
        <v>615.7782049098562</v>
      </c>
    </row>
    <row r="72" spans="1:2" ht="12.75">
      <c r="A72" s="772" t="s">
        <v>8</v>
      </c>
      <c r="B72" s="936">
        <f>'Indicator 8. Municipal waste'!B53</f>
        <v>637.5089338711826</v>
      </c>
    </row>
    <row r="73" spans="1:2" ht="12.75">
      <c r="A73" s="772" t="s">
        <v>2</v>
      </c>
      <c r="B73" s="936">
        <f>'Indicator 8. Municipal waste'!B62</f>
        <v>658.4821428571429</v>
      </c>
    </row>
    <row r="74" spans="1:2" ht="12.75">
      <c r="A74" s="772" t="s">
        <v>49</v>
      </c>
      <c r="B74" s="936">
        <f>'Indicator 8. Municipal waste'!B47</f>
        <v>672.2467532467532</v>
      </c>
    </row>
    <row r="75" spans="1:2" ht="12.75">
      <c r="A75" s="772" t="s">
        <v>12</v>
      </c>
      <c r="B75" s="936">
        <f>'Indicator 8. Municipal waste'!B49</f>
        <v>674.5869686281789</v>
      </c>
    </row>
    <row r="76" spans="1:2" ht="12.75">
      <c r="A76" s="772" t="s">
        <v>37</v>
      </c>
      <c r="B76" s="936">
        <f>'Indicator 8. Municipal waste'!B65</f>
        <v>695.1754385964912</v>
      </c>
    </row>
    <row r="77" spans="1:2" ht="12.75">
      <c r="A77" s="772" t="s">
        <v>1</v>
      </c>
      <c r="B77" s="936">
        <f>'Indicator 8. Municipal waste'!B57</f>
        <v>734.7352419559159</v>
      </c>
    </row>
    <row r="78" spans="1:2" ht="13.5" thickBot="1">
      <c r="A78" s="774" t="s">
        <v>35</v>
      </c>
      <c r="B78" s="937">
        <f>'Indicator 8. Municipal waste'!B56</f>
        <v>1048.951048951049</v>
      </c>
    </row>
    <row r="80" ht="12.75">
      <c r="A80" t="s">
        <v>321</v>
      </c>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sheetPr>
    <tabColor indexed="31"/>
  </sheetPr>
  <dimension ref="A38:B71"/>
  <sheetViews>
    <sheetView workbookViewId="0" topLeftCell="A1">
      <selection activeCell="E43" sqref="E43"/>
    </sheetView>
  </sheetViews>
  <sheetFormatPr defaultColWidth="9.140625" defaultRowHeight="12.75"/>
  <cols>
    <col min="1" max="1" width="18.140625" style="0" customWidth="1"/>
    <col min="2" max="2" width="27.421875" style="0" customWidth="1"/>
    <col min="3" max="3" width="16.00390625" style="0" customWidth="1"/>
    <col min="4" max="4" width="21.8515625" style="0" customWidth="1"/>
  </cols>
  <sheetData>
    <row r="37" ht="13.5" thickBot="1"/>
    <row r="38" spans="1:2" ht="12.75">
      <c r="A38" s="773"/>
      <c r="B38" s="815" t="s">
        <v>373</v>
      </c>
    </row>
    <row r="39" spans="1:2" ht="13.5" thickBot="1">
      <c r="A39" s="820"/>
      <c r="B39" s="822" t="s">
        <v>384</v>
      </c>
    </row>
    <row r="40" spans="1:2" ht="12.75">
      <c r="A40" s="770" t="s">
        <v>24</v>
      </c>
      <c r="B40" s="938">
        <v>-62.05399231628505</v>
      </c>
    </row>
    <row r="41" spans="1:2" ht="12.75">
      <c r="A41" s="770" t="s">
        <v>39</v>
      </c>
      <c r="B41" s="938">
        <v>-53.76886499911226</v>
      </c>
    </row>
    <row r="42" spans="1:2" ht="12.75">
      <c r="A42" s="770" t="s">
        <v>27</v>
      </c>
      <c r="B42" s="938">
        <v>-45.03696933895215</v>
      </c>
    </row>
    <row r="43" spans="1:2" ht="12.75">
      <c r="A43" s="770" t="s">
        <v>26</v>
      </c>
      <c r="B43" s="939">
        <v>-30.500409605296703</v>
      </c>
    </row>
    <row r="44" spans="1:2" ht="12.75">
      <c r="A44" s="770" t="s">
        <v>20</v>
      </c>
      <c r="B44" s="939">
        <v>-29.280374709226308</v>
      </c>
    </row>
    <row r="45" spans="1:2" ht="12.75">
      <c r="A45" s="770" t="s">
        <v>50</v>
      </c>
      <c r="B45" s="939">
        <v>-26.617748390033363</v>
      </c>
    </row>
    <row r="46" spans="1:2" ht="12.75">
      <c r="A46" s="770" t="s">
        <v>22</v>
      </c>
      <c r="B46" s="939">
        <v>-21.94516362401522</v>
      </c>
    </row>
    <row r="47" spans="1:2" ht="12.75">
      <c r="A47" s="770" t="s">
        <v>40</v>
      </c>
      <c r="B47" s="939">
        <v>-18.71373878006137</v>
      </c>
    </row>
    <row r="48" spans="1:2" ht="12.75">
      <c r="A48" s="770" t="s">
        <v>7</v>
      </c>
      <c r="B48" s="939">
        <v>-18.121841305954135</v>
      </c>
    </row>
    <row r="49" spans="1:2" ht="12.75">
      <c r="A49" s="770" t="s">
        <v>21</v>
      </c>
      <c r="B49" s="939">
        <v>-14.47190066294738</v>
      </c>
    </row>
    <row r="50" spans="1:2" ht="12.75">
      <c r="A50" s="770" t="s">
        <v>10</v>
      </c>
      <c r="B50" s="939">
        <v>-9.685575876622659</v>
      </c>
    </row>
    <row r="51" spans="1:2" ht="12.75">
      <c r="A51" s="770" t="s">
        <v>5</v>
      </c>
      <c r="B51" s="939">
        <v>-6.3509465685866875</v>
      </c>
    </row>
    <row r="52" spans="1:2" ht="12.75">
      <c r="A52" s="770" t="s">
        <v>3</v>
      </c>
      <c r="B52" s="939">
        <v>-5.123708660681425</v>
      </c>
    </row>
    <row r="53" spans="1:2" ht="12.75">
      <c r="A53" s="770" t="s">
        <v>11</v>
      </c>
      <c r="B53" s="939">
        <v>-4.481609019265893</v>
      </c>
    </row>
    <row r="54" spans="1:2" ht="12.75">
      <c r="A54" s="770" t="s">
        <v>37</v>
      </c>
      <c r="B54" s="939">
        <v>-4.396878740819158</v>
      </c>
    </row>
    <row r="55" spans="1:2" ht="12.75">
      <c r="A55" s="770" t="s">
        <v>8</v>
      </c>
      <c r="B55" s="939">
        <v>0.16967081087624436</v>
      </c>
    </row>
    <row r="56" spans="1:2" ht="12.75">
      <c r="A56" s="770" t="s">
        <v>4</v>
      </c>
      <c r="B56" s="939">
        <v>0.18412791825263497</v>
      </c>
    </row>
    <row r="57" spans="1:2" ht="12.75">
      <c r="A57" s="770" t="s">
        <v>41</v>
      </c>
      <c r="B57" s="939">
        <v>0.4929670852776127</v>
      </c>
    </row>
    <row r="58" spans="1:2" ht="12.75">
      <c r="A58" s="770" t="s">
        <v>35</v>
      </c>
      <c r="B58" s="939">
        <v>1.59809206209761</v>
      </c>
    </row>
    <row r="59" spans="1:2" ht="12.75">
      <c r="A59" s="770" t="s">
        <v>12</v>
      </c>
      <c r="B59" s="939">
        <v>1.9608732002372165</v>
      </c>
    </row>
    <row r="60" spans="1:2" ht="12.75">
      <c r="A60" s="770" t="s">
        <v>2</v>
      </c>
      <c r="B60" s="939">
        <v>2.0657791369275387</v>
      </c>
    </row>
    <row r="61" spans="1:2" ht="12.75">
      <c r="A61" s="770" t="s">
        <v>14</v>
      </c>
      <c r="B61" s="939">
        <v>5.000875769722917</v>
      </c>
    </row>
    <row r="62" spans="1:2" ht="12.75">
      <c r="A62" s="770" t="s">
        <v>23</v>
      </c>
      <c r="B62" s="939">
        <v>7.477372236876807</v>
      </c>
    </row>
    <row r="63" spans="1:2" ht="12.75">
      <c r="A63" s="770" t="s">
        <v>49</v>
      </c>
      <c r="B63" s="939">
        <v>12.903634434085163</v>
      </c>
    </row>
    <row r="64" spans="1:2" ht="12.75">
      <c r="A64" s="770" t="s">
        <v>6</v>
      </c>
      <c r="B64" s="939">
        <v>16.90295376740282</v>
      </c>
    </row>
    <row r="65" spans="1:2" ht="12.75">
      <c r="A65" s="770" t="s">
        <v>13</v>
      </c>
      <c r="B65" s="939">
        <v>21.036339167614152</v>
      </c>
    </row>
    <row r="66" spans="1:2" ht="12.75">
      <c r="A66" s="770" t="s">
        <v>9</v>
      </c>
      <c r="B66" s="939">
        <v>22.74435056549897</v>
      </c>
    </row>
    <row r="67" spans="1:2" ht="12.75">
      <c r="A67" s="770" t="s">
        <v>0</v>
      </c>
      <c r="B67" s="940">
        <v>26.344424970260874</v>
      </c>
    </row>
    <row r="68" spans="1:2" ht="12.75">
      <c r="A68" s="770" t="s">
        <v>1</v>
      </c>
      <c r="B68" s="940">
        <v>36.05853785712376</v>
      </c>
    </row>
    <row r="69" spans="1:2" ht="12.75">
      <c r="A69" s="770" t="s">
        <v>25</v>
      </c>
      <c r="B69" s="940">
        <v>53.653112470260865</v>
      </c>
    </row>
    <row r="70" spans="1:2" ht="12.75">
      <c r="A70" s="770" t="s">
        <v>36</v>
      </c>
      <c r="B70" s="841"/>
    </row>
    <row r="71" spans="1:2" ht="13.5" thickBot="1">
      <c r="A71" s="820" t="s">
        <v>38</v>
      </c>
      <c r="B71" s="941"/>
    </row>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sheetPr>
    <tabColor indexed="31"/>
  </sheetPr>
  <dimension ref="A37:B70"/>
  <sheetViews>
    <sheetView workbookViewId="0" topLeftCell="A1">
      <selection activeCell="N53" sqref="N53"/>
    </sheetView>
  </sheetViews>
  <sheetFormatPr defaultColWidth="9.140625" defaultRowHeight="12.75"/>
  <cols>
    <col min="1" max="1" width="19.140625" style="0" customWidth="1"/>
    <col min="2" max="2" width="22.7109375" style="0" customWidth="1"/>
    <col min="3" max="3" width="8.421875" style="0" customWidth="1"/>
    <col min="15" max="15" width="9.421875" style="0" customWidth="1"/>
    <col min="16" max="16" width="18.421875" style="0" customWidth="1"/>
    <col min="18" max="18" width="18.8515625" style="0" customWidth="1"/>
    <col min="19" max="19" width="11.421875" style="0" customWidth="1"/>
  </cols>
  <sheetData>
    <row r="36" ht="13.5" thickBot="1"/>
    <row r="37" spans="1:2" ht="12.75">
      <c r="A37" s="1114"/>
      <c r="B37" s="1115" t="s">
        <v>385</v>
      </c>
    </row>
    <row r="38" spans="1:2" ht="13.5" thickBot="1">
      <c r="A38" s="1116"/>
      <c r="B38" s="1117" t="s">
        <v>383</v>
      </c>
    </row>
    <row r="39" spans="1:2" ht="12.75">
      <c r="A39" s="772" t="s">
        <v>36</v>
      </c>
      <c r="B39" s="933">
        <v>0</v>
      </c>
    </row>
    <row r="40" spans="1:2" ht="12.75">
      <c r="A40" s="772" t="s">
        <v>38</v>
      </c>
      <c r="B40" s="933">
        <v>0</v>
      </c>
    </row>
    <row r="41" spans="1:2" ht="12.75">
      <c r="A41" s="772" t="s">
        <v>26</v>
      </c>
      <c r="B41" s="942">
        <v>259.8507658070428</v>
      </c>
    </row>
    <row r="42" spans="1:2" ht="12.75">
      <c r="A42" s="772" t="s">
        <v>24</v>
      </c>
      <c r="B42" s="942">
        <v>263.1731325998842</v>
      </c>
    </row>
    <row r="43" spans="1:2" ht="12.75">
      <c r="A43" s="772" t="s">
        <v>20</v>
      </c>
      <c r="B43" s="942">
        <v>280.0431287982749</v>
      </c>
    </row>
    <row r="44" spans="1:2" ht="12.75">
      <c r="A44" s="772" t="s">
        <v>50</v>
      </c>
      <c r="B44" s="1113">
        <v>318.7613626102732</v>
      </c>
    </row>
    <row r="45" spans="1:2" ht="12.75">
      <c r="A45" s="772" t="s">
        <v>40</v>
      </c>
      <c r="B45" s="943">
        <v>356.92792792792795</v>
      </c>
    </row>
    <row r="46" spans="1:2" ht="12.75">
      <c r="A46" s="772" t="s">
        <v>23</v>
      </c>
      <c r="B46" s="943">
        <v>363.25578055435875</v>
      </c>
    </row>
    <row r="47" spans="1:2" ht="12.75">
      <c r="A47" s="772" t="s">
        <v>21</v>
      </c>
      <c r="B47" s="943">
        <v>420</v>
      </c>
    </row>
    <row r="48" spans="1:2" ht="12.75">
      <c r="A48" s="772" t="s">
        <v>0</v>
      </c>
      <c r="B48" s="943">
        <v>441.0346441947566</v>
      </c>
    </row>
    <row r="49" spans="1:2" ht="12.75">
      <c r="A49" s="772" t="s">
        <v>7</v>
      </c>
      <c r="B49" s="943">
        <v>445.940158134173</v>
      </c>
    </row>
    <row r="50" spans="1:2" ht="12.75">
      <c r="A50" s="772" t="s">
        <v>10</v>
      </c>
      <c r="B50" s="943">
        <v>449.9040307101728</v>
      </c>
    </row>
    <row r="51" spans="1:2" ht="12.75">
      <c r="A51" s="772" t="s">
        <v>27</v>
      </c>
      <c r="B51" s="943">
        <v>457.7902240325866</v>
      </c>
    </row>
    <row r="52" spans="1:2" ht="12.75">
      <c r="A52" s="772" t="s">
        <v>4</v>
      </c>
      <c r="B52" s="943">
        <v>461.2893729761554</v>
      </c>
    </row>
    <row r="53" spans="1:2" ht="12.75">
      <c r="A53" s="772" t="s">
        <v>22</v>
      </c>
      <c r="B53" s="943">
        <v>464.4268774703557</v>
      </c>
    </row>
    <row r="54" spans="1:2" ht="12.75">
      <c r="A54" s="772" t="s">
        <v>14</v>
      </c>
      <c r="B54" s="943">
        <v>470.1875837427423</v>
      </c>
    </row>
    <row r="55" spans="1:2" ht="12.75">
      <c r="A55" s="772" t="s">
        <v>41</v>
      </c>
      <c r="B55" s="943">
        <v>474.96302952022614</v>
      </c>
    </row>
    <row r="56" spans="1:2" ht="12.75">
      <c r="A56" s="772" t="s">
        <v>39</v>
      </c>
      <c r="B56" s="943">
        <v>500.51405478177</v>
      </c>
    </row>
    <row r="57" spans="1:2" ht="12.75">
      <c r="A57" s="772" t="s">
        <v>11</v>
      </c>
      <c r="B57" s="943">
        <v>520.4177219581584</v>
      </c>
    </row>
    <row r="58" spans="1:2" ht="12.75">
      <c r="A58" s="772" t="s">
        <v>25</v>
      </c>
      <c r="B58" s="943">
        <v>546.6917293233082</v>
      </c>
    </row>
    <row r="59" spans="1:2" ht="12.75">
      <c r="A59" s="772" t="s">
        <v>3</v>
      </c>
      <c r="B59" s="943">
        <v>560.3540034682762</v>
      </c>
    </row>
    <row r="60" spans="1:2" ht="12.75">
      <c r="A60" s="772" t="s">
        <v>5</v>
      </c>
      <c r="B60" s="943">
        <v>598.0265186555658</v>
      </c>
    </row>
    <row r="61" spans="1:2" ht="12.75">
      <c r="A61" s="772" t="s">
        <v>9</v>
      </c>
      <c r="B61" s="943">
        <v>610.425101214575</v>
      </c>
    </row>
    <row r="62" spans="1:2" ht="12.75">
      <c r="A62" s="772" t="s">
        <v>13</v>
      </c>
      <c r="B62" s="943">
        <v>611.9865988336022</v>
      </c>
    </row>
    <row r="63" spans="1:2" ht="12.75">
      <c r="A63" s="772" t="s">
        <v>6</v>
      </c>
      <c r="B63" s="943">
        <v>615.7782049098562</v>
      </c>
    </row>
    <row r="64" spans="1:2" ht="12.75">
      <c r="A64" s="772" t="s">
        <v>8</v>
      </c>
      <c r="B64" s="943">
        <v>637.5089338711826</v>
      </c>
    </row>
    <row r="65" spans="1:2" ht="12.75">
      <c r="A65" s="772" t="s">
        <v>2</v>
      </c>
      <c r="B65" s="943">
        <v>658.4821428571429</v>
      </c>
    </row>
    <row r="66" spans="1:2" ht="12.75">
      <c r="A66" s="772" t="s">
        <v>49</v>
      </c>
      <c r="B66" s="943">
        <v>672.2467532467532</v>
      </c>
    </row>
    <row r="67" spans="1:2" ht="12.75">
      <c r="A67" s="772" t="s">
        <v>12</v>
      </c>
      <c r="B67" s="943">
        <v>674.5869686281789</v>
      </c>
    </row>
    <row r="68" spans="1:2" ht="12.75">
      <c r="A68" s="772" t="s">
        <v>37</v>
      </c>
      <c r="B68" s="943">
        <v>695.1754385964912</v>
      </c>
    </row>
    <row r="69" spans="1:2" ht="12.75">
      <c r="A69" s="772" t="s">
        <v>1</v>
      </c>
      <c r="B69" s="943">
        <v>734.7352419559159</v>
      </c>
    </row>
    <row r="70" spans="1:2" ht="13.5" thickBot="1">
      <c r="A70" s="774" t="s">
        <v>35</v>
      </c>
      <c r="B70" s="944">
        <v>1048.951048951049</v>
      </c>
    </row>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sheetPr>
    <tabColor indexed="51"/>
  </sheetPr>
  <dimension ref="A1:M78"/>
  <sheetViews>
    <sheetView workbookViewId="0" topLeftCell="A1">
      <selection activeCell="A1" sqref="A1"/>
    </sheetView>
  </sheetViews>
  <sheetFormatPr defaultColWidth="9.140625" defaultRowHeight="12.75"/>
  <cols>
    <col min="1" max="1" width="32.140625" style="0" customWidth="1"/>
    <col min="2" max="2" width="23.7109375" style="0" customWidth="1"/>
    <col min="3" max="3" width="23.421875" style="0" customWidth="1"/>
    <col min="4" max="4" width="14.421875" style="0" customWidth="1"/>
    <col min="5" max="5" width="13.28125" style="0" customWidth="1"/>
    <col min="7" max="7" width="13.8515625" style="0" customWidth="1"/>
    <col min="8" max="8" width="21.8515625" style="0" customWidth="1"/>
    <col min="9" max="9" width="10.421875" style="0" customWidth="1"/>
  </cols>
  <sheetData>
    <row r="1" spans="1:5" ht="18">
      <c r="A1" s="717" t="s">
        <v>415</v>
      </c>
      <c r="E1" s="22"/>
    </row>
    <row r="3" spans="2:8" ht="38.25" customHeight="1">
      <c r="B3" s="716" t="s">
        <v>317</v>
      </c>
      <c r="C3" s="716" t="s">
        <v>306</v>
      </c>
      <c r="D3" s="716" t="s">
        <v>310</v>
      </c>
      <c r="E3" s="716" t="s">
        <v>307</v>
      </c>
      <c r="F3" s="716" t="s">
        <v>308</v>
      </c>
      <c r="G3" s="716" t="s">
        <v>313</v>
      </c>
      <c r="H3" s="716" t="s">
        <v>314</v>
      </c>
    </row>
    <row r="4" spans="1:8" ht="12.75">
      <c r="A4" s="1137" t="s">
        <v>13</v>
      </c>
      <c r="B4">
        <v>3806.7</v>
      </c>
      <c r="C4">
        <v>3667.9</v>
      </c>
      <c r="D4">
        <v>84000</v>
      </c>
      <c r="E4" s="726">
        <f>B4/D4</f>
        <v>0.04531785714285714</v>
      </c>
      <c r="F4" s="726">
        <f>C4/D4</f>
        <v>0.04366547619047619</v>
      </c>
      <c r="G4" s="728">
        <f>(C4-B4)/D4</f>
        <v>-0.0016523809523809492</v>
      </c>
      <c r="H4" s="728">
        <f>(C4-B4)/B4</f>
        <v>-0.0364620274778679</v>
      </c>
    </row>
    <row r="5" spans="1:8" ht="12.75">
      <c r="A5" s="1137" t="s">
        <v>7</v>
      </c>
      <c r="D5">
        <v>20748</v>
      </c>
      <c r="E5" s="726"/>
      <c r="F5" s="726"/>
      <c r="G5" s="728"/>
      <c r="H5" s="728"/>
    </row>
    <row r="6" spans="1:8" ht="12.75">
      <c r="A6" s="1137" t="s">
        <v>39</v>
      </c>
      <c r="B6">
        <v>10217.6</v>
      </c>
      <c r="C6">
        <v>6588.7</v>
      </c>
      <c r="D6">
        <v>19433</v>
      </c>
      <c r="E6" s="726">
        <f aca="true" t="shared" si="0" ref="E6:E35">B6/D6</f>
        <v>0.5257860340657644</v>
      </c>
      <c r="F6" s="726">
        <f aca="true" t="shared" si="1" ref="F6:F35">C6/D6</f>
        <v>0.3390469819379406</v>
      </c>
      <c r="G6" s="728">
        <f aca="true" t="shared" si="2" ref="G6:G35">(C6-B6)/D6</f>
        <v>-0.18673905212782382</v>
      </c>
      <c r="H6" s="728">
        <f aca="true" t="shared" si="3" ref="H6:H35">(C6-B6)/B6</f>
        <v>-0.3551616818039462</v>
      </c>
    </row>
    <row r="7" spans="1:8" ht="12.75">
      <c r="A7" s="1137" t="s">
        <v>49</v>
      </c>
      <c r="C7">
        <v>204.5</v>
      </c>
      <c r="D7">
        <v>370</v>
      </c>
      <c r="E7" s="726"/>
      <c r="F7" s="726">
        <f t="shared" si="1"/>
        <v>0.5527027027027027</v>
      </c>
      <c r="G7" s="728"/>
      <c r="H7" s="728"/>
    </row>
    <row r="8" spans="1:8" ht="12.75">
      <c r="A8" s="1137" t="s">
        <v>20</v>
      </c>
      <c r="B8">
        <v>3623.1</v>
      </c>
      <c r="C8">
        <v>1908.2</v>
      </c>
      <c r="D8">
        <v>15977</v>
      </c>
      <c r="E8" s="726">
        <f t="shared" si="0"/>
        <v>0.22676973148901544</v>
      </c>
      <c r="F8" s="726">
        <f t="shared" si="1"/>
        <v>0.11943418664329974</v>
      </c>
      <c r="G8" s="728">
        <f t="shared" si="2"/>
        <v>-0.10733554484571571</v>
      </c>
      <c r="H8" s="728">
        <f t="shared" si="3"/>
        <v>-0.4733239491043581</v>
      </c>
    </row>
    <row r="9" spans="1:8" ht="12.75">
      <c r="A9" s="1137" t="s">
        <v>12</v>
      </c>
      <c r="B9">
        <v>1261</v>
      </c>
      <c r="C9">
        <v>667.9</v>
      </c>
      <c r="D9">
        <v>16340</v>
      </c>
      <c r="E9" s="726">
        <f t="shared" si="0"/>
        <v>0.07717258261933904</v>
      </c>
      <c r="F9" s="726">
        <f t="shared" si="1"/>
        <v>0.04087515299877601</v>
      </c>
      <c r="G9" s="728">
        <f t="shared" si="2"/>
        <v>-0.03629742962056304</v>
      </c>
      <c r="H9" s="728">
        <f t="shared" si="3"/>
        <v>-0.4703409992069786</v>
      </c>
    </row>
    <row r="10" spans="1:8" ht="12.75">
      <c r="A10" s="1137" t="s">
        <v>21</v>
      </c>
      <c r="B10">
        <v>3215</v>
      </c>
      <c r="C10">
        <v>1413.2</v>
      </c>
      <c r="D10">
        <v>21114</v>
      </c>
      <c r="E10" s="726">
        <f t="shared" si="0"/>
        <v>0.1522686369233684</v>
      </c>
      <c r="F10" s="726">
        <f t="shared" si="1"/>
        <v>0.066931893530359</v>
      </c>
      <c r="G10" s="728">
        <f t="shared" si="2"/>
        <v>-0.08533674339300938</v>
      </c>
      <c r="H10" s="728">
        <f t="shared" si="3"/>
        <v>-0.5604354587869362</v>
      </c>
    </row>
    <row r="11" spans="1:8" ht="12.75">
      <c r="A11" s="1137" t="s">
        <v>10</v>
      </c>
      <c r="B11">
        <v>2327</v>
      </c>
      <c r="C11">
        <v>2328.2</v>
      </c>
      <c r="D11">
        <v>110000</v>
      </c>
      <c r="E11" s="726">
        <f t="shared" si="0"/>
        <v>0.021154545454545454</v>
      </c>
      <c r="F11" s="726">
        <f t="shared" si="1"/>
        <v>0.021165454545454543</v>
      </c>
      <c r="G11" s="728">
        <f t="shared" si="2"/>
        <v>1.0909090909089255E-05</v>
      </c>
      <c r="H11" s="728">
        <f t="shared" si="3"/>
        <v>0.000515685431886471</v>
      </c>
    </row>
    <row r="12" spans="1:8" ht="12.75">
      <c r="A12" s="1137" t="s">
        <v>3</v>
      </c>
      <c r="B12">
        <v>39323</v>
      </c>
      <c r="C12">
        <v>33162.5</v>
      </c>
      <c r="D12">
        <v>189048</v>
      </c>
      <c r="E12" s="726">
        <f t="shared" si="0"/>
        <v>0.20800537429647498</v>
      </c>
      <c r="F12" s="726">
        <f t="shared" si="1"/>
        <v>0.17541841225508867</v>
      </c>
      <c r="G12" s="728">
        <f t="shared" si="2"/>
        <v>-0.032586962041386315</v>
      </c>
      <c r="H12" s="728">
        <f t="shared" si="3"/>
        <v>-0.156664038857666</v>
      </c>
    </row>
    <row r="13" spans="1:8" ht="12.75">
      <c r="A13" s="1137" t="s">
        <v>8</v>
      </c>
      <c r="B13">
        <v>46272</v>
      </c>
      <c r="C13">
        <v>38006.2</v>
      </c>
      <c r="D13">
        <v>188000</v>
      </c>
      <c r="E13" s="726">
        <f t="shared" si="0"/>
        <v>0.24612765957446808</v>
      </c>
      <c r="F13" s="726">
        <f t="shared" si="1"/>
        <v>0.2021606382978723</v>
      </c>
      <c r="G13" s="728">
        <f t="shared" si="2"/>
        <v>-0.04396702127659576</v>
      </c>
      <c r="H13" s="728">
        <f t="shared" si="3"/>
        <v>-0.17863502766251735</v>
      </c>
    </row>
    <row r="14" spans="1:8" ht="12.75">
      <c r="A14" s="1137" t="s">
        <v>0</v>
      </c>
      <c r="B14">
        <v>7835.3</v>
      </c>
      <c r="C14">
        <v>8695.4</v>
      </c>
      <c r="D14">
        <v>72000</v>
      </c>
      <c r="E14" s="726">
        <f t="shared" si="0"/>
        <v>0.10882361111111111</v>
      </c>
      <c r="F14" s="726">
        <f t="shared" si="1"/>
        <v>0.12076944444444444</v>
      </c>
      <c r="G14" s="728">
        <f t="shared" si="2"/>
        <v>0.011945833333333326</v>
      </c>
      <c r="H14" s="728">
        <f t="shared" si="3"/>
        <v>0.10977244011078062</v>
      </c>
    </row>
    <row r="15" spans="1:8" ht="12.75">
      <c r="A15" s="1137" t="s">
        <v>22</v>
      </c>
      <c r="B15">
        <v>7136.9</v>
      </c>
      <c r="C15">
        <v>5808</v>
      </c>
      <c r="D15">
        <v>120000</v>
      </c>
      <c r="E15" s="726">
        <f t="shared" si="0"/>
        <v>0.05947416666666666</v>
      </c>
      <c r="F15" s="726">
        <f t="shared" si="1"/>
        <v>0.0484</v>
      </c>
      <c r="G15" s="728">
        <f t="shared" si="2"/>
        <v>-0.011074166666666664</v>
      </c>
      <c r="H15" s="728">
        <f t="shared" si="3"/>
        <v>-0.18620129187742573</v>
      </c>
    </row>
    <row r="16" spans="1:8" ht="12.75">
      <c r="A16" s="1137" t="s">
        <v>35</v>
      </c>
      <c r="B16">
        <v>167</v>
      </c>
      <c r="C16">
        <v>165</v>
      </c>
      <c r="D16">
        <v>170000</v>
      </c>
      <c r="E16" s="726">
        <f t="shared" si="0"/>
        <v>0.0009823529411764707</v>
      </c>
      <c r="F16" s="726">
        <f t="shared" si="1"/>
        <v>0.0009705882352941176</v>
      </c>
      <c r="G16" s="728">
        <f t="shared" si="2"/>
        <v>-1.1764705882352942E-05</v>
      </c>
      <c r="H16" s="728">
        <f t="shared" si="3"/>
        <v>-0.011976047904191617</v>
      </c>
    </row>
    <row r="17" spans="1:8" ht="12.75">
      <c r="A17" s="1137" t="s">
        <v>1</v>
      </c>
      <c r="D17">
        <v>46000</v>
      </c>
      <c r="E17" s="726"/>
      <c r="F17" s="726"/>
      <c r="G17" s="728"/>
      <c r="H17" s="728"/>
    </row>
    <row r="18" spans="1:8" ht="12.75">
      <c r="A18" s="1137" t="s">
        <v>11</v>
      </c>
      <c r="C18">
        <v>41982</v>
      </c>
      <c r="D18">
        <v>175000</v>
      </c>
      <c r="E18" s="726"/>
      <c r="F18" s="726">
        <f t="shared" si="1"/>
        <v>0.23989714285714286</v>
      </c>
      <c r="G18" s="728"/>
      <c r="H18" s="728"/>
    </row>
    <row r="19" spans="1:8" ht="12.75">
      <c r="A19" s="1137" t="s">
        <v>23</v>
      </c>
      <c r="B19">
        <v>654.7</v>
      </c>
      <c r="C19">
        <v>256.3</v>
      </c>
      <c r="D19">
        <v>49924</v>
      </c>
      <c r="E19" s="726">
        <f t="shared" si="0"/>
        <v>0.013113933178431217</v>
      </c>
      <c r="F19" s="726">
        <f t="shared" si="1"/>
        <v>0.005133803381139332</v>
      </c>
      <c r="G19" s="728">
        <f t="shared" si="2"/>
        <v>-0.007980129797291884</v>
      </c>
      <c r="H19" s="728">
        <f t="shared" si="3"/>
        <v>-0.6085229876279212</v>
      </c>
    </row>
    <row r="20" spans="1:8" ht="12.75">
      <c r="A20" s="1137" t="s">
        <v>36</v>
      </c>
      <c r="B20" s="31"/>
      <c r="C20" s="31"/>
      <c r="D20" s="31"/>
      <c r="E20" s="727"/>
      <c r="F20" s="727"/>
      <c r="G20" s="728"/>
      <c r="H20" s="728"/>
    </row>
    <row r="21" spans="1:8" ht="12.75">
      <c r="A21" s="1137" t="s">
        <v>24</v>
      </c>
      <c r="B21">
        <v>4311</v>
      </c>
      <c r="C21">
        <v>3126.3</v>
      </c>
      <c r="D21">
        <v>24500</v>
      </c>
      <c r="E21" s="726">
        <f t="shared" si="0"/>
        <v>0.17595918367346938</v>
      </c>
      <c r="F21" s="726">
        <f t="shared" si="1"/>
        <v>0.12760408163265308</v>
      </c>
      <c r="G21" s="728">
        <f t="shared" si="2"/>
        <v>-0.04835510204081632</v>
      </c>
      <c r="H21" s="728">
        <f t="shared" si="3"/>
        <v>-0.2748086290883785</v>
      </c>
    </row>
    <row r="22" spans="1:8" ht="12.75">
      <c r="A22" s="1137" t="s">
        <v>2</v>
      </c>
      <c r="C22">
        <v>60.8</v>
      </c>
      <c r="D22">
        <v>1644</v>
      </c>
      <c r="E22" s="726"/>
      <c r="F22" s="726">
        <f t="shared" si="1"/>
        <v>0.03698296836982968</v>
      </c>
      <c r="G22" s="728"/>
      <c r="H22" s="728"/>
    </row>
    <row r="23" spans="1:8" ht="12.75">
      <c r="A23" s="1137" t="s">
        <v>25</v>
      </c>
      <c r="B23">
        <v>21.3</v>
      </c>
      <c r="C23">
        <v>17.1</v>
      </c>
      <c r="D23">
        <v>67</v>
      </c>
      <c r="E23" s="726">
        <f t="shared" si="0"/>
        <v>0.31791044776119404</v>
      </c>
      <c r="F23" s="726">
        <f t="shared" si="1"/>
        <v>0.25522388059701495</v>
      </c>
      <c r="G23" s="728">
        <f t="shared" si="2"/>
        <v>-0.0626865671641791</v>
      </c>
      <c r="H23" s="728">
        <f t="shared" si="3"/>
        <v>-0.19718309859154926</v>
      </c>
    </row>
    <row r="24" spans="1:8" ht="12.75">
      <c r="A24" s="1137" t="s">
        <v>5</v>
      </c>
      <c r="B24">
        <v>7800</v>
      </c>
      <c r="C24">
        <v>8861.4</v>
      </c>
      <c r="D24">
        <v>89680</v>
      </c>
      <c r="E24" s="726">
        <f t="shared" si="0"/>
        <v>0.08697591436217662</v>
      </c>
      <c r="F24" s="726">
        <f t="shared" si="1"/>
        <v>0.09881132917038359</v>
      </c>
      <c r="G24" s="728">
        <f t="shared" si="2"/>
        <v>0.011835414808206953</v>
      </c>
      <c r="H24" s="728">
        <f t="shared" si="3"/>
        <v>0.13607692307692304</v>
      </c>
    </row>
    <row r="25" spans="1:8" ht="12.75">
      <c r="A25" s="1137" t="s">
        <v>37</v>
      </c>
      <c r="D25">
        <v>381439</v>
      </c>
      <c r="E25" s="726"/>
      <c r="F25" s="726"/>
      <c r="G25" s="728"/>
      <c r="H25" s="728"/>
    </row>
    <row r="26" spans="1:8" ht="12.75">
      <c r="A26" s="1137" t="s">
        <v>26</v>
      </c>
      <c r="B26">
        <v>15164.4</v>
      </c>
      <c r="C26">
        <v>11728.2</v>
      </c>
      <c r="D26">
        <v>63100</v>
      </c>
      <c r="E26" s="726">
        <f t="shared" si="0"/>
        <v>0.24032329635499208</v>
      </c>
      <c r="F26" s="726">
        <f t="shared" si="1"/>
        <v>0.18586687797147386</v>
      </c>
      <c r="G26" s="728">
        <f t="shared" si="2"/>
        <v>-0.05445641838351821</v>
      </c>
      <c r="H26" s="728">
        <f t="shared" si="3"/>
        <v>-0.22659650233441475</v>
      </c>
    </row>
    <row r="27" spans="1:8" ht="12.75">
      <c r="A27" s="1137" t="s">
        <v>4</v>
      </c>
      <c r="B27">
        <v>7288</v>
      </c>
      <c r="C27">
        <v>11090</v>
      </c>
      <c r="D27">
        <v>73593</v>
      </c>
      <c r="E27" s="726">
        <f t="shared" si="0"/>
        <v>0.09903115785468726</v>
      </c>
      <c r="F27" s="726">
        <f t="shared" si="1"/>
        <v>0.15069368010544482</v>
      </c>
      <c r="G27" s="728">
        <f t="shared" si="2"/>
        <v>0.05166252225075754</v>
      </c>
      <c r="H27" s="728">
        <f t="shared" si="3"/>
        <v>0.5216794731064764</v>
      </c>
    </row>
    <row r="28" spans="1:8" ht="12.75">
      <c r="A28" s="1137" t="s">
        <v>40</v>
      </c>
      <c r="B28">
        <v>17510</v>
      </c>
      <c r="C28">
        <v>7239</v>
      </c>
      <c r="D28">
        <v>42293</v>
      </c>
      <c r="E28" s="726">
        <f t="shared" si="0"/>
        <v>0.4140165039131771</v>
      </c>
      <c r="F28" s="726">
        <f t="shared" si="1"/>
        <v>0.17116307663206679</v>
      </c>
      <c r="G28" s="728">
        <f t="shared" si="2"/>
        <v>-0.24285342728111034</v>
      </c>
      <c r="H28" s="728">
        <f t="shared" si="3"/>
        <v>-0.5865790976584808</v>
      </c>
    </row>
    <row r="29" spans="1:8" ht="12.75">
      <c r="A29" s="1137" t="s">
        <v>50</v>
      </c>
      <c r="B29">
        <v>2116</v>
      </c>
      <c r="C29">
        <v>1094</v>
      </c>
      <c r="D29">
        <v>80326</v>
      </c>
      <c r="E29" s="726">
        <f t="shared" si="0"/>
        <v>0.02634265368622862</v>
      </c>
      <c r="F29" s="726">
        <f t="shared" si="1"/>
        <v>0.013619500535318577</v>
      </c>
      <c r="G29" s="728">
        <f t="shared" si="2"/>
        <v>-0.012723153150910042</v>
      </c>
      <c r="H29" s="728">
        <f t="shared" si="3"/>
        <v>-0.4829867674858223</v>
      </c>
    </row>
    <row r="30" spans="1:8" ht="12.75">
      <c r="A30" s="1137" t="s">
        <v>27</v>
      </c>
      <c r="B30">
        <v>443.8</v>
      </c>
      <c r="C30">
        <v>304.4</v>
      </c>
      <c r="D30">
        <v>32092</v>
      </c>
      <c r="E30" s="726">
        <f t="shared" si="0"/>
        <v>0.013828991649009099</v>
      </c>
      <c r="F30" s="726">
        <f t="shared" si="1"/>
        <v>0.00948522996385392</v>
      </c>
      <c r="G30" s="728">
        <f t="shared" si="2"/>
        <v>-0.00434376168515518</v>
      </c>
      <c r="H30" s="728">
        <f t="shared" si="3"/>
        <v>-0.3141054529067148</v>
      </c>
    </row>
    <row r="31" spans="1:8" ht="12.75">
      <c r="A31" s="1137" t="s">
        <v>6</v>
      </c>
      <c r="B31">
        <v>36900</v>
      </c>
      <c r="C31">
        <v>37220.7</v>
      </c>
      <c r="D31">
        <v>111133</v>
      </c>
      <c r="E31" s="726">
        <f t="shared" si="0"/>
        <v>0.3320345891859304</v>
      </c>
      <c r="F31" s="726">
        <f t="shared" si="1"/>
        <v>0.3349203206968227</v>
      </c>
      <c r="G31" s="728">
        <f t="shared" si="2"/>
        <v>0.002885731510892328</v>
      </c>
      <c r="H31" s="728">
        <f t="shared" si="3"/>
        <v>0.008691056910569027</v>
      </c>
    </row>
    <row r="32" spans="1:8" ht="12.75">
      <c r="A32" s="1137" t="s">
        <v>14</v>
      </c>
      <c r="B32">
        <v>2968</v>
      </c>
      <c r="C32">
        <v>2676</v>
      </c>
      <c r="D32">
        <v>179000</v>
      </c>
      <c r="E32" s="726">
        <f t="shared" si="0"/>
        <v>0.01658100558659218</v>
      </c>
      <c r="F32" s="726">
        <f t="shared" si="1"/>
        <v>0.014949720670391062</v>
      </c>
      <c r="G32" s="728">
        <f t="shared" si="2"/>
        <v>-0.0016312849162011173</v>
      </c>
      <c r="H32" s="728">
        <f t="shared" si="3"/>
        <v>-0.09838274932614555</v>
      </c>
    </row>
    <row r="33" spans="1:8" ht="12.75">
      <c r="A33" s="1137" t="s">
        <v>38</v>
      </c>
      <c r="B33">
        <v>2665</v>
      </c>
      <c r="C33">
        <v>2518</v>
      </c>
      <c r="D33">
        <v>53250</v>
      </c>
      <c r="E33" s="726">
        <f t="shared" si="0"/>
        <v>0.050046948356807515</v>
      </c>
      <c r="F33" s="726">
        <f t="shared" si="1"/>
        <v>0.04728638497652582</v>
      </c>
      <c r="G33" s="728">
        <f t="shared" si="2"/>
        <v>-0.00276056338028169</v>
      </c>
      <c r="H33" s="728">
        <f t="shared" si="3"/>
        <v>-0.055159474671669796</v>
      </c>
    </row>
    <row r="34" spans="1:8" ht="12.75">
      <c r="A34" s="1137" t="s">
        <v>41</v>
      </c>
      <c r="B34">
        <v>28073</v>
      </c>
      <c r="C34">
        <v>39780</v>
      </c>
      <c r="D34">
        <v>234300</v>
      </c>
      <c r="E34" s="726">
        <f t="shared" si="0"/>
        <v>0.119816474605207</v>
      </c>
      <c r="F34" s="726">
        <f t="shared" si="1"/>
        <v>0.16978233034571064</v>
      </c>
      <c r="G34" s="728">
        <f t="shared" si="2"/>
        <v>0.04996585574050363</v>
      </c>
      <c r="H34" s="728">
        <f t="shared" si="3"/>
        <v>0.41701991237131764</v>
      </c>
    </row>
    <row r="35" spans="1:8" ht="12.75">
      <c r="A35" s="1137" t="s">
        <v>315</v>
      </c>
      <c r="B35">
        <v>14236.8</v>
      </c>
      <c r="C35">
        <v>15736.2</v>
      </c>
      <c r="D35">
        <v>69650</v>
      </c>
      <c r="E35" s="726">
        <f t="shared" si="0"/>
        <v>0.20440488155061018</v>
      </c>
      <c r="F35" s="726">
        <f t="shared" si="1"/>
        <v>0.22593251974156497</v>
      </c>
      <c r="G35" s="728">
        <f t="shared" si="2"/>
        <v>0.021527638190954795</v>
      </c>
      <c r="H35" s="728">
        <f t="shared" si="3"/>
        <v>0.10531861092380321</v>
      </c>
    </row>
    <row r="36" spans="1:7" ht="12.75">
      <c r="A36" s="738"/>
      <c r="B36" s="735"/>
      <c r="C36" s="735"/>
      <c r="D36" s="735"/>
      <c r="E36" s="736"/>
      <c r="F36" s="737"/>
      <c r="G36" s="696"/>
    </row>
    <row r="37" ht="12.75">
      <c r="A37" s="725" t="s">
        <v>311</v>
      </c>
    </row>
    <row r="38" ht="12.75">
      <c r="A38" t="s">
        <v>316</v>
      </c>
    </row>
    <row r="40" spans="2:5" ht="12.75">
      <c r="B40" s="1118" t="s">
        <v>309</v>
      </c>
      <c r="C40" s="739" t="s">
        <v>313</v>
      </c>
      <c r="D40" s="28"/>
      <c r="E40" s="28"/>
    </row>
    <row r="41" spans="1:5" ht="12.75">
      <c r="A41" s="1137" t="s">
        <v>13</v>
      </c>
      <c r="B41" s="719">
        <f>F4*100</f>
        <v>4.366547619047619</v>
      </c>
      <c r="C41" s="740">
        <f>G4</f>
        <v>-0.0016523809523809492</v>
      </c>
      <c r="D41" s="28"/>
      <c r="E41" s="28"/>
    </row>
    <row r="42" spans="1:5" ht="12.75">
      <c r="A42" s="1137" t="s">
        <v>7</v>
      </c>
      <c r="B42" s="720"/>
      <c r="C42" s="741"/>
      <c r="D42" s="28"/>
      <c r="E42" s="28"/>
    </row>
    <row r="43" spans="1:5" ht="12.75">
      <c r="A43" s="1137" t="s">
        <v>39</v>
      </c>
      <c r="B43" s="721">
        <f aca="true" t="shared" si="4" ref="B43:B53">F6*100</f>
        <v>33.90469819379406</v>
      </c>
      <c r="C43" s="742">
        <f aca="true" t="shared" si="5" ref="C43:C72">G6</f>
        <v>-0.18673905212782382</v>
      </c>
      <c r="D43" s="28"/>
      <c r="E43" s="28"/>
    </row>
    <row r="44" spans="1:5" ht="12.75">
      <c r="A44" s="1137" t="s">
        <v>49</v>
      </c>
      <c r="B44" s="722">
        <f t="shared" si="4"/>
        <v>55.270270270270274</v>
      </c>
      <c r="C44" s="741"/>
      <c r="D44" s="28"/>
      <c r="E44" s="28"/>
    </row>
    <row r="45" spans="1:12" ht="12.75">
      <c r="A45" s="1137" t="s">
        <v>20</v>
      </c>
      <c r="B45" s="719">
        <f t="shared" si="4"/>
        <v>11.943418664329975</v>
      </c>
      <c r="C45" s="743">
        <f t="shared" si="5"/>
        <v>-0.10733554484571571</v>
      </c>
      <c r="D45" s="28"/>
      <c r="E45" s="28"/>
      <c r="F45" s="28"/>
      <c r="G45" s="28"/>
      <c r="H45" s="28"/>
      <c r="L45" s="707" t="s">
        <v>203</v>
      </c>
    </row>
    <row r="46" spans="1:13" ht="12.75" customHeight="1">
      <c r="A46" s="1137" t="s">
        <v>12</v>
      </c>
      <c r="B46" s="719">
        <f t="shared" si="4"/>
        <v>4.087515299877601</v>
      </c>
      <c r="C46" s="743">
        <f t="shared" si="5"/>
        <v>-0.03629742962056304</v>
      </c>
      <c r="E46" s="595" t="s">
        <v>318</v>
      </c>
      <c r="F46" s="22"/>
      <c r="G46" s="703" t="s">
        <v>312</v>
      </c>
      <c r="H46" s="703"/>
      <c r="I46" s="703"/>
      <c r="L46" s="557">
        <f>MIN(B41:B72)</f>
        <v>0.09705882352941177</v>
      </c>
      <c r="M46" s="22" t="s">
        <v>195</v>
      </c>
    </row>
    <row r="47" spans="1:13" ht="12.75" customHeight="1">
      <c r="A47" s="1137" t="s">
        <v>21</v>
      </c>
      <c r="B47" s="719">
        <f t="shared" si="4"/>
        <v>6.6931893530358995</v>
      </c>
      <c r="C47" s="743">
        <f t="shared" si="5"/>
        <v>-0.08533674339300938</v>
      </c>
      <c r="E47" s="560"/>
      <c r="F47" s="28"/>
      <c r="G47" s="703"/>
      <c r="H47" s="703"/>
      <c r="I47" s="703"/>
      <c r="L47" s="557">
        <f>MAX(B41:B72)</f>
        <v>55.270270270270274</v>
      </c>
      <c r="M47" s="22" t="s">
        <v>196</v>
      </c>
    </row>
    <row r="48" spans="1:13" ht="12.75">
      <c r="A48" s="1137" t="s">
        <v>10</v>
      </c>
      <c r="B48" s="719">
        <f t="shared" si="4"/>
        <v>2.116545454545454</v>
      </c>
      <c r="C48" s="740">
        <f t="shared" si="5"/>
        <v>1.0909090909089255E-05</v>
      </c>
      <c r="E48" s="173"/>
      <c r="F48" s="561" t="s">
        <v>52</v>
      </c>
      <c r="G48" s="28"/>
      <c r="H48" s="22"/>
      <c r="I48" s="28" t="s">
        <v>269</v>
      </c>
      <c r="L48" s="557">
        <f>L47-L46</f>
        <v>55.173211446740865</v>
      </c>
      <c r="M48" s="22" t="s">
        <v>197</v>
      </c>
    </row>
    <row r="49" spans="1:13" ht="12.75">
      <c r="A49" s="1137" t="s">
        <v>3</v>
      </c>
      <c r="B49" s="721">
        <f t="shared" si="4"/>
        <v>17.54184122550887</v>
      </c>
      <c r="C49" s="743">
        <f t="shared" si="5"/>
        <v>-0.032586962041386315</v>
      </c>
      <c r="E49" s="494"/>
      <c r="F49" s="561" t="s">
        <v>211</v>
      </c>
      <c r="G49" s="28"/>
      <c r="H49" s="22"/>
      <c r="I49" s="28" t="s">
        <v>270</v>
      </c>
      <c r="L49">
        <f>L48/4</f>
        <v>13.793302861685216</v>
      </c>
      <c r="M49" s="22" t="s">
        <v>198</v>
      </c>
    </row>
    <row r="50" spans="1:13" ht="12.75">
      <c r="A50" s="1137" t="s">
        <v>8</v>
      </c>
      <c r="B50" s="721">
        <f t="shared" si="4"/>
        <v>20.21606382978723</v>
      </c>
      <c r="C50" s="743">
        <f t="shared" si="5"/>
        <v>-0.04396702127659576</v>
      </c>
      <c r="E50" s="460"/>
      <c r="F50" s="561" t="s">
        <v>53</v>
      </c>
      <c r="G50" s="28"/>
      <c r="H50" s="22"/>
      <c r="I50" s="28" t="s">
        <v>271</v>
      </c>
      <c r="M50" s="22"/>
    </row>
    <row r="51" spans="1:13" ht="12.75">
      <c r="A51" s="1137" t="s">
        <v>0</v>
      </c>
      <c r="B51" s="719">
        <f t="shared" si="4"/>
        <v>12.076944444444445</v>
      </c>
      <c r="C51" s="740">
        <f t="shared" si="5"/>
        <v>0.011945833333333326</v>
      </c>
      <c r="D51" s="22"/>
      <c r="E51" s="22"/>
      <c r="F51" s="22"/>
      <c r="G51" s="22"/>
      <c r="H51" s="22"/>
      <c r="L51" s="557">
        <f>L46+L49</f>
        <v>13.890361685214629</v>
      </c>
      <c r="M51" s="22" t="s">
        <v>200</v>
      </c>
    </row>
    <row r="52" spans="1:13" ht="12.75">
      <c r="A52" s="1137" t="s">
        <v>22</v>
      </c>
      <c r="B52" s="719">
        <f t="shared" si="4"/>
        <v>4.84</v>
      </c>
      <c r="C52" s="740">
        <f t="shared" si="5"/>
        <v>-0.011074166666666664</v>
      </c>
      <c r="D52" s="22"/>
      <c r="E52" s="22"/>
      <c r="F52" s="22"/>
      <c r="G52" s="22"/>
      <c r="H52" s="22"/>
      <c r="M52" s="22" t="s">
        <v>199</v>
      </c>
    </row>
    <row r="53" spans="1:13" ht="12.75">
      <c r="A53" s="1137" t="s">
        <v>35</v>
      </c>
      <c r="B53" s="719">
        <f t="shared" si="4"/>
        <v>0.09705882352941177</v>
      </c>
      <c r="C53" s="740">
        <f t="shared" si="5"/>
        <v>-1.1764705882352942E-05</v>
      </c>
      <c r="D53" s="22"/>
      <c r="E53" s="22"/>
      <c r="F53" s="22"/>
      <c r="G53" s="22"/>
      <c r="H53" s="22"/>
      <c r="L53" s="557">
        <f>L46+L49+L49+L49</f>
        <v>41.47696740858506</v>
      </c>
      <c r="M53" s="22" t="s">
        <v>201</v>
      </c>
    </row>
    <row r="54" spans="1:11" ht="12.75">
      <c r="A54" s="1137" t="s">
        <v>1</v>
      </c>
      <c r="B54" s="720"/>
      <c r="C54" s="741"/>
      <c r="D54" s="22"/>
      <c r="E54" s="718" t="s">
        <v>319</v>
      </c>
      <c r="F54" s="22"/>
      <c r="G54" s="22"/>
      <c r="H54" s="519"/>
      <c r="I54" s="22"/>
      <c r="J54" s="22"/>
      <c r="K54" s="28"/>
    </row>
    <row r="55" spans="1:11" ht="12.75">
      <c r="A55" s="1137" t="s">
        <v>11</v>
      </c>
      <c r="B55" s="721">
        <f>F18*100</f>
        <v>23.989714285714285</v>
      </c>
      <c r="C55" s="741"/>
      <c r="D55" s="561"/>
      <c r="J55" s="22"/>
      <c r="K55" s="28"/>
    </row>
    <row r="56" spans="1:12" ht="12.75">
      <c r="A56" s="1137" t="s">
        <v>23</v>
      </c>
      <c r="B56" s="719">
        <f>F19*100</f>
        <v>0.5133803381139332</v>
      </c>
      <c r="C56" s="740">
        <f t="shared" si="5"/>
        <v>-0.007980129797291884</v>
      </c>
      <c r="D56" s="561"/>
      <c r="E56" s="173"/>
      <c r="F56" s="561" t="s">
        <v>210</v>
      </c>
      <c r="G56" s="28"/>
      <c r="H56" s="22"/>
      <c r="I56" s="28" t="s">
        <v>269</v>
      </c>
      <c r="J56" s="22"/>
      <c r="K56" s="28"/>
      <c r="L56" s="707" t="s">
        <v>204</v>
      </c>
    </row>
    <row r="57" spans="1:13" ht="12.75">
      <c r="A57" s="1137" t="s">
        <v>36</v>
      </c>
      <c r="B57" s="720"/>
      <c r="C57" s="741"/>
      <c r="D57" s="561"/>
      <c r="E57" s="494"/>
      <c r="F57" s="561" t="s">
        <v>208</v>
      </c>
      <c r="G57" s="28"/>
      <c r="H57" s="22"/>
      <c r="I57" s="28" t="s">
        <v>270</v>
      </c>
      <c r="J57" s="22"/>
      <c r="K57" s="28"/>
      <c r="L57" s="557">
        <f>MIN(C41:C72)</f>
        <v>-0.24285342728111034</v>
      </c>
      <c r="M57" s="22" t="s">
        <v>195</v>
      </c>
    </row>
    <row r="58" spans="1:13" ht="12.75">
      <c r="A58" s="1137" t="s">
        <v>24</v>
      </c>
      <c r="B58" s="719">
        <f>F21*100</f>
        <v>12.760408163265307</v>
      </c>
      <c r="C58" s="743">
        <f t="shared" si="5"/>
        <v>-0.04835510204081632</v>
      </c>
      <c r="E58" s="460"/>
      <c r="F58" s="561" t="s">
        <v>209</v>
      </c>
      <c r="G58" s="28"/>
      <c r="H58" s="22"/>
      <c r="I58" s="28" t="s">
        <v>271</v>
      </c>
      <c r="J58" s="28"/>
      <c r="K58" s="28"/>
      <c r="L58" s="557">
        <f>MAX(C41:C72)</f>
        <v>0.05166252225075754</v>
      </c>
      <c r="M58" s="22" t="s">
        <v>196</v>
      </c>
    </row>
    <row r="59" spans="1:13" ht="12.75">
      <c r="A59" s="1137" t="s">
        <v>2</v>
      </c>
      <c r="B59" s="719">
        <f>F22*100</f>
        <v>3.698296836982968</v>
      </c>
      <c r="C59" s="741"/>
      <c r="L59" s="557">
        <f>L58-L57</f>
        <v>0.2945159495318679</v>
      </c>
      <c r="M59" s="22" t="s">
        <v>197</v>
      </c>
    </row>
    <row r="60" spans="1:13" ht="12.75">
      <c r="A60" s="1137" t="s">
        <v>25</v>
      </c>
      <c r="B60" s="721">
        <f>F23*100</f>
        <v>25.522388059701495</v>
      </c>
      <c r="C60" s="743">
        <f t="shared" si="5"/>
        <v>-0.0626865671641791</v>
      </c>
      <c r="L60">
        <f>L59/4</f>
        <v>0.07362898738296697</v>
      </c>
      <c r="M60" s="22" t="s">
        <v>198</v>
      </c>
    </row>
    <row r="61" spans="1:13" ht="12.75">
      <c r="A61" s="1137" t="s">
        <v>5</v>
      </c>
      <c r="B61" s="719">
        <f>F24*100</f>
        <v>9.881132917038359</v>
      </c>
      <c r="C61" s="740">
        <f t="shared" si="5"/>
        <v>0.011835414808206953</v>
      </c>
      <c r="M61" s="22"/>
    </row>
    <row r="62" spans="1:13" ht="12.75">
      <c r="A62" s="1137" t="s">
        <v>37</v>
      </c>
      <c r="B62" s="720"/>
      <c r="C62" s="741"/>
      <c r="L62" s="728">
        <f>L57+L60</f>
        <v>-0.16922443989814337</v>
      </c>
      <c r="M62" s="22" t="s">
        <v>200</v>
      </c>
    </row>
    <row r="63" spans="1:13" ht="12.75">
      <c r="A63" s="1137" t="s">
        <v>26</v>
      </c>
      <c r="B63" s="721">
        <f aca="true" t="shared" si="6" ref="B63:B72">F26*100</f>
        <v>18.586687797147388</v>
      </c>
      <c r="C63" s="743">
        <f t="shared" si="5"/>
        <v>-0.05445641838351821</v>
      </c>
      <c r="L63" s="728"/>
      <c r="M63" s="22" t="s">
        <v>199</v>
      </c>
    </row>
    <row r="64" spans="1:13" ht="12.75">
      <c r="A64" s="1137" t="s">
        <v>4</v>
      </c>
      <c r="B64" s="721">
        <f t="shared" si="6"/>
        <v>15.069368010544482</v>
      </c>
      <c r="C64" s="740">
        <f t="shared" si="5"/>
        <v>0.05166252225075754</v>
      </c>
      <c r="L64" s="728">
        <f>L57+L60+L60+L60</f>
        <v>-0.02196646513220943</v>
      </c>
      <c r="M64" s="22" t="s">
        <v>201</v>
      </c>
    </row>
    <row r="65" spans="1:12" ht="12.75">
      <c r="A65" s="1137" t="s">
        <v>40</v>
      </c>
      <c r="B65" s="721">
        <f t="shared" si="6"/>
        <v>17.11630766320668</v>
      </c>
      <c r="C65" s="742">
        <f t="shared" si="5"/>
        <v>-0.24285342728111034</v>
      </c>
      <c r="L65" s="557"/>
    </row>
    <row r="66" spans="1:3" ht="12.75">
      <c r="A66" s="1137" t="s">
        <v>50</v>
      </c>
      <c r="B66" s="719">
        <f t="shared" si="6"/>
        <v>1.3619500535318578</v>
      </c>
      <c r="C66" s="740">
        <f t="shared" si="5"/>
        <v>-0.012723153150910042</v>
      </c>
    </row>
    <row r="67" spans="1:3" ht="12.75">
      <c r="A67" s="1137" t="s">
        <v>27</v>
      </c>
      <c r="B67" s="719">
        <f t="shared" si="6"/>
        <v>0.948522996385392</v>
      </c>
      <c r="C67" s="740">
        <f t="shared" si="5"/>
        <v>-0.00434376168515518</v>
      </c>
    </row>
    <row r="68" spans="1:3" ht="12.75">
      <c r="A68" s="1137" t="s">
        <v>6</v>
      </c>
      <c r="B68" s="721">
        <f t="shared" si="6"/>
        <v>33.49203206968227</v>
      </c>
      <c r="C68" s="740">
        <f t="shared" si="5"/>
        <v>0.002885731510892328</v>
      </c>
    </row>
    <row r="69" spans="1:3" ht="12.75">
      <c r="A69" s="1137" t="s">
        <v>14</v>
      </c>
      <c r="B69" s="719">
        <f t="shared" si="6"/>
        <v>1.4949720670391062</v>
      </c>
      <c r="C69" s="740">
        <f t="shared" si="5"/>
        <v>-0.0016312849162011173</v>
      </c>
    </row>
    <row r="70" spans="1:3" ht="12.75">
      <c r="A70" s="1137" t="s">
        <v>38</v>
      </c>
      <c r="B70" s="719">
        <f t="shared" si="6"/>
        <v>4.728638497652582</v>
      </c>
      <c r="C70" s="740">
        <f t="shared" si="5"/>
        <v>-0.00276056338028169</v>
      </c>
    </row>
    <row r="71" spans="1:3" ht="12.75">
      <c r="A71" s="1137" t="s">
        <v>41</v>
      </c>
      <c r="B71" s="721">
        <f t="shared" si="6"/>
        <v>16.978233034571062</v>
      </c>
      <c r="C71" s="740">
        <f t="shared" si="5"/>
        <v>0.04996585574050363</v>
      </c>
    </row>
    <row r="72" spans="1:3" ht="12.75">
      <c r="A72" s="1137" t="s">
        <v>9</v>
      </c>
      <c r="B72" s="721">
        <f t="shared" si="6"/>
        <v>22.593251974156498</v>
      </c>
      <c r="C72" s="740">
        <f t="shared" si="5"/>
        <v>0.021527638190954795</v>
      </c>
    </row>
    <row r="78" ht="12.75">
      <c r="A78" s="724"/>
    </row>
  </sheetData>
  <printOptions/>
  <pageMargins left="0.75" right="0.75" top="1" bottom="1" header="0.5" footer="0.5"/>
  <pageSetup horizontalDpi="600" verticalDpi="600" orientation="portrait" paperSize="9" scale="81" r:id="rId3"/>
  <legacyDrawing r:id="rId2"/>
</worksheet>
</file>

<file path=xl/worksheets/sheet35.xml><?xml version="1.0" encoding="utf-8"?>
<worksheet xmlns="http://schemas.openxmlformats.org/spreadsheetml/2006/main" xmlns:r="http://schemas.openxmlformats.org/officeDocument/2006/relationships">
  <sheetPr>
    <tabColor indexed="51"/>
  </sheetPr>
  <dimension ref="A39:H72"/>
  <sheetViews>
    <sheetView workbookViewId="0" topLeftCell="A1">
      <selection activeCell="A1" sqref="A1"/>
    </sheetView>
  </sheetViews>
  <sheetFormatPr defaultColWidth="9.140625" defaultRowHeight="12.75"/>
  <cols>
    <col min="1" max="1" width="14.57421875" style="0" customWidth="1"/>
    <col min="2" max="2" width="12.57421875" style="0" customWidth="1"/>
    <col min="16" max="16" width="15.421875" style="0" customWidth="1"/>
  </cols>
  <sheetData>
    <row r="38" ht="13.5" thickBot="1"/>
    <row r="39" spans="1:2" ht="12.75">
      <c r="A39" s="773"/>
      <c r="B39" s="815" t="s">
        <v>96</v>
      </c>
    </row>
    <row r="40" spans="1:2" ht="13.5" thickBot="1">
      <c r="A40" s="820"/>
      <c r="B40" s="822" t="s">
        <v>352</v>
      </c>
    </row>
    <row r="41" spans="1:2" ht="12.75">
      <c r="A41" s="770" t="s">
        <v>35</v>
      </c>
      <c r="B41" s="938">
        <v>0.09705882352941177</v>
      </c>
    </row>
    <row r="42" spans="1:8" ht="12.75">
      <c r="A42" s="770" t="s">
        <v>23</v>
      </c>
      <c r="B42" s="938">
        <v>0.5133803381139332</v>
      </c>
      <c r="H42" s="947"/>
    </row>
    <row r="43" spans="1:2" ht="12.75">
      <c r="A43" s="770" t="s">
        <v>27</v>
      </c>
      <c r="B43" s="938">
        <v>0.948522996385392</v>
      </c>
    </row>
    <row r="44" spans="1:2" ht="12.75">
      <c r="A44" s="770" t="s">
        <v>50</v>
      </c>
      <c r="B44" s="938">
        <v>1.3619500535318578</v>
      </c>
    </row>
    <row r="45" spans="1:2" ht="12.75">
      <c r="A45" s="770" t="s">
        <v>14</v>
      </c>
      <c r="B45" s="938">
        <v>1.4949720670391062</v>
      </c>
    </row>
    <row r="46" spans="1:2" ht="12.75">
      <c r="A46" s="770" t="s">
        <v>10</v>
      </c>
      <c r="B46" s="938">
        <v>2.116545454545454</v>
      </c>
    </row>
    <row r="47" spans="1:2" ht="12.75">
      <c r="A47" s="770" t="s">
        <v>2</v>
      </c>
      <c r="B47" s="938">
        <v>3.698296836982968</v>
      </c>
    </row>
    <row r="48" spans="1:2" ht="12.75">
      <c r="A48" s="770" t="s">
        <v>12</v>
      </c>
      <c r="B48" s="938">
        <v>4.087515299877601</v>
      </c>
    </row>
    <row r="49" spans="1:2" ht="12.75">
      <c r="A49" s="770" t="s">
        <v>13</v>
      </c>
      <c r="B49" s="938">
        <v>4.366547619047619</v>
      </c>
    </row>
    <row r="50" spans="1:2" ht="12.75">
      <c r="A50" s="770" t="s">
        <v>38</v>
      </c>
      <c r="B50" s="938">
        <v>4.728638497652582</v>
      </c>
    </row>
    <row r="51" spans="1:2" ht="12.75">
      <c r="A51" s="770" t="s">
        <v>22</v>
      </c>
      <c r="B51" s="938">
        <v>4.84</v>
      </c>
    </row>
    <row r="52" spans="1:2" ht="12.75">
      <c r="A52" s="770" t="s">
        <v>21</v>
      </c>
      <c r="B52" s="938">
        <v>6.6931893530358995</v>
      </c>
    </row>
    <row r="53" spans="1:2" ht="12.75">
      <c r="A53" s="770" t="s">
        <v>5</v>
      </c>
      <c r="B53" s="938">
        <v>9.881132917038359</v>
      </c>
    </row>
    <row r="54" spans="1:2" ht="12.75">
      <c r="A54" s="770" t="s">
        <v>20</v>
      </c>
      <c r="B54" s="938">
        <v>11.943418664329975</v>
      </c>
    </row>
    <row r="55" spans="1:2" ht="12.75">
      <c r="A55" s="770" t="s">
        <v>0</v>
      </c>
      <c r="B55" s="938">
        <v>12.076944444444445</v>
      </c>
    </row>
    <row r="56" spans="1:2" ht="12.75">
      <c r="A56" s="770" t="s">
        <v>24</v>
      </c>
      <c r="B56" s="938">
        <v>12.760408163265307</v>
      </c>
    </row>
    <row r="57" spans="1:2" ht="12.75">
      <c r="A57" s="770" t="s">
        <v>4</v>
      </c>
      <c r="B57" s="939">
        <v>15.069368010544482</v>
      </c>
    </row>
    <row r="58" spans="1:2" ht="12.75">
      <c r="A58" s="770" t="s">
        <v>41</v>
      </c>
      <c r="B58" s="939">
        <v>16.978233034571062</v>
      </c>
    </row>
    <row r="59" spans="1:2" ht="12.75">
      <c r="A59" s="770" t="s">
        <v>40</v>
      </c>
      <c r="B59" s="939">
        <v>17.11630766320668</v>
      </c>
    </row>
    <row r="60" spans="1:2" ht="12.75">
      <c r="A60" s="770" t="s">
        <v>3</v>
      </c>
      <c r="B60" s="939">
        <v>17.54184122550887</v>
      </c>
    </row>
    <row r="61" spans="1:2" ht="12.75">
      <c r="A61" s="770" t="s">
        <v>26</v>
      </c>
      <c r="B61" s="939">
        <v>18.586687797147388</v>
      </c>
    </row>
    <row r="62" spans="1:2" ht="12.75">
      <c r="A62" s="770" t="s">
        <v>8</v>
      </c>
      <c r="B62" s="939">
        <v>20.21606382978723</v>
      </c>
    </row>
    <row r="63" spans="1:2" ht="12.75">
      <c r="A63" s="770" t="s">
        <v>9</v>
      </c>
      <c r="B63" s="939">
        <v>22.593251974156498</v>
      </c>
    </row>
    <row r="64" spans="1:2" ht="12.75">
      <c r="A64" s="770" t="s">
        <v>11</v>
      </c>
      <c r="B64" s="939">
        <v>23.989714285714285</v>
      </c>
    </row>
    <row r="65" spans="1:2" ht="12.75">
      <c r="A65" s="770" t="s">
        <v>25</v>
      </c>
      <c r="B65" s="939">
        <v>25.522388059701495</v>
      </c>
    </row>
    <row r="66" spans="1:2" ht="12.75">
      <c r="A66" s="770" t="s">
        <v>6</v>
      </c>
      <c r="B66" s="939">
        <v>33.49203206968227</v>
      </c>
    </row>
    <row r="67" spans="1:2" ht="12.75">
      <c r="A67" s="770" t="s">
        <v>39</v>
      </c>
      <c r="B67" s="939">
        <v>33.90469819379406</v>
      </c>
    </row>
    <row r="68" spans="1:2" ht="12.75">
      <c r="A68" s="770" t="s">
        <v>49</v>
      </c>
      <c r="B68" s="940">
        <v>55.270270270270274</v>
      </c>
    </row>
    <row r="69" spans="1:2" ht="12.75">
      <c r="A69" s="770" t="s">
        <v>7</v>
      </c>
      <c r="B69" s="945"/>
    </row>
    <row r="70" spans="1:2" ht="12.75">
      <c r="A70" s="770" t="s">
        <v>1</v>
      </c>
      <c r="B70" s="945"/>
    </row>
    <row r="71" spans="1:2" ht="12.75">
      <c r="A71" s="770" t="s">
        <v>36</v>
      </c>
      <c r="B71" s="945"/>
    </row>
    <row r="72" spans="1:2" ht="13.5" thickBot="1">
      <c r="A72" s="820" t="s">
        <v>37</v>
      </c>
      <c r="B72" s="946"/>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sheetPr>
    <tabColor indexed="51"/>
  </sheetPr>
  <dimension ref="A36:B69"/>
  <sheetViews>
    <sheetView workbookViewId="0" topLeftCell="A1">
      <selection activeCell="A1" sqref="A1"/>
    </sheetView>
  </sheetViews>
  <sheetFormatPr defaultColWidth="9.140625" defaultRowHeight="12.75"/>
  <cols>
    <col min="1" max="1" width="17.00390625" style="0" customWidth="1"/>
    <col min="2" max="2" width="22.28125" style="0" customWidth="1"/>
  </cols>
  <sheetData>
    <row r="35" ht="13.5" thickBot="1"/>
    <row r="36" spans="1:2" ht="12.75">
      <c r="A36" s="773"/>
      <c r="B36" s="815" t="s">
        <v>364</v>
      </c>
    </row>
    <row r="37" spans="1:2" ht="12.75">
      <c r="A37" s="770"/>
      <c r="B37" s="816" t="s">
        <v>352</v>
      </c>
    </row>
    <row r="38" spans="1:2" ht="12.75">
      <c r="A38" s="770" t="s">
        <v>40</v>
      </c>
      <c r="B38" s="948">
        <v>-24.285342728111033</v>
      </c>
    </row>
    <row r="39" spans="1:2" ht="12.75">
      <c r="A39" s="770" t="s">
        <v>39</v>
      </c>
      <c r="B39" s="948">
        <v>-18.673905212782383</v>
      </c>
    </row>
    <row r="40" spans="1:2" ht="12.75">
      <c r="A40" s="770" t="s">
        <v>20</v>
      </c>
      <c r="B40" s="949">
        <v>-10.73355448457157</v>
      </c>
    </row>
    <row r="41" spans="1:2" ht="12.75">
      <c r="A41" s="770" t="s">
        <v>21</v>
      </c>
      <c r="B41" s="949">
        <v>-8.533674339300939</v>
      </c>
    </row>
    <row r="42" spans="1:2" ht="12.75">
      <c r="A42" s="770" t="s">
        <v>25</v>
      </c>
      <c r="B42" s="949">
        <v>-6.26865671641791</v>
      </c>
    </row>
    <row r="43" spans="1:2" ht="12.75">
      <c r="A43" s="770" t="s">
        <v>26</v>
      </c>
      <c r="B43" s="949">
        <v>-5.445641838351821</v>
      </c>
    </row>
    <row r="44" spans="1:2" ht="12.75">
      <c r="A44" s="770" t="s">
        <v>24</v>
      </c>
      <c r="B44" s="949">
        <v>-4.835510204081632</v>
      </c>
    </row>
    <row r="45" spans="1:2" ht="12.75">
      <c r="A45" s="770" t="s">
        <v>8</v>
      </c>
      <c r="B45" s="949">
        <v>-4.396702127659577</v>
      </c>
    </row>
    <row r="46" spans="1:2" ht="12.75">
      <c r="A46" s="770" t="s">
        <v>12</v>
      </c>
      <c r="B46" s="949">
        <v>-3.6297429620563038</v>
      </c>
    </row>
    <row r="47" spans="1:2" ht="12.75">
      <c r="A47" s="770" t="s">
        <v>3</v>
      </c>
      <c r="B47" s="949">
        <v>-3.2586962041386314</v>
      </c>
    </row>
    <row r="48" spans="1:2" ht="12.75">
      <c r="A48" s="770" t="s">
        <v>50</v>
      </c>
      <c r="B48" s="855">
        <v>-1.2723153150910043</v>
      </c>
    </row>
    <row r="49" spans="1:2" ht="12.75">
      <c r="A49" s="770" t="s">
        <v>22</v>
      </c>
      <c r="B49" s="855">
        <v>-1.1074166666666665</v>
      </c>
    </row>
    <row r="50" spans="1:2" ht="12.75">
      <c r="A50" s="770" t="s">
        <v>23</v>
      </c>
      <c r="B50" s="855">
        <v>-0.7980129797291884</v>
      </c>
    </row>
    <row r="51" spans="1:2" ht="12.75">
      <c r="A51" s="770" t="s">
        <v>27</v>
      </c>
      <c r="B51" s="855">
        <v>-0.43437616851551797</v>
      </c>
    </row>
    <row r="52" spans="1:2" ht="12.75">
      <c r="A52" s="770" t="s">
        <v>38</v>
      </c>
      <c r="B52" s="855">
        <v>-0.276056338028169</v>
      </c>
    </row>
    <row r="53" spans="1:2" ht="12.75">
      <c r="A53" s="770" t="s">
        <v>13</v>
      </c>
      <c r="B53" s="855">
        <v>-0.16523809523809493</v>
      </c>
    </row>
    <row r="54" spans="1:2" ht="12.75">
      <c r="A54" s="770" t="s">
        <v>14</v>
      </c>
      <c r="B54" s="855">
        <v>-0.16312849162011173</v>
      </c>
    </row>
    <row r="55" spans="1:2" ht="12.75">
      <c r="A55" s="770" t="s">
        <v>35</v>
      </c>
      <c r="B55" s="855">
        <v>-0.0011764705882352942</v>
      </c>
    </row>
    <row r="56" spans="1:2" ht="12.75">
      <c r="A56" s="770" t="s">
        <v>10</v>
      </c>
      <c r="B56" s="855">
        <v>0.0010909090909089255</v>
      </c>
    </row>
    <row r="57" spans="1:2" ht="12.75">
      <c r="A57" s="770" t="s">
        <v>6</v>
      </c>
      <c r="B57" s="855">
        <v>0.2885731510892328</v>
      </c>
    </row>
    <row r="58" spans="1:2" ht="12.75">
      <c r="A58" s="770" t="s">
        <v>5</v>
      </c>
      <c r="B58" s="855">
        <v>1.1835414808206954</v>
      </c>
    </row>
    <row r="59" spans="1:2" ht="12.75">
      <c r="A59" s="770" t="s">
        <v>0</v>
      </c>
      <c r="B59" s="855">
        <v>1.1945833333333327</v>
      </c>
    </row>
    <row r="60" spans="1:2" ht="12.75">
      <c r="A60" s="770" t="s">
        <v>9</v>
      </c>
      <c r="B60" s="855">
        <v>2.1527638190954796</v>
      </c>
    </row>
    <row r="61" spans="1:2" ht="12.75">
      <c r="A61" s="770" t="s">
        <v>41</v>
      </c>
      <c r="B61" s="855">
        <v>4.996585574050362</v>
      </c>
    </row>
    <row r="62" spans="1:2" ht="12.75">
      <c r="A62" s="770" t="s">
        <v>4</v>
      </c>
      <c r="B62" s="855">
        <v>5.1662522250757545</v>
      </c>
    </row>
    <row r="63" spans="1:2" ht="12.75">
      <c r="A63" s="770" t="s">
        <v>7</v>
      </c>
      <c r="B63" s="842"/>
    </row>
    <row r="64" spans="1:2" ht="12.75">
      <c r="A64" s="770" t="s">
        <v>49</v>
      </c>
      <c r="B64" s="842"/>
    </row>
    <row r="65" spans="1:2" ht="12.75">
      <c r="A65" s="770" t="s">
        <v>1</v>
      </c>
      <c r="B65" s="842"/>
    </row>
    <row r="66" spans="1:2" ht="12.75">
      <c r="A66" s="770" t="s">
        <v>11</v>
      </c>
      <c r="B66" s="842"/>
    </row>
    <row r="67" spans="1:2" ht="12.75">
      <c r="A67" s="770" t="s">
        <v>36</v>
      </c>
      <c r="B67" s="842"/>
    </row>
    <row r="68" spans="1:2" ht="12.75">
      <c r="A68" s="770" t="s">
        <v>2</v>
      </c>
      <c r="B68" s="842"/>
    </row>
    <row r="69" spans="1:2" ht="13.5" thickBot="1">
      <c r="A69" s="820" t="s">
        <v>37</v>
      </c>
      <c r="B69" s="950"/>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sheetPr codeName="Sheet34">
    <tabColor indexed="44"/>
  </sheetPr>
  <dimension ref="A1:Z59"/>
  <sheetViews>
    <sheetView zoomScale="75" zoomScaleNormal="75" workbookViewId="0" topLeftCell="A1">
      <selection activeCell="A1" sqref="A1"/>
    </sheetView>
  </sheetViews>
  <sheetFormatPr defaultColWidth="9.140625" defaultRowHeight="12.75"/>
  <cols>
    <col min="1" max="1" width="15.140625" style="0" customWidth="1"/>
    <col min="2" max="2" width="9.140625" style="28" customWidth="1"/>
    <col min="3" max="3" width="9.140625" style="28" hidden="1" customWidth="1"/>
    <col min="4" max="4" width="9.140625" style="0" hidden="1" customWidth="1"/>
    <col min="24" max="24" width="9.421875" style="0" bestFit="1" customWidth="1"/>
  </cols>
  <sheetData>
    <row r="1" spans="1:26" ht="12.7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8">
      <c r="A2" s="177" t="s">
        <v>103</v>
      </c>
      <c r="B2" s="177"/>
      <c r="C2" s="177"/>
      <c r="D2" s="177"/>
      <c r="E2" s="177"/>
      <c r="F2" s="177"/>
      <c r="G2" s="177"/>
      <c r="H2" s="177"/>
      <c r="I2" s="177"/>
      <c r="J2" s="177"/>
      <c r="K2" s="177"/>
      <c r="L2" s="177"/>
      <c r="M2" s="177"/>
      <c r="N2" s="177"/>
      <c r="O2" s="175"/>
      <c r="P2" s="175"/>
      <c r="Q2" s="175"/>
      <c r="R2" s="175"/>
      <c r="S2" s="175"/>
      <c r="T2" s="175"/>
      <c r="U2" s="175"/>
      <c r="V2" s="175"/>
      <c r="W2" s="175"/>
      <c r="X2" s="175"/>
      <c r="Y2" s="175"/>
      <c r="Z2" s="175"/>
    </row>
    <row r="3" spans="1:26" ht="12.75">
      <c r="A3" s="175" t="s">
        <v>104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row>
    <row r="4" spans="1:26" ht="12.7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row>
    <row r="5" spans="1:26" ht="12.75">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row>
    <row r="6" spans="1:26" ht="12.75">
      <c r="A6" s="179"/>
      <c r="B6" s="179"/>
      <c r="C6" s="192">
        <v>1990</v>
      </c>
      <c r="D6" s="192">
        <v>1991</v>
      </c>
      <c r="E6" s="179">
        <v>1992</v>
      </c>
      <c r="F6" s="179">
        <v>1993</v>
      </c>
      <c r="G6" s="179">
        <v>1994</v>
      </c>
      <c r="H6" s="179">
        <v>1995</v>
      </c>
      <c r="I6" s="179">
        <v>1996</v>
      </c>
      <c r="J6" s="179">
        <v>1997</v>
      </c>
      <c r="K6" s="179">
        <v>1998</v>
      </c>
      <c r="L6" s="179">
        <v>1999</v>
      </c>
      <c r="M6" s="179">
        <v>2000</v>
      </c>
      <c r="N6" s="179">
        <v>2001</v>
      </c>
      <c r="O6" s="179">
        <v>2002</v>
      </c>
      <c r="P6" s="179">
        <v>2003</v>
      </c>
      <c r="Q6" s="179">
        <v>2004</v>
      </c>
      <c r="R6" s="179">
        <v>2005</v>
      </c>
      <c r="S6" s="179">
        <v>2006</v>
      </c>
      <c r="T6" s="176"/>
      <c r="U6" s="175"/>
      <c r="V6" s="175"/>
      <c r="W6" s="175"/>
      <c r="X6" s="175"/>
      <c r="Y6" s="175"/>
      <c r="Z6" s="175"/>
    </row>
    <row r="7" spans="1:26" s="28" customFormat="1" ht="12.75">
      <c r="A7" s="186" t="s">
        <v>100</v>
      </c>
      <c r="B7" s="187"/>
      <c r="C7" s="188">
        <v>6750290.378577261</v>
      </c>
      <c r="D7" s="188">
        <v>6880317.377732641</v>
      </c>
      <c r="E7" s="188">
        <v>6978570.349249712</v>
      </c>
      <c r="F7" s="188">
        <v>6977416.081859161</v>
      </c>
      <c r="G7" s="188">
        <v>7168186.595432368</v>
      </c>
      <c r="H7" s="188">
        <v>7354405.925475091</v>
      </c>
      <c r="I7" s="188">
        <v>7492453.854916209</v>
      </c>
      <c r="J7" s="188">
        <v>7692513.824503542</v>
      </c>
      <c r="K7" s="188">
        <v>7919271.657472596</v>
      </c>
      <c r="L7" s="188">
        <v>8135282.800000002</v>
      </c>
      <c r="M7" s="188">
        <v>8433706.5</v>
      </c>
      <c r="N7" s="188">
        <v>8563742.5</v>
      </c>
      <c r="O7" s="188">
        <v>8663240.6</v>
      </c>
      <c r="P7" s="188">
        <v>8738426.8</v>
      </c>
      <c r="Q7" s="188">
        <v>8954065.3</v>
      </c>
      <c r="R7" s="188">
        <v>9164024.1</v>
      </c>
      <c r="S7" s="188"/>
      <c r="T7" s="175"/>
      <c r="U7" s="175"/>
      <c r="V7" s="175"/>
      <c r="W7" s="175"/>
      <c r="X7" s="175"/>
      <c r="Y7" s="175"/>
      <c r="Z7" s="175"/>
    </row>
    <row r="8" spans="1:26" s="28" customFormat="1" ht="12.75">
      <c r="A8" s="189" t="s">
        <v>75</v>
      </c>
      <c r="B8" s="190"/>
      <c r="C8" s="190">
        <v>6326043.009577261</v>
      </c>
      <c r="D8" s="190">
        <v>6432383.184732641</v>
      </c>
      <c r="E8" s="190">
        <v>6507809.678249713</v>
      </c>
      <c r="F8" s="190">
        <v>6482136.091859161</v>
      </c>
      <c r="G8" s="190">
        <v>6662954.643432368</v>
      </c>
      <c r="H8" s="190">
        <v>6828420.839475092</v>
      </c>
      <c r="I8" s="190">
        <v>6947396.835916209</v>
      </c>
      <c r="J8" s="190">
        <v>7125642.663503542</v>
      </c>
      <c r="K8" s="190">
        <v>7335033.553472595</v>
      </c>
      <c r="L8" s="190">
        <v>7548083.300000001</v>
      </c>
      <c r="M8" s="190">
        <v>7818688.600000001</v>
      </c>
      <c r="N8" s="190">
        <v>7951901.700000001</v>
      </c>
      <c r="O8" s="190">
        <v>8037000.5</v>
      </c>
      <c r="P8" s="190">
        <v>8107826.1</v>
      </c>
      <c r="Q8" s="190">
        <v>8297961.1</v>
      </c>
      <c r="R8" s="190">
        <v>8484943.399999999</v>
      </c>
      <c r="S8" s="190">
        <v>8683881.399999999</v>
      </c>
      <c r="T8" s="175"/>
      <c r="U8" s="46" t="s">
        <v>186</v>
      </c>
      <c r="V8" s="46"/>
      <c r="W8" s="46"/>
      <c r="X8" s="46"/>
      <c r="Y8" s="46"/>
      <c r="Z8" s="175"/>
    </row>
    <row r="9" spans="1:26" s="28" customFormat="1" ht="12.75">
      <c r="A9" s="189" t="s">
        <v>101</v>
      </c>
      <c r="B9" s="190"/>
      <c r="C9" s="191">
        <v>6096464.700077171</v>
      </c>
      <c r="D9" s="191">
        <v>6221766.599999999</v>
      </c>
      <c r="E9" s="191">
        <v>6299736.300000001</v>
      </c>
      <c r="F9" s="191">
        <v>6270993.500000001</v>
      </c>
      <c r="G9" s="191">
        <v>6443543.500000001</v>
      </c>
      <c r="H9" s="191">
        <v>6596930.999999999</v>
      </c>
      <c r="I9" s="191">
        <v>6705266.400000002</v>
      </c>
      <c r="J9" s="191">
        <v>6871993.899999999</v>
      </c>
      <c r="K9" s="191">
        <v>7071969</v>
      </c>
      <c r="L9" s="191">
        <v>7276133.1</v>
      </c>
      <c r="M9" s="191">
        <v>7535443.6000000015</v>
      </c>
      <c r="N9" s="191">
        <v>7662043.4</v>
      </c>
      <c r="O9" s="191">
        <v>7740269.4</v>
      </c>
      <c r="P9" s="191">
        <v>7800096.699999999</v>
      </c>
      <c r="Q9" s="191">
        <v>7974955.3</v>
      </c>
      <c r="R9" s="191">
        <v>8147602.1</v>
      </c>
      <c r="S9" s="191">
        <v>8331644.800000001</v>
      </c>
      <c r="T9" s="175"/>
      <c r="U9" s="46" t="s">
        <v>112</v>
      </c>
      <c r="V9" s="46"/>
      <c r="W9" s="46"/>
      <c r="X9" s="46"/>
      <c r="Y9" s="46"/>
      <c r="Z9" s="175"/>
    </row>
    <row r="10" spans="1:26" s="28" customFormat="1" ht="12.75">
      <c r="A10" s="189" t="s">
        <v>102</v>
      </c>
      <c r="B10" s="190"/>
      <c r="C10" s="191">
        <v>229578.30950008883</v>
      </c>
      <c r="D10" s="191">
        <v>210616.58473264208</v>
      </c>
      <c r="E10" s="191">
        <v>208073.3782497103</v>
      </c>
      <c r="F10" s="191">
        <v>211142.59185915958</v>
      </c>
      <c r="G10" s="191">
        <v>219411.1434323669</v>
      </c>
      <c r="H10" s="191">
        <v>231489.8394750937</v>
      </c>
      <c r="I10" s="191">
        <v>242130.43591620543</v>
      </c>
      <c r="J10" s="191">
        <v>253648.76350354103</v>
      </c>
      <c r="K10" s="191">
        <v>263064.5534725942</v>
      </c>
      <c r="L10" s="191">
        <v>271950.2</v>
      </c>
      <c r="M10" s="191">
        <v>283245</v>
      </c>
      <c r="N10" s="191">
        <v>289858.3</v>
      </c>
      <c r="O10" s="191">
        <v>296731.1</v>
      </c>
      <c r="P10" s="191">
        <v>307729.4</v>
      </c>
      <c r="Q10" s="191">
        <v>323005.8</v>
      </c>
      <c r="R10" s="191">
        <v>337341.3</v>
      </c>
      <c r="S10" s="191">
        <v>352236.6</v>
      </c>
      <c r="T10" s="175"/>
      <c r="U10" s="175"/>
      <c r="V10" s="175"/>
      <c r="W10" s="175"/>
      <c r="X10" s="175"/>
      <c r="Y10" s="175"/>
      <c r="Z10" s="175"/>
    </row>
    <row r="11" spans="1:26" s="28" customFormat="1" ht="12.75">
      <c r="A11" s="226"/>
      <c r="B11" s="183"/>
      <c r="C11" s="226"/>
      <c r="D11" s="226"/>
      <c r="E11" s="226"/>
      <c r="F11" s="226"/>
      <c r="G11" s="226"/>
      <c r="H11" s="226"/>
      <c r="I11" s="226"/>
      <c r="J11" s="226"/>
      <c r="K11" s="226"/>
      <c r="L11" s="226"/>
      <c r="M11" s="226"/>
      <c r="N11" s="226"/>
      <c r="O11" s="226"/>
      <c r="P11" s="226"/>
      <c r="Q11" s="226"/>
      <c r="R11" s="226"/>
      <c r="S11" s="226"/>
      <c r="T11" s="175"/>
      <c r="U11" s="175"/>
      <c r="V11" s="175"/>
      <c r="W11" s="175" t="s">
        <v>187</v>
      </c>
      <c r="X11" s="175"/>
      <c r="Y11" s="175"/>
      <c r="Z11" s="175"/>
    </row>
    <row r="12" spans="1:26" s="28" customFormat="1" ht="12.75">
      <c r="A12" s="224"/>
      <c r="B12" s="225"/>
      <c r="C12" s="191"/>
      <c r="D12" s="191"/>
      <c r="E12" s="179">
        <v>1992</v>
      </c>
      <c r="F12" s="179">
        <v>1993</v>
      </c>
      <c r="G12" s="179">
        <v>1994</v>
      </c>
      <c r="H12" s="179">
        <v>1995</v>
      </c>
      <c r="I12" s="179">
        <v>1996</v>
      </c>
      <c r="J12" s="179">
        <v>1997</v>
      </c>
      <c r="K12" s="179">
        <v>1998</v>
      </c>
      <c r="L12" s="179">
        <v>1999</v>
      </c>
      <c r="M12" s="179">
        <v>2000</v>
      </c>
      <c r="N12" s="179">
        <v>2001</v>
      </c>
      <c r="O12" s="228">
        <v>2002</v>
      </c>
      <c r="P12" s="179">
        <v>2003</v>
      </c>
      <c r="Q12" s="179">
        <v>2004</v>
      </c>
      <c r="R12" s="179">
        <v>2005</v>
      </c>
      <c r="S12" s="179">
        <v>2006</v>
      </c>
      <c r="T12" s="175"/>
      <c r="U12" s="175"/>
      <c r="V12" s="175"/>
      <c r="W12" s="447">
        <v>2002</v>
      </c>
      <c r="X12" s="175">
        <v>2003</v>
      </c>
      <c r="Y12" s="175"/>
      <c r="Z12" s="175"/>
    </row>
    <row r="13" spans="1:26" s="28" customFormat="1" ht="12.75">
      <c r="A13" s="184" t="s">
        <v>13</v>
      </c>
      <c r="B13" s="42"/>
      <c r="C13" s="187">
        <v>164598.4</v>
      </c>
      <c r="D13" s="187">
        <v>170518.6</v>
      </c>
      <c r="E13" s="180">
        <v>174545.3</v>
      </c>
      <c r="F13" s="180">
        <v>175126.9</v>
      </c>
      <c r="G13" s="180">
        <v>179786.8</v>
      </c>
      <c r="H13" s="180">
        <v>183220.6</v>
      </c>
      <c r="I13" s="180">
        <v>188019.4</v>
      </c>
      <c r="J13" s="180">
        <v>191477.9</v>
      </c>
      <c r="K13" s="180">
        <v>198296.3</v>
      </c>
      <c r="L13" s="180">
        <v>204882.4</v>
      </c>
      <c r="M13" s="180">
        <v>211758.7</v>
      </c>
      <c r="N13" s="180">
        <v>213277.5</v>
      </c>
      <c r="O13" s="229">
        <v>215764.1</v>
      </c>
      <c r="P13" s="180">
        <v>217399.1</v>
      </c>
      <c r="Q13" s="180">
        <v>221446.9</v>
      </c>
      <c r="R13" s="180">
        <v>226717.3</v>
      </c>
      <c r="S13" s="180">
        <v>232166.8</v>
      </c>
      <c r="T13" s="227" t="str">
        <f>IF(U13=O13," y","n")</f>
        <v> y</v>
      </c>
      <c r="U13" s="175">
        <v>215764.1</v>
      </c>
      <c r="V13" s="175"/>
      <c r="W13" s="547">
        <v>208386</v>
      </c>
      <c r="X13" s="38">
        <v>210668.4</v>
      </c>
      <c r="Y13" s="446" t="s">
        <v>13</v>
      </c>
      <c r="Z13" s="175"/>
    </row>
    <row r="14" spans="1:26" ht="12.75">
      <c r="A14" s="184" t="s">
        <v>7</v>
      </c>
      <c r="B14" s="42"/>
      <c r="C14" s="190">
        <v>195434.3</v>
      </c>
      <c r="D14" s="190">
        <v>199016.8</v>
      </c>
      <c r="E14" s="42">
        <v>202063</v>
      </c>
      <c r="F14" s="42">
        <v>200119.5</v>
      </c>
      <c r="G14" s="42">
        <v>206577.3</v>
      </c>
      <c r="H14" s="42">
        <v>211503.6</v>
      </c>
      <c r="I14" s="42">
        <v>213990.2</v>
      </c>
      <c r="J14" s="42">
        <v>221399.3</v>
      </c>
      <c r="K14" s="42">
        <v>225895</v>
      </c>
      <c r="L14" s="42">
        <v>233104.8</v>
      </c>
      <c r="M14" s="42">
        <v>242142</v>
      </c>
      <c r="N14" s="42">
        <v>243882.5</v>
      </c>
      <c r="O14" s="39">
        <v>246086.8</v>
      </c>
      <c r="P14" s="42">
        <v>249184.9</v>
      </c>
      <c r="Q14" s="42">
        <v>255334</v>
      </c>
      <c r="R14" s="42">
        <v>261708.8</v>
      </c>
      <c r="S14" s="42">
        <v>268498.7</v>
      </c>
      <c r="T14" s="227" t="str">
        <f aca="true" t="shared" si="0" ref="T14:T44">IF(U14=O14," y","n")</f>
        <v> y</v>
      </c>
      <c r="U14" s="175">
        <v>246086.8</v>
      </c>
      <c r="V14" s="175"/>
      <c r="W14" s="547">
        <v>254249.9</v>
      </c>
      <c r="X14" s="38">
        <v>260030.7</v>
      </c>
      <c r="Y14" s="446" t="s">
        <v>7</v>
      </c>
      <c r="Z14" s="175"/>
    </row>
    <row r="15" spans="1:26" ht="12.75">
      <c r="A15" s="184" t="s">
        <v>130</v>
      </c>
      <c r="B15" s="42"/>
      <c r="C15" s="194">
        <v>10469.4</v>
      </c>
      <c r="D15" s="190">
        <v>10469.4</v>
      </c>
      <c r="E15" s="42">
        <v>9710.1</v>
      </c>
      <c r="F15" s="42">
        <v>9566.4</v>
      </c>
      <c r="G15" s="42">
        <v>9740.3</v>
      </c>
      <c r="H15" s="42">
        <v>10018.9</v>
      </c>
      <c r="I15" s="42">
        <v>9077.4</v>
      </c>
      <c r="J15" s="42">
        <v>8589.9</v>
      </c>
      <c r="K15" s="42">
        <v>8924.5</v>
      </c>
      <c r="L15" s="42">
        <v>9133.7</v>
      </c>
      <c r="M15" s="42">
        <v>9626.1</v>
      </c>
      <c r="N15" s="42">
        <v>10018.6</v>
      </c>
      <c r="O15" s="39">
        <v>10509.8</v>
      </c>
      <c r="P15" s="42">
        <v>10959.3</v>
      </c>
      <c r="Q15" s="42">
        <v>11563.1</v>
      </c>
      <c r="R15" s="42">
        <v>12253.5</v>
      </c>
      <c r="S15" s="42">
        <v>12804.6</v>
      </c>
      <c r="T15" s="227" t="str">
        <f t="shared" si="0"/>
        <v> y</v>
      </c>
      <c r="U15" s="175">
        <v>10509.8</v>
      </c>
      <c r="V15" s="175"/>
      <c r="W15" s="547">
        <v>47782.1</v>
      </c>
      <c r="X15" s="38">
        <v>49606.6</v>
      </c>
      <c r="Y15" s="446" t="s">
        <v>39</v>
      </c>
      <c r="Z15" s="175"/>
    </row>
    <row r="16" spans="1:26" ht="12.75">
      <c r="A16" s="184" t="s">
        <v>19</v>
      </c>
      <c r="B16" s="42"/>
      <c r="C16" s="190">
        <v>5413.1</v>
      </c>
      <c r="D16" s="190">
        <v>5453.2</v>
      </c>
      <c r="E16" s="42">
        <v>5981.4</v>
      </c>
      <c r="F16" s="42">
        <v>6023.3</v>
      </c>
      <c r="G16" s="42">
        <v>6378.6</v>
      </c>
      <c r="H16" s="42">
        <v>7011.6</v>
      </c>
      <c r="I16" s="42">
        <v>7137.9</v>
      </c>
      <c r="J16" s="42">
        <v>7301.7</v>
      </c>
      <c r="K16" s="42">
        <v>7664.7</v>
      </c>
      <c r="L16" s="42">
        <v>8032.4</v>
      </c>
      <c r="M16" s="42">
        <v>8437.9</v>
      </c>
      <c r="N16" s="42">
        <v>8780.1</v>
      </c>
      <c r="O16" s="39">
        <v>8965.6</v>
      </c>
      <c r="P16" s="42">
        <v>9131.6</v>
      </c>
      <c r="Q16" s="42">
        <v>9448.8</v>
      </c>
      <c r="R16" s="42">
        <v>9812.7</v>
      </c>
      <c r="S16" s="42">
        <v>10223.6</v>
      </c>
      <c r="T16" s="227" t="str">
        <f t="shared" si="0"/>
        <v> y</v>
      </c>
      <c r="U16" s="175">
        <v>8965.6</v>
      </c>
      <c r="V16" s="175"/>
      <c r="W16" s="547">
        <v>12502.3</v>
      </c>
      <c r="X16" s="38">
        <v>12638.1</v>
      </c>
      <c r="Y16" s="446" t="s">
        <v>19</v>
      </c>
      <c r="Z16" s="175"/>
    </row>
    <row r="17" spans="1:26" ht="12.75">
      <c r="A17" s="184" t="s">
        <v>128</v>
      </c>
      <c r="B17" s="42"/>
      <c r="C17" s="193">
        <v>44364.02903097573</v>
      </c>
      <c r="D17" s="193">
        <v>39211.17263123901</v>
      </c>
      <c r="E17" s="181">
        <v>39012.551435611625</v>
      </c>
      <c r="F17" s="181">
        <v>39036.701863004135</v>
      </c>
      <c r="G17" s="181">
        <v>39903.11757627717</v>
      </c>
      <c r="H17" s="42">
        <v>42272.4</v>
      </c>
      <c r="I17" s="42">
        <v>44030.5</v>
      </c>
      <c r="J17" s="42">
        <v>43710.4</v>
      </c>
      <c r="K17" s="42">
        <v>43208.7</v>
      </c>
      <c r="L17" s="42">
        <v>43730.5</v>
      </c>
      <c r="M17" s="42">
        <v>45431.7</v>
      </c>
      <c r="N17" s="42">
        <v>46630.6</v>
      </c>
      <c r="O17" s="39">
        <v>47325.3</v>
      </c>
      <c r="P17" s="42">
        <v>49084.2</v>
      </c>
      <c r="Q17" s="42">
        <v>50931.6</v>
      </c>
      <c r="R17" s="42">
        <v>52868</v>
      </c>
      <c r="S17" s="42">
        <v>54990.4</v>
      </c>
      <c r="T17" s="227" t="str">
        <f t="shared" si="0"/>
        <v> y</v>
      </c>
      <c r="U17" s="175">
        <v>47325.3</v>
      </c>
      <c r="V17" s="175"/>
      <c r="W17" s="547">
        <v>145441.3</v>
      </c>
      <c r="X17" s="38">
        <v>149271.3</v>
      </c>
      <c r="Y17" s="446" t="s">
        <v>20</v>
      </c>
      <c r="Z17" s="175"/>
    </row>
    <row r="18" spans="1:26" ht="12.75">
      <c r="A18" s="184" t="s">
        <v>12</v>
      </c>
      <c r="B18" s="42"/>
      <c r="C18" s="190">
        <v>124988.1</v>
      </c>
      <c r="D18" s="190">
        <v>126381.6</v>
      </c>
      <c r="E18" s="42">
        <v>127153.5</v>
      </c>
      <c r="F18" s="42">
        <v>127151.7</v>
      </c>
      <c r="G18" s="42">
        <v>134101.8</v>
      </c>
      <c r="H18" s="42">
        <v>137793.4</v>
      </c>
      <c r="I18" s="42">
        <v>141263.9</v>
      </c>
      <c r="J18" s="42">
        <v>145458.9</v>
      </c>
      <c r="K18" s="42">
        <v>149048.8</v>
      </c>
      <c r="L18" s="42">
        <v>152976.5</v>
      </c>
      <c r="M18" s="42">
        <v>157309</v>
      </c>
      <c r="N18" s="42">
        <v>159758.8</v>
      </c>
      <c r="O18" s="39">
        <v>161383.9</v>
      </c>
      <c r="P18" s="42">
        <v>162098.5</v>
      </c>
      <c r="Q18" s="42">
        <v>165757.2</v>
      </c>
      <c r="R18" s="42">
        <v>169705.4</v>
      </c>
      <c r="S18" s="42">
        <v>173061.3</v>
      </c>
      <c r="T18" s="227" t="str">
        <f t="shared" si="0"/>
        <v> y</v>
      </c>
      <c r="U18" s="175">
        <v>161383.9</v>
      </c>
      <c r="V18" s="175"/>
      <c r="W18" s="547">
        <v>137828.5</v>
      </c>
      <c r="X18" s="38">
        <v>140062.1</v>
      </c>
      <c r="Y18" s="446" t="s">
        <v>12</v>
      </c>
      <c r="Z18" s="175"/>
    </row>
    <row r="19" spans="1:26" ht="12.75">
      <c r="A19" s="184" t="s">
        <v>21</v>
      </c>
      <c r="B19" s="42"/>
      <c r="C19" s="194">
        <v>2794.8</v>
      </c>
      <c r="D19" s="194">
        <v>2794.8</v>
      </c>
      <c r="E19" s="182">
        <v>2794.8</v>
      </c>
      <c r="F19" s="42">
        <v>2794.8</v>
      </c>
      <c r="G19" s="42">
        <v>2750</v>
      </c>
      <c r="H19" s="42">
        <v>2874.9</v>
      </c>
      <c r="I19" s="42">
        <v>3004.7</v>
      </c>
      <c r="J19" s="42">
        <v>3320.8</v>
      </c>
      <c r="K19" s="42">
        <v>3493.7</v>
      </c>
      <c r="L19" s="42">
        <v>3491.1</v>
      </c>
      <c r="M19" s="42">
        <v>3763.5</v>
      </c>
      <c r="N19" s="42">
        <v>4004.1</v>
      </c>
      <c r="O19" s="39">
        <v>4294.2</v>
      </c>
      <c r="P19" s="42">
        <v>4515.1</v>
      </c>
      <c r="Q19" s="42">
        <v>4781.6</v>
      </c>
      <c r="R19" s="42">
        <v>5066.4</v>
      </c>
      <c r="S19" s="42">
        <v>5381.9</v>
      </c>
      <c r="T19" s="227" t="str">
        <f t="shared" si="0"/>
        <v> y</v>
      </c>
      <c r="U19" s="175">
        <v>4294.2</v>
      </c>
      <c r="V19" s="175"/>
      <c r="W19" s="547">
        <v>13379.5</v>
      </c>
      <c r="X19" s="38">
        <v>13994.4</v>
      </c>
      <c r="Y19" s="446" t="s">
        <v>21</v>
      </c>
      <c r="Z19" s="175"/>
    </row>
    <row r="20" spans="1:26" ht="12.75">
      <c r="A20" s="184" t="s">
        <v>10</v>
      </c>
      <c r="B20" s="42"/>
      <c r="C20" s="190">
        <v>103774.4</v>
      </c>
      <c r="D20" s="190">
        <v>97146</v>
      </c>
      <c r="E20" s="42">
        <v>93444.3</v>
      </c>
      <c r="F20" s="42">
        <v>92283.4</v>
      </c>
      <c r="G20" s="42">
        <v>95914.9</v>
      </c>
      <c r="H20" s="42">
        <v>99220</v>
      </c>
      <c r="I20" s="42">
        <v>103083</v>
      </c>
      <c r="J20" s="42">
        <v>109529</v>
      </c>
      <c r="K20" s="42">
        <v>115005.2</v>
      </c>
      <c r="L20" s="42">
        <v>118882.6</v>
      </c>
      <c r="M20" s="42">
        <v>124968.5</v>
      </c>
      <c r="N20" s="42">
        <v>126300.3</v>
      </c>
      <c r="O20" s="39">
        <v>129171.4</v>
      </c>
      <c r="P20" s="42">
        <v>131784.1</v>
      </c>
      <c r="Q20" s="42">
        <v>135742.8</v>
      </c>
      <c r="R20" s="42">
        <v>139884.9</v>
      </c>
      <c r="S20" s="42">
        <v>143719.3</v>
      </c>
      <c r="T20" s="227" t="str">
        <f t="shared" si="0"/>
        <v> y</v>
      </c>
      <c r="U20" s="175">
        <v>129171.4</v>
      </c>
      <c r="V20" s="175"/>
      <c r="W20" s="547">
        <v>124759.4</v>
      </c>
      <c r="X20" s="38">
        <v>126115.6</v>
      </c>
      <c r="Y20" s="446" t="s">
        <v>10</v>
      </c>
      <c r="Z20" s="175"/>
    </row>
    <row r="21" spans="1:26" ht="12.75">
      <c r="A21" s="184" t="s">
        <v>3</v>
      </c>
      <c r="B21" s="42"/>
      <c r="C21" s="190">
        <v>1126971.5</v>
      </c>
      <c r="D21" s="190">
        <v>1138197.1</v>
      </c>
      <c r="E21" s="42">
        <v>1155176.6</v>
      </c>
      <c r="F21" s="42">
        <v>1144928</v>
      </c>
      <c r="G21" s="42">
        <v>1168582.6</v>
      </c>
      <c r="H21" s="42">
        <v>1188100.5</v>
      </c>
      <c r="I21" s="42">
        <v>1201204.5</v>
      </c>
      <c r="J21" s="42">
        <v>1224080.5</v>
      </c>
      <c r="K21" s="42">
        <v>1265715.3</v>
      </c>
      <c r="L21" s="42">
        <v>1306383.7</v>
      </c>
      <c r="M21" s="42">
        <v>1355935.8</v>
      </c>
      <c r="N21" s="42">
        <v>1384351.4</v>
      </c>
      <c r="O21" s="39">
        <v>1400755.3</v>
      </c>
      <c r="P21" s="42">
        <v>1407303.9</v>
      </c>
      <c r="Q21" s="42">
        <v>1441596.3</v>
      </c>
      <c r="R21" s="42">
        <v>1472635.2</v>
      </c>
      <c r="S21" s="42">
        <v>1505245.1</v>
      </c>
      <c r="T21" s="227" t="str">
        <f t="shared" si="0"/>
        <v> y</v>
      </c>
      <c r="U21" s="175">
        <v>1400755.3</v>
      </c>
      <c r="V21" s="175"/>
      <c r="W21" s="547">
        <v>1479036.2</v>
      </c>
      <c r="X21" s="38">
        <v>1479812.8</v>
      </c>
      <c r="Y21" s="446" t="s">
        <v>3</v>
      </c>
      <c r="Z21" s="175"/>
    </row>
    <row r="22" spans="1:26" ht="12.75">
      <c r="A22" s="184" t="s">
        <v>8</v>
      </c>
      <c r="B22" s="42"/>
      <c r="C22" s="193">
        <v>1699153.8000771704</v>
      </c>
      <c r="D22" s="190">
        <v>1785742.2</v>
      </c>
      <c r="E22" s="42">
        <v>1825720</v>
      </c>
      <c r="F22" s="42">
        <v>1805887.7</v>
      </c>
      <c r="G22" s="42">
        <v>1848266.2</v>
      </c>
      <c r="H22" s="42">
        <v>1880206.6</v>
      </c>
      <c r="I22" s="42">
        <v>1894611.1</v>
      </c>
      <c r="J22" s="42">
        <v>1921019.4</v>
      </c>
      <c r="K22" s="42">
        <v>1958596.4</v>
      </c>
      <c r="L22" s="42">
        <v>1998678.5</v>
      </c>
      <c r="M22" s="42">
        <v>2055774.7</v>
      </c>
      <c r="N22" s="42">
        <v>2072997.5</v>
      </c>
      <c r="O22" s="39">
        <v>2074667.5</v>
      </c>
      <c r="P22" s="42">
        <v>2072162.4</v>
      </c>
      <c r="Q22" s="42">
        <v>2106608</v>
      </c>
      <c r="R22" s="42">
        <v>2138316.2</v>
      </c>
      <c r="S22" s="42">
        <v>2174777.5</v>
      </c>
      <c r="T22" s="227" t="str">
        <f t="shared" si="0"/>
        <v> y</v>
      </c>
      <c r="U22" s="175">
        <v>2074667.5</v>
      </c>
      <c r="V22" s="175"/>
      <c r="W22" s="547">
        <v>1927237.6</v>
      </c>
      <c r="X22" s="38">
        <v>1931497.9</v>
      </c>
      <c r="Y22" s="446" t="s">
        <v>8</v>
      </c>
      <c r="Z22" s="175"/>
    </row>
    <row r="23" spans="1:26" ht="12.75">
      <c r="A23" s="184" t="s">
        <v>0</v>
      </c>
      <c r="B23" s="42"/>
      <c r="C23" s="190">
        <v>84488.3</v>
      </c>
      <c r="D23" s="190">
        <v>87108.9</v>
      </c>
      <c r="E23" s="42">
        <v>87716.2</v>
      </c>
      <c r="F23" s="42">
        <v>86313.5</v>
      </c>
      <c r="G23" s="42">
        <v>88039.6</v>
      </c>
      <c r="H23" s="42">
        <v>89888.3</v>
      </c>
      <c r="I23" s="42">
        <v>92008.2</v>
      </c>
      <c r="J23" s="42">
        <v>95355.1</v>
      </c>
      <c r="K23" s="42">
        <v>98562.6</v>
      </c>
      <c r="L23" s="42">
        <v>101933.1</v>
      </c>
      <c r="M23" s="42">
        <v>106496.5</v>
      </c>
      <c r="N23" s="42">
        <v>111045.7</v>
      </c>
      <c r="O23" s="39">
        <v>115073.9</v>
      </c>
      <c r="P23" s="42">
        <v>120248.8</v>
      </c>
      <c r="Q23" s="42">
        <v>124856.3</v>
      </c>
      <c r="R23" s="42">
        <v>128969.5</v>
      </c>
      <c r="S23" s="42">
        <v>133188</v>
      </c>
      <c r="T23" s="227" t="str">
        <f t="shared" si="0"/>
        <v> y</v>
      </c>
      <c r="U23" s="175">
        <v>115073.9</v>
      </c>
      <c r="V23" s="175"/>
      <c r="W23" s="547">
        <v>179705.4</v>
      </c>
      <c r="X23" s="38">
        <v>190175.9</v>
      </c>
      <c r="Y23" s="446" t="s">
        <v>0</v>
      </c>
      <c r="Z23" s="175"/>
    </row>
    <row r="24" spans="1:26" ht="12.75">
      <c r="A24" s="184" t="s">
        <v>129</v>
      </c>
      <c r="B24" s="42"/>
      <c r="C24" s="193">
        <v>38101.14054813774</v>
      </c>
      <c r="D24" s="190">
        <v>33568.5</v>
      </c>
      <c r="E24" s="42">
        <v>32864.2</v>
      </c>
      <c r="F24" s="42">
        <v>32667</v>
      </c>
      <c r="G24" s="42">
        <v>33614.4</v>
      </c>
      <c r="H24" s="42">
        <v>34118.6</v>
      </c>
      <c r="I24" s="42">
        <v>34568.9</v>
      </c>
      <c r="J24" s="42">
        <v>36147.4</v>
      </c>
      <c r="K24" s="42">
        <v>37904.2</v>
      </c>
      <c r="L24" s="42">
        <v>39478.6</v>
      </c>
      <c r="M24" s="42">
        <v>41533.1</v>
      </c>
      <c r="N24" s="42">
        <v>43131.9</v>
      </c>
      <c r="O24" s="39">
        <v>44641</v>
      </c>
      <c r="P24" s="42">
        <v>46002.2</v>
      </c>
      <c r="Q24" s="42">
        <v>47798.4</v>
      </c>
      <c r="R24" s="42">
        <v>49564.7</v>
      </c>
      <c r="S24" s="42">
        <v>51439.1</v>
      </c>
      <c r="T24" s="227" t="str">
        <f t="shared" si="0"/>
        <v> y</v>
      </c>
      <c r="U24" s="175">
        <v>44641</v>
      </c>
      <c r="V24" s="175"/>
      <c r="W24" s="547">
        <v>125449.7</v>
      </c>
      <c r="X24" s="38">
        <v>129329.9</v>
      </c>
      <c r="Y24" s="446" t="s">
        <v>22</v>
      </c>
      <c r="Z24" s="175"/>
    </row>
    <row r="25" spans="1:26" ht="12.75">
      <c r="A25" s="184" t="s">
        <v>35</v>
      </c>
      <c r="B25" s="42"/>
      <c r="C25" s="190">
        <v>5256.2</v>
      </c>
      <c r="D25" s="190">
        <v>5261.3</v>
      </c>
      <c r="E25" s="42">
        <v>5087.7</v>
      </c>
      <c r="F25" s="42">
        <v>5128</v>
      </c>
      <c r="G25" s="42">
        <v>5334.7</v>
      </c>
      <c r="H25" s="42">
        <v>5339.1</v>
      </c>
      <c r="I25" s="42">
        <v>5617.7</v>
      </c>
      <c r="J25" s="42">
        <v>5752.8</v>
      </c>
      <c r="K25" s="42">
        <v>6068</v>
      </c>
      <c r="L25" s="42">
        <v>6320.4</v>
      </c>
      <c r="M25" s="42">
        <v>6681.2</v>
      </c>
      <c r="N25" s="42">
        <v>6827.5</v>
      </c>
      <c r="O25" s="39">
        <v>6792.6</v>
      </c>
      <c r="P25" s="42">
        <v>7088.1</v>
      </c>
      <c r="Q25" s="42">
        <v>7357.4</v>
      </c>
      <c r="R25" s="42">
        <v>7710.6</v>
      </c>
      <c r="S25" s="42" t="s">
        <v>88</v>
      </c>
      <c r="T25" s="227" t="str">
        <f t="shared" si="0"/>
        <v> y</v>
      </c>
      <c r="U25" s="175">
        <v>6792.6</v>
      </c>
      <c r="V25" s="175"/>
      <c r="W25" s="547">
        <v>7146</v>
      </c>
      <c r="X25" s="38">
        <v>7184.9</v>
      </c>
      <c r="Y25" s="446" t="s">
        <v>35</v>
      </c>
      <c r="Z25" s="175"/>
    </row>
    <row r="26" spans="1:26" ht="12.75">
      <c r="A26" s="184" t="s">
        <v>1</v>
      </c>
      <c r="B26" s="42"/>
      <c r="C26" s="190">
        <v>40447.2</v>
      </c>
      <c r="D26" s="190">
        <v>41227.7</v>
      </c>
      <c r="E26" s="42">
        <v>42606</v>
      </c>
      <c r="F26" s="42">
        <v>43753.2</v>
      </c>
      <c r="G26" s="42">
        <v>46271.6</v>
      </c>
      <c r="H26" s="42">
        <v>50809</v>
      </c>
      <c r="I26" s="42">
        <v>54931.7</v>
      </c>
      <c r="J26" s="42">
        <v>60883</v>
      </c>
      <c r="K26" s="42">
        <v>66288.1</v>
      </c>
      <c r="L26" s="42">
        <v>73646.8</v>
      </c>
      <c r="M26" s="42">
        <v>80949.7</v>
      </c>
      <c r="N26" s="42">
        <v>85813.4</v>
      </c>
      <c r="O26" s="39">
        <v>91076.4</v>
      </c>
      <c r="P26" s="42">
        <v>94404.1</v>
      </c>
      <c r="Q26" s="42">
        <v>99335.5</v>
      </c>
      <c r="R26" s="42">
        <v>104122.1</v>
      </c>
      <c r="S26" s="42">
        <v>109320.4</v>
      </c>
      <c r="T26" s="227" t="str">
        <f t="shared" si="0"/>
        <v> y</v>
      </c>
      <c r="U26" s="175">
        <v>91076.4</v>
      </c>
      <c r="V26" s="175"/>
      <c r="W26" s="547">
        <v>109816.9</v>
      </c>
      <c r="X26" s="38">
        <v>112513.8</v>
      </c>
      <c r="Y26" s="446" t="s">
        <v>1</v>
      </c>
      <c r="Z26" s="175"/>
    </row>
    <row r="27" spans="1:26" ht="12.75">
      <c r="A27" s="184" t="s">
        <v>11</v>
      </c>
      <c r="B27" s="42"/>
      <c r="C27" s="190">
        <v>787686.6</v>
      </c>
      <c r="D27" s="190">
        <v>798636.7</v>
      </c>
      <c r="E27" s="42">
        <v>804710.9</v>
      </c>
      <c r="F27" s="42">
        <v>797599.3</v>
      </c>
      <c r="G27" s="42">
        <v>815205.9</v>
      </c>
      <c r="H27" s="42">
        <v>839041.5</v>
      </c>
      <c r="I27" s="42">
        <v>848213</v>
      </c>
      <c r="J27" s="42">
        <v>865400.3</v>
      </c>
      <c r="K27" s="42">
        <v>880925.4</v>
      </c>
      <c r="L27" s="42">
        <v>895581.4</v>
      </c>
      <c r="M27" s="42">
        <v>922690.9</v>
      </c>
      <c r="N27" s="42">
        <v>938969.2</v>
      </c>
      <c r="O27" s="39">
        <v>942346.4</v>
      </c>
      <c r="P27" s="42">
        <v>944769.9</v>
      </c>
      <c r="Q27" s="42">
        <v>956873.1</v>
      </c>
      <c r="R27" s="42">
        <v>974042</v>
      </c>
      <c r="S27" s="42">
        <v>991308.2</v>
      </c>
      <c r="T27" s="227" t="str">
        <f t="shared" si="0"/>
        <v> y</v>
      </c>
      <c r="U27" s="175">
        <v>942346.4</v>
      </c>
      <c r="V27" s="175"/>
      <c r="W27" s="547">
        <v>1313752.2</v>
      </c>
      <c r="X27" s="38">
        <v>1310490.1</v>
      </c>
      <c r="Y27" s="446" t="s">
        <v>11</v>
      </c>
      <c r="Z27" s="175"/>
    </row>
    <row r="28" spans="1:26" ht="12.75">
      <c r="A28" s="184" t="s">
        <v>23</v>
      </c>
      <c r="B28" s="42"/>
      <c r="C28" s="190">
        <v>7026.5</v>
      </c>
      <c r="D28" s="190">
        <v>6141.1</v>
      </c>
      <c r="E28" s="42">
        <v>4169.8</v>
      </c>
      <c r="F28" s="42">
        <v>3694.5</v>
      </c>
      <c r="G28" s="42">
        <v>3775.8</v>
      </c>
      <c r="H28" s="42">
        <v>3741.8</v>
      </c>
      <c r="I28" s="42">
        <v>3883.6</v>
      </c>
      <c r="J28" s="42">
        <v>4205.3</v>
      </c>
      <c r="K28" s="42">
        <v>4403.9</v>
      </c>
      <c r="L28" s="42">
        <v>4548.7</v>
      </c>
      <c r="M28" s="42">
        <v>4862.2</v>
      </c>
      <c r="N28" s="42">
        <v>5251.6</v>
      </c>
      <c r="O28" s="39">
        <v>5590.1</v>
      </c>
      <c r="P28" s="42">
        <v>6006.9</v>
      </c>
      <c r="Q28" s="42">
        <v>6455.3</v>
      </c>
      <c r="R28" s="42">
        <v>6887.1</v>
      </c>
      <c r="S28" s="42">
        <v>7351.6</v>
      </c>
      <c r="T28" s="227" t="str">
        <f t="shared" si="0"/>
        <v> y</v>
      </c>
      <c r="U28" s="175">
        <v>5590.1</v>
      </c>
      <c r="V28" s="175"/>
      <c r="W28" s="547">
        <v>19208.3</v>
      </c>
      <c r="X28" s="38">
        <v>20280.2</v>
      </c>
      <c r="Y28" s="446" t="s">
        <v>23</v>
      </c>
      <c r="Z28" s="175"/>
    </row>
    <row r="29" spans="1:26" ht="12.75">
      <c r="A29" s="184" t="s">
        <v>78</v>
      </c>
      <c r="B29" s="42"/>
      <c r="C29" s="190"/>
      <c r="D29" s="190"/>
      <c r="E29" s="42"/>
      <c r="F29" s="42"/>
      <c r="G29" s="42"/>
      <c r="H29" s="42"/>
      <c r="I29" s="42"/>
      <c r="J29" s="42"/>
      <c r="K29" s="42"/>
      <c r="L29" s="42"/>
      <c r="M29" s="42"/>
      <c r="N29" s="42"/>
      <c r="O29" s="39"/>
      <c r="P29" s="42"/>
      <c r="Q29" s="42"/>
      <c r="R29" s="42"/>
      <c r="S29" s="42"/>
      <c r="T29" s="227" t="str">
        <f t="shared" si="0"/>
        <v> y</v>
      </c>
      <c r="U29" s="175">
        <v>0</v>
      </c>
      <c r="V29" s="175"/>
      <c r="W29" s="547"/>
      <c r="X29" s="38"/>
      <c r="Y29" s="446" t="s">
        <v>78</v>
      </c>
      <c r="Z29" s="175"/>
    </row>
    <row r="30" spans="1:26" ht="12.75">
      <c r="A30" s="184" t="s">
        <v>24</v>
      </c>
      <c r="B30" s="42"/>
      <c r="C30" s="190">
        <v>8426.9</v>
      </c>
      <c r="D30" s="190">
        <v>7948.6</v>
      </c>
      <c r="E30" s="42">
        <v>6258.9</v>
      </c>
      <c r="F30" s="42">
        <v>5243.2</v>
      </c>
      <c r="G30" s="42">
        <v>4731.1</v>
      </c>
      <c r="H30" s="42">
        <v>4886.8</v>
      </c>
      <c r="I30" s="42">
        <v>5115.4</v>
      </c>
      <c r="J30" s="42">
        <v>5473.8</v>
      </c>
      <c r="K30" s="42">
        <v>5872.3</v>
      </c>
      <c r="L30" s="42">
        <v>5772.7</v>
      </c>
      <c r="M30" s="42">
        <v>5998.9</v>
      </c>
      <c r="N30" s="42">
        <v>6381.4</v>
      </c>
      <c r="O30" s="39">
        <v>6812.9</v>
      </c>
      <c r="P30" s="42">
        <v>7473.4</v>
      </c>
      <c r="Q30" s="42">
        <v>8006.6</v>
      </c>
      <c r="R30" s="42">
        <v>8521.6</v>
      </c>
      <c r="S30" s="42">
        <v>9028.5</v>
      </c>
      <c r="T30" s="227" t="str">
        <f t="shared" si="0"/>
        <v> y</v>
      </c>
      <c r="U30" s="175">
        <v>6812.9</v>
      </c>
      <c r="V30" s="175"/>
      <c r="W30" s="547">
        <v>31010.6</v>
      </c>
      <c r="X30" s="38">
        <v>33657.6</v>
      </c>
      <c r="Y30" s="446" t="s">
        <v>24</v>
      </c>
      <c r="Z30" s="175"/>
    </row>
    <row r="31" spans="1:26" ht="12.75">
      <c r="A31" s="184" t="s">
        <v>2</v>
      </c>
      <c r="B31" s="42"/>
      <c r="C31" s="190">
        <v>11391.5</v>
      </c>
      <c r="D31" s="190">
        <v>12376.2</v>
      </c>
      <c r="E31" s="42">
        <v>12601.4</v>
      </c>
      <c r="F31" s="42">
        <v>13130.7</v>
      </c>
      <c r="G31" s="42">
        <v>13632.4</v>
      </c>
      <c r="H31" s="42">
        <v>13827.7</v>
      </c>
      <c r="I31" s="42">
        <v>14288.9</v>
      </c>
      <c r="J31" s="42">
        <v>15476.4</v>
      </c>
      <c r="K31" s="42">
        <v>16542.7</v>
      </c>
      <c r="L31" s="42">
        <v>17834.7</v>
      </c>
      <c r="M31" s="42">
        <v>19444</v>
      </c>
      <c r="N31" s="42">
        <v>19745.2</v>
      </c>
      <c r="O31" s="39">
        <v>20231.9</v>
      </c>
      <c r="P31" s="42">
        <v>20822.5</v>
      </c>
      <c r="Q31" s="42">
        <v>21649.2</v>
      </c>
      <c r="R31" s="42">
        <v>22403.6</v>
      </c>
      <c r="S31" s="42">
        <v>23207.2</v>
      </c>
      <c r="T31" s="227" t="str">
        <f t="shared" si="0"/>
        <v> y</v>
      </c>
      <c r="U31" s="175">
        <v>20231.9</v>
      </c>
      <c r="V31" s="175"/>
      <c r="W31" s="547">
        <v>20005.6</v>
      </c>
      <c r="X31" s="38">
        <v>20565.5</v>
      </c>
      <c r="Y31" s="446" t="s">
        <v>2</v>
      </c>
      <c r="Z31" s="175"/>
    </row>
    <row r="32" spans="1:26" ht="12.75">
      <c r="A32" s="184" t="s">
        <v>25</v>
      </c>
      <c r="B32" s="42"/>
      <c r="C32" s="194">
        <v>2020.8883830268394</v>
      </c>
      <c r="D32" s="193">
        <v>2020.8883830268394</v>
      </c>
      <c r="E32" s="181">
        <v>2115.59382253169</v>
      </c>
      <c r="F32" s="181">
        <v>2210.5159792894115</v>
      </c>
      <c r="G32" s="181">
        <v>2336.8621377135028</v>
      </c>
      <c r="H32" s="181">
        <v>2482.539475093733</v>
      </c>
      <c r="I32" s="181">
        <v>2581.535916205439</v>
      </c>
      <c r="J32" s="181">
        <v>2706.863503541034</v>
      </c>
      <c r="K32" s="181">
        <v>2799.553472594179</v>
      </c>
      <c r="L32" s="42">
        <v>2913.2</v>
      </c>
      <c r="M32" s="42">
        <v>3100</v>
      </c>
      <c r="N32" s="42">
        <v>3025.6</v>
      </c>
      <c r="O32" s="39">
        <v>3105.5</v>
      </c>
      <c r="P32" s="42">
        <v>3094.8</v>
      </c>
      <c r="Q32" s="42">
        <v>3126.6</v>
      </c>
      <c r="R32" s="42">
        <v>3173.7</v>
      </c>
      <c r="S32" s="42">
        <v>3230.3</v>
      </c>
      <c r="T32" s="227" t="str">
        <f t="shared" si="0"/>
        <v> y</v>
      </c>
      <c r="U32" s="175">
        <v>3105.5</v>
      </c>
      <c r="V32" s="175"/>
      <c r="W32" s="547">
        <v>6110.4</v>
      </c>
      <c r="X32" s="38">
        <v>6195.4</v>
      </c>
      <c r="Y32" s="446" t="s">
        <v>25</v>
      </c>
      <c r="Z32" s="175"/>
    </row>
    <row r="33" spans="1:26" ht="12.75">
      <c r="A33" s="184" t="s">
        <v>5</v>
      </c>
      <c r="B33" s="42"/>
      <c r="C33" s="190">
        <v>286217.9</v>
      </c>
      <c r="D33" s="190">
        <v>293102.3</v>
      </c>
      <c r="E33" s="42">
        <v>297467.9</v>
      </c>
      <c r="F33" s="42">
        <v>299405</v>
      </c>
      <c r="G33" s="42">
        <v>307981.8</v>
      </c>
      <c r="H33" s="42">
        <v>317323.1</v>
      </c>
      <c r="I33" s="42">
        <v>326967.7</v>
      </c>
      <c r="J33" s="42">
        <v>339518.5</v>
      </c>
      <c r="K33" s="42">
        <v>354285.8</v>
      </c>
      <c r="L33" s="42">
        <v>368442</v>
      </c>
      <c r="M33" s="42">
        <v>381214.4</v>
      </c>
      <c r="N33" s="42">
        <v>386654</v>
      </c>
      <c r="O33" s="39">
        <v>388851.5</v>
      </c>
      <c r="P33" s="42">
        <v>385436.1</v>
      </c>
      <c r="Q33" s="42">
        <v>390987.9</v>
      </c>
      <c r="R33" s="42">
        <v>397471.5</v>
      </c>
      <c r="S33" s="42">
        <v>407045.2</v>
      </c>
      <c r="T33" s="227" t="str">
        <f t="shared" si="0"/>
        <v> y</v>
      </c>
      <c r="U33" s="175">
        <v>388851.5</v>
      </c>
      <c r="V33" s="175"/>
      <c r="W33" s="547">
        <v>415587.3</v>
      </c>
      <c r="X33" s="38">
        <v>417654.3</v>
      </c>
      <c r="Y33" s="446" t="s">
        <v>5</v>
      </c>
      <c r="Z33" s="175"/>
    </row>
    <row r="34" spans="1:26" ht="12.75">
      <c r="A34" s="184" t="s">
        <v>37</v>
      </c>
      <c r="B34" s="42"/>
      <c r="C34" s="190">
        <v>93678</v>
      </c>
      <c r="D34" s="190">
        <v>97065.6</v>
      </c>
      <c r="E34" s="42">
        <v>100268.8</v>
      </c>
      <c r="F34" s="42">
        <v>103001.5</v>
      </c>
      <c r="G34" s="42">
        <v>108415.5</v>
      </c>
      <c r="H34" s="42">
        <v>113139.5</v>
      </c>
      <c r="I34" s="42">
        <v>119084</v>
      </c>
      <c r="J34" s="42">
        <v>125263</v>
      </c>
      <c r="K34" s="42">
        <v>128556.7</v>
      </c>
      <c r="L34" s="42">
        <v>131299.2</v>
      </c>
      <c r="M34" s="42">
        <v>135024.3</v>
      </c>
      <c r="N34" s="42">
        <v>138705.6</v>
      </c>
      <c r="O34" s="39">
        <v>140615.2</v>
      </c>
      <c r="P34" s="42">
        <v>141203.4</v>
      </c>
      <c r="Q34" s="42">
        <v>145174.3</v>
      </c>
      <c r="R34" s="42">
        <v>150004.3</v>
      </c>
      <c r="S34" s="42">
        <v>154653.2</v>
      </c>
      <c r="T34" s="227" t="str">
        <f t="shared" si="0"/>
        <v> y</v>
      </c>
      <c r="U34" s="175">
        <v>140615.2</v>
      </c>
      <c r="V34" s="175"/>
      <c r="W34" s="547">
        <v>142849.1</v>
      </c>
      <c r="X34" s="38">
        <v>143320.2</v>
      </c>
      <c r="Y34" s="446" t="s">
        <v>37</v>
      </c>
      <c r="Z34" s="175"/>
    </row>
    <row r="35" spans="1:26" ht="12.75">
      <c r="A35" s="184" t="s">
        <v>26</v>
      </c>
      <c r="B35" s="42"/>
      <c r="C35" s="193">
        <v>93345.65153794852</v>
      </c>
      <c r="D35" s="193">
        <v>86796.92371837622</v>
      </c>
      <c r="E35" s="181">
        <v>88979.83299156699</v>
      </c>
      <c r="F35" s="181">
        <v>92306.174016866</v>
      </c>
      <c r="G35" s="181">
        <v>97191.76371837623</v>
      </c>
      <c r="H35" s="42">
        <v>103948.4</v>
      </c>
      <c r="I35" s="42">
        <v>110185.3</v>
      </c>
      <c r="J35" s="42">
        <v>117677.9</v>
      </c>
      <c r="K35" s="42">
        <v>123326.5</v>
      </c>
      <c r="L35" s="42">
        <v>128382.8</v>
      </c>
      <c r="M35" s="42">
        <v>133455.3</v>
      </c>
      <c r="N35" s="42">
        <v>134811.9</v>
      </c>
      <c r="O35" s="39">
        <v>136658.9</v>
      </c>
      <c r="P35" s="42">
        <v>141807.4</v>
      </c>
      <c r="Q35" s="42">
        <v>150056</v>
      </c>
      <c r="R35" s="42">
        <v>157335.3</v>
      </c>
      <c r="S35" s="42">
        <v>164488.2</v>
      </c>
      <c r="T35" s="227" t="str">
        <f t="shared" si="0"/>
        <v> y</v>
      </c>
      <c r="U35" s="175">
        <v>136658.9</v>
      </c>
      <c r="V35" s="175"/>
      <c r="W35" s="547">
        <v>367886.5</v>
      </c>
      <c r="X35" s="38">
        <v>373834.5</v>
      </c>
      <c r="Y35" s="446" t="s">
        <v>26</v>
      </c>
      <c r="Z35" s="175"/>
    </row>
    <row r="36" spans="1:26" ht="12.75">
      <c r="A36" s="184" t="s">
        <v>4</v>
      </c>
      <c r="B36" s="42"/>
      <c r="C36" s="190">
        <v>75936.8</v>
      </c>
      <c r="D36" s="190">
        <v>79253.8</v>
      </c>
      <c r="E36" s="42">
        <v>80117.3</v>
      </c>
      <c r="F36" s="42">
        <v>78480.3</v>
      </c>
      <c r="G36" s="42">
        <v>79237.5</v>
      </c>
      <c r="H36" s="42">
        <v>82631</v>
      </c>
      <c r="I36" s="42">
        <v>85560.2</v>
      </c>
      <c r="J36" s="42">
        <v>88948.6</v>
      </c>
      <c r="K36" s="42">
        <v>93022.9</v>
      </c>
      <c r="L36" s="42">
        <v>96558.5</v>
      </c>
      <c r="M36" s="42">
        <v>99821.2</v>
      </c>
      <c r="N36" s="42">
        <v>101534.5</v>
      </c>
      <c r="O36" s="39">
        <v>101957.4</v>
      </c>
      <c r="P36" s="42">
        <v>100758.3</v>
      </c>
      <c r="Q36" s="42">
        <v>102047.1</v>
      </c>
      <c r="R36" s="42">
        <v>104241.5</v>
      </c>
      <c r="S36" s="42">
        <v>106719.5</v>
      </c>
      <c r="T36" s="227" t="str">
        <f t="shared" si="0"/>
        <v> y</v>
      </c>
      <c r="U36" s="175">
        <v>101957.4</v>
      </c>
      <c r="V36" s="175"/>
      <c r="W36" s="547">
        <v>167747.7</v>
      </c>
      <c r="X36" s="38">
        <v>166008.8</v>
      </c>
      <c r="Y36" s="446" t="s">
        <v>4</v>
      </c>
      <c r="Z36" s="175"/>
    </row>
    <row r="37" spans="1:26" ht="12.75">
      <c r="A37" s="184" t="s">
        <v>40</v>
      </c>
      <c r="B37" s="42"/>
      <c r="C37" s="190">
        <v>30215.869</v>
      </c>
      <c r="D37" s="190">
        <v>26263.393</v>
      </c>
      <c r="E37" s="42">
        <v>23972.171</v>
      </c>
      <c r="F37" s="42">
        <v>24336.79</v>
      </c>
      <c r="G37" s="42">
        <v>25294.352</v>
      </c>
      <c r="H37" s="42">
        <v>27100.186</v>
      </c>
      <c r="I37" s="42">
        <v>28170.119</v>
      </c>
      <c r="J37" s="42">
        <v>26464.961</v>
      </c>
      <c r="K37" s="42">
        <v>25190.004</v>
      </c>
      <c r="L37" s="42">
        <v>24900.4</v>
      </c>
      <c r="M37" s="42">
        <v>25435.5</v>
      </c>
      <c r="N37" s="42">
        <v>26896.7</v>
      </c>
      <c r="O37" s="39">
        <v>28229</v>
      </c>
      <c r="P37" s="42">
        <v>29598.3</v>
      </c>
      <c r="Q37" s="42">
        <v>31733.4</v>
      </c>
      <c r="R37" s="42">
        <v>33501.3</v>
      </c>
      <c r="S37" s="42">
        <v>35223.5</v>
      </c>
      <c r="T37" s="227" t="str">
        <f t="shared" si="0"/>
        <v> y</v>
      </c>
      <c r="U37" s="175">
        <v>28229</v>
      </c>
      <c r="V37" s="175"/>
      <c r="W37" s="547">
        <v>131660.9</v>
      </c>
      <c r="X37" s="38">
        <v>137624.7</v>
      </c>
      <c r="Y37" s="446" t="s">
        <v>40</v>
      </c>
      <c r="Z37" s="175"/>
    </row>
    <row r="38" spans="1:26" ht="12.75">
      <c r="A38" s="184" t="s">
        <v>89</v>
      </c>
      <c r="B38" s="42"/>
      <c r="C38" s="194">
        <v>12311.9</v>
      </c>
      <c r="D38" s="194">
        <v>12311.9</v>
      </c>
      <c r="E38" s="42">
        <v>12311.9</v>
      </c>
      <c r="F38" s="42">
        <v>13195.7</v>
      </c>
      <c r="G38" s="42">
        <v>14014.5</v>
      </c>
      <c r="H38" s="42">
        <v>14833.5</v>
      </c>
      <c r="I38" s="42">
        <v>15745.2</v>
      </c>
      <c r="J38" s="42">
        <v>16471.2</v>
      </c>
      <c r="K38" s="42">
        <v>17164.8</v>
      </c>
      <c r="L38" s="42">
        <v>17417.2</v>
      </c>
      <c r="M38" s="42">
        <v>17771.8</v>
      </c>
      <c r="N38" s="42">
        <v>18444.5</v>
      </c>
      <c r="O38" s="39">
        <v>19296</v>
      </c>
      <c r="P38" s="42">
        <v>20066.3</v>
      </c>
      <c r="Q38" s="42">
        <v>21041.7</v>
      </c>
      <c r="R38" s="42">
        <v>21987.7</v>
      </c>
      <c r="S38" s="42">
        <v>23127.8</v>
      </c>
      <c r="T38" s="227" t="str">
        <f t="shared" si="0"/>
        <v> y</v>
      </c>
      <c r="U38" s="175">
        <v>19296</v>
      </c>
      <c r="V38" s="175"/>
      <c r="W38" s="547">
        <v>58282.4</v>
      </c>
      <c r="X38" s="38">
        <v>59916</v>
      </c>
      <c r="Y38" s="446" t="s">
        <v>72</v>
      </c>
      <c r="Z38" s="175"/>
    </row>
    <row r="39" spans="1:26" ht="12.75">
      <c r="A39" s="184" t="s">
        <v>27</v>
      </c>
      <c r="B39" s="42"/>
      <c r="C39" s="190">
        <v>15773.4</v>
      </c>
      <c r="D39" s="190">
        <v>14369.5</v>
      </c>
      <c r="E39" s="42">
        <v>13584.4</v>
      </c>
      <c r="F39" s="42">
        <v>13970.7</v>
      </c>
      <c r="G39" s="42">
        <v>14715</v>
      </c>
      <c r="H39" s="42">
        <v>15319.3</v>
      </c>
      <c r="I39" s="42">
        <v>15877.4</v>
      </c>
      <c r="J39" s="42">
        <v>16633.4</v>
      </c>
      <c r="K39" s="42">
        <v>17226.2</v>
      </c>
      <c r="L39" s="42">
        <v>18183</v>
      </c>
      <c r="M39" s="42">
        <v>18890.6</v>
      </c>
      <c r="N39" s="42">
        <v>19396.6</v>
      </c>
      <c r="O39" s="39">
        <v>20041.6</v>
      </c>
      <c r="P39" s="42">
        <v>20547.5</v>
      </c>
      <c r="Q39" s="42">
        <v>21359.2</v>
      </c>
      <c r="R39" s="42">
        <v>22124.1</v>
      </c>
      <c r="S39" s="42">
        <v>22975.2</v>
      </c>
      <c r="T39" s="227" t="str">
        <f t="shared" si="0"/>
        <v> y</v>
      </c>
      <c r="U39" s="175">
        <v>20041.6</v>
      </c>
      <c r="V39" s="175"/>
      <c r="W39" s="547">
        <v>31668.7</v>
      </c>
      <c r="X39" s="38">
        <v>32626.3</v>
      </c>
      <c r="Y39" s="446" t="s">
        <v>27</v>
      </c>
      <c r="Z39" s="175"/>
    </row>
    <row r="40" spans="1:26" ht="12.75">
      <c r="A40" s="184" t="s">
        <v>6</v>
      </c>
      <c r="B40" s="42"/>
      <c r="C40" s="190">
        <v>414690.7</v>
      </c>
      <c r="D40" s="190">
        <v>425238</v>
      </c>
      <c r="E40" s="42">
        <v>429193.8</v>
      </c>
      <c r="F40" s="42">
        <v>424767.4</v>
      </c>
      <c r="G40" s="42">
        <v>434889.5</v>
      </c>
      <c r="H40" s="42">
        <v>446881.1</v>
      </c>
      <c r="I40" s="42">
        <v>457772.7</v>
      </c>
      <c r="J40" s="42">
        <v>476203.8</v>
      </c>
      <c r="K40" s="42">
        <v>496896.9</v>
      </c>
      <c r="L40" s="42">
        <v>517885</v>
      </c>
      <c r="M40" s="42">
        <v>540694.2</v>
      </c>
      <c r="N40" s="42">
        <v>555806.7</v>
      </c>
      <c r="O40" s="39">
        <v>568214.2</v>
      </c>
      <c r="P40" s="42">
        <v>582408.1</v>
      </c>
      <c r="Q40" s="42">
        <v>597497.5</v>
      </c>
      <c r="R40" s="42">
        <v>612898.1</v>
      </c>
      <c r="S40" s="42">
        <v>629170.1</v>
      </c>
      <c r="T40" s="227" t="str">
        <f t="shared" si="0"/>
        <v> y</v>
      </c>
      <c r="U40" s="175">
        <v>568214.2</v>
      </c>
      <c r="V40" s="175"/>
      <c r="W40" s="547">
        <v>843716.1</v>
      </c>
      <c r="X40" s="38">
        <v>890251.4</v>
      </c>
      <c r="Y40" s="446" t="s">
        <v>6</v>
      </c>
      <c r="Z40" s="175"/>
    </row>
    <row r="41" spans="1:26" ht="12.75">
      <c r="A41" s="184" t="s">
        <v>14</v>
      </c>
      <c r="B41" s="42"/>
      <c r="C41" s="190">
        <v>182691.7</v>
      </c>
      <c r="D41" s="190">
        <v>180719.6</v>
      </c>
      <c r="E41" s="42">
        <v>178582.7</v>
      </c>
      <c r="F41" s="42">
        <v>175019.5</v>
      </c>
      <c r="G41" s="42">
        <v>182308.7</v>
      </c>
      <c r="H41" s="42">
        <v>189698.1</v>
      </c>
      <c r="I41" s="42">
        <v>192147.2</v>
      </c>
      <c r="J41" s="42">
        <v>196831.1</v>
      </c>
      <c r="K41" s="42">
        <v>204006.6</v>
      </c>
      <c r="L41" s="42">
        <v>213346.8</v>
      </c>
      <c r="M41" s="42">
        <v>222578</v>
      </c>
      <c r="N41" s="42">
        <v>224908.2</v>
      </c>
      <c r="O41" s="39">
        <v>229352.3</v>
      </c>
      <c r="P41" s="42">
        <v>232715.9</v>
      </c>
      <c r="Q41" s="42">
        <v>241430.3</v>
      </c>
      <c r="R41" s="42">
        <v>249027.6</v>
      </c>
      <c r="S41" s="42">
        <v>256155.6</v>
      </c>
      <c r="T41" s="227" t="str">
        <f t="shared" si="0"/>
        <v> y</v>
      </c>
      <c r="U41" s="175">
        <v>229352.3</v>
      </c>
      <c r="V41" s="175"/>
      <c r="W41" s="547">
        <v>215997.6</v>
      </c>
      <c r="X41" s="38">
        <v>219687.9</v>
      </c>
      <c r="Y41" s="446" t="s">
        <v>14</v>
      </c>
      <c r="Z41" s="175"/>
    </row>
    <row r="42" spans="1:26" ht="12.75">
      <c r="A42" s="184" t="s">
        <v>38</v>
      </c>
      <c r="B42" s="42"/>
      <c r="C42" s="190">
        <v>174003.6</v>
      </c>
      <c r="D42" s="190">
        <v>197225.3</v>
      </c>
      <c r="E42" s="42">
        <v>213391.3</v>
      </c>
      <c r="F42" s="42">
        <v>225400.5</v>
      </c>
      <c r="G42" s="42">
        <v>235575.2</v>
      </c>
      <c r="H42" s="42">
        <v>240823.3</v>
      </c>
      <c r="I42" s="42">
        <v>244467.3</v>
      </c>
      <c r="J42" s="42">
        <v>251722.1</v>
      </c>
      <c r="K42" s="42">
        <v>261811.2</v>
      </c>
      <c r="L42" s="42">
        <v>269095.1</v>
      </c>
      <c r="M42" s="42">
        <v>281021.8</v>
      </c>
      <c r="N42" s="42">
        <v>283948.4</v>
      </c>
      <c r="O42" s="39">
        <v>283098.9</v>
      </c>
      <c r="P42" s="42">
        <v>275659.9</v>
      </c>
      <c r="Q42" s="42">
        <v>280008.6</v>
      </c>
      <c r="R42" s="42">
        <v>286384.1</v>
      </c>
      <c r="S42" s="42">
        <v>292115.4</v>
      </c>
      <c r="T42" s="227" t="str">
        <f t="shared" si="0"/>
        <v> y</v>
      </c>
      <c r="U42" s="175">
        <v>283098.9</v>
      </c>
      <c r="V42" s="175"/>
      <c r="W42" s="547"/>
      <c r="X42" s="38"/>
      <c r="Y42" s="446" t="s">
        <v>38</v>
      </c>
      <c r="Z42" s="175"/>
    </row>
    <row r="43" spans="1:26" ht="12.75">
      <c r="A43" s="184" t="s">
        <v>41</v>
      </c>
      <c r="B43" s="42"/>
      <c r="C43" s="190">
        <v>110624.3</v>
      </c>
      <c r="D43" s="190">
        <v>111649.2</v>
      </c>
      <c r="E43" s="42">
        <v>118330.6</v>
      </c>
      <c r="F43" s="42">
        <v>127846.8</v>
      </c>
      <c r="G43" s="42">
        <v>120871.9</v>
      </c>
      <c r="H43" s="42">
        <v>129564.1</v>
      </c>
      <c r="I43" s="42">
        <v>138640.5</v>
      </c>
      <c r="J43" s="42">
        <v>149078.4</v>
      </c>
      <c r="K43" s="42">
        <v>153687.7</v>
      </c>
      <c r="L43" s="42">
        <v>146450.7</v>
      </c>
      <c r="M43" s="42">
        <v>157229</v>
      </c>
      <c r="N43" s="42">
        <v>145444</v>
      </c>
      <c r="O43" s="39">
        <v>156994.6</v>
      </c>
      <c r="P43" s="42">
        <v>166091.7</v>
      </c>
      <c r="Q43" s="42">
        <v>180267.4</v>
      </c>
      <c r="R43" s="42">
        <v>189226.9</v>
      </c>
      <c r="S43" s="42">
        <v>199327.2</v>
      </c>
      <c r="T43" s="227" t="str">
        <f t="shared" si="0"/>
        <v> y</v>
      </c>
      <c r="U43" s="175">
        <v>156994.6</v>
      </c>
      <c r="V43" s="175"/>
      <c r="W43" s="547">
        <v>390238.8</v>
      </c>
      <c r="X43" s="38">
        <v>417052.7</v>
      </c>
      <c r="Y43" s="446" t="s">
        <v>41</v>
      </c>
      <c r="Z43" s="175"/>
    </row>
    <row r="44" spans="1:26" ht="13.5" thickBot="1">
      <c r="A44" s="185" t="s">
        <v>9</v>
      </c>
      <c r="B44" s="57"/>
      <c r="C44" s="195">
        <v>797993.5</v>
      </c>
      <c r="D44" s="195">
        <v>787101.1</v>
      </c>
      <c r="E44" s="57">
        <v>788637.4</v>
      </c>
      <c r="F44" s="57">
        <v>807027.4</v>
      </c>
      <c r="G44" s="57">
        <v>842746.9</v>
      </c>
      <c r="H44" s="57">
        <v>866786.5</v>
      </c>
      <c r="I44" s="57">
        <v>891204.7</v>
      </c>
      <c r="J44" s="57">
        <v>920412.1</v>
      </c>
      <c r="K44" s="57">
        <v>948881</v>
      </c>
      <c r="L44" s="57">
        <v>975996.3</v>
      </c>
      <c r="M44" s="57">
        <v>1013666</v>
      </c>
      <c r="N44" s="57">
        <v>1036998.5</v>
      </c>
      <c r="O44" s="230">
        <v>1055336.4</v>
      </c>
      <c r="P44" s="57">
        <v>1078600.1</v>
      </c>
      <c r="Q44" s="57">
        <v>1113793.2</v>
      </c>
      <c r="R44" s="57">
        <v>1145458.4</v>
      </c>
      <c r="S44" s="57">
        <v>1178061.9</v>
      </c>
      <c r="T44" s="227" t="str">
        <f t="shared" si="0"/>
        <v> y</v>
      </c>
      <c r="U44" s="175">
        <v>1055336.4</v>
      </c>
      <c r="V44" s="175"/>
      <c r="W44" s="547">
        <v>1471295.2</v>
      </c>
      <c r="X44" s="38">
        <v>1508104.4</v>
      </c>
      <c r="Y44" s="446" t="s">
        <v>9</v>
      </c>
      <c r="Z44" s="175"/>
    </row>
    <row r="45" spans="1:26" s="28" customFormat="1" ht="12.75">
      <c r="A45" s="175"/>
      <c r="B45" s="175"/>
      <c r="C45" s="175"/>
      <c r="D45" s="175"/>
      <c r="E45" s="175"/>
      <c r="F45" s="175"/>
      <c r="G45" s="175"/>
      <c r="H45" s="183"/>
      <c r="I45" s="183"/>
      <c r="J45" s="183"/>
      <c r="K45" s="183"/>
      <c r="L45" s="183"/>
      <c r="M45" s="183"/>
      <c r="N45" s="183"/>
      <c r="O45" s="183"/>
      <c r="P45" s="183"/>
      <c r="Q45" s="183"/>
      <c r="R45" s="183"/>
      <c r="S45" s="183"/>
      <c r="T45" s="227" t="str">
        <f>IF(U45=O45,"  ","n")</f>
        <v>  </v>
      </c>
      <c r="U45" s="175"/>
      <c r="V45" s="175"/>
      <c r="W45" s="447"/>
      <c r="X45" s="175"/>
      <c r="Y45" s="175"/>
      <c r="Z45" s="175"/>
    </row>
    <row r="46" spans="1:26" s="28" customFormat="1" ht="12.75">
      <c r="A46" s="175"/>
      <c r="B46" s="175"/>
      <c r="C46" s="175"/>
      <c r="D46" s="175"/>
      <c r="E46" s="184" t="s">
        <v>113</v>
      </c>
      <c r="M46" s="46"/>
      <c r="N46" s="183"/>
      <c r="O46" s="183"/>
      <c r="P46" s="183"/>
      <c r="Q46" s="183"/>
      <c r="R46" s="183"/>
      <c r="S46" s="183"/>
      <c r="T46" s="175"/>
      <c r="U46" s="175"/>
      <c r="V46" s="175"/>
      <c r="W46" s="175"/>
      <c r="X46" s="175"/>
      <c r="Y46" s="175"/>
      <c r="Z46" s="175"/>
    </row>
    <row r="47" spans="1:26" ht="12.75">
      <c r="A47" s="175"/>
      <c r="B47" s="175"/>
      <c r="C47" s="175"/>
      <c r="D47" s="175"/>
      <c r="E47" s="211" t="s">
        <v>107</v>
      </c>
      <c r="F47" s="211" t="s">
        <v>108</v>
      </c>
      <c r="G47" s="211" t="s">
        <v>109</v>
      </c>
      <c r="H47" s="211"/>
      <c r="I47" s="211"/>
      <c r="J47" s="211"/>
      <c r="K47" s="211"/>
      <c r="L47" s="211"/>
      <c r="M47" s="46"/>
      <c r="N47" s="175"/>
      <c r="O47" s="175"/>
      <c r="P47" s="175"/>
      <c r="Q47" s="175"/>
      <c r="R47" s="175"/>
      <c r="S47" s="175"/>
      <c r="T47" s="175"/>
      <c r="U47" s="175"/>
      <c r="V47" s="175"/>
      <c r="W47" s="175"/>
      <c r="X47" s="175"/>
      <c r="Y47" s="175"/>
      <c r="Z47" s="175"/>
    </row>
    <row r="48" spans="1:26" ht="12.75">
      <c r="A48" s="175"/>
      <c r="B48" s="175"/>
      <c r="C48" s="175"/>
      <c r="D48" s="175"/>
      <c r="E48" s="211" t="s">
        <v>97</v>
      </c>
      <c r="F48" s="211" t="s">
        <v>110</v>
      </c>
      <c r="G48" s="211"/>
      <c r="H48" s="211"/>
      <c r="I48" s="211"/>
      <c r="J48" s="211"/>
      <c r="K48" s="211"/>
      <c r="L48" s="211"/>
      <c r="M48" s="46"/>
      <c r="N48" s="175"/>
      <c r="O48" s="175"/>
      <c r="P48" s="175"/>
      <c r="Q48" s="175"/>
      <c r="R48" s="175"/>
      <c r="S48" s="175"/>
      <c r="T48" s="175"/>
      <c r="U48" s="175"/>
      <c r="V48" s="175"/>
      <c r="W48" s="175"/>
      <c r="X48" s="175"/>
      <c r="Y48" s="175"/>
      <c r="Z48" s="175"/>
    </row>
    <row r="49" spans="1:26" ht="12.75">
      <c r="A49" s="175"/>
      <c r="B49" s="175"/>
      <c r="C49" s="175"/>
      <c r="D49" s="175"/>
      <c r="E49" s="211" t="s">
        <v>111</v>
      </c>
      <c r="F49" s="211" t="s">
        <v>112</v>
      </c>
      <c r="G49" s="211"/>
      <c r="H49" s="211"/>
      <c r="I49" s="211"/>
      <c r="J49" s="211"/>
      <c r="K49" s="211"/>
      <c r="L49" s="211"/>
      <c r="M49" s="46"/>
      <c r="N49" s="175"/>
      <c r="O49" s="175"/>
      <c r="P49" s="175"/>
      <c r="Q49" s="175"/>
      <c r="R49" s="175"/>
      <c r="S49" s="175"/>
      <c r="T49" s="175"/>
      <c r="U49" s="175"/>
      <c r="V49" s="175"/>
      <c r="W49" s="175"/>
      <c r="X49" s="175"/>
      <c r="Y49" s="175"/>
      <c r="Z49" s="175"/>
    </row>
    <row r="50" spans="1:26" ht="12.75">
      <c r="A50" s="175"/>
      <c r="B50" s="175"/>
      <c r="C50" s="175"/>
      <c r="D50" s="175"/>
      <c r="E50" s="178" t="s">
        <v>114</v>
      </c>
      <c r="F50" s="178"/>
      <c r="G50" s="178"/>
      <c r="H50" s="43"/>
      <c r="I50" s="43"/>
      <c r="J50" s="178"/>
      <c r="K50" s="178"/>
      <c r="L50" s="46"/>
      <c r="M50" s="46"/>
      <c r="N50" s="175"/>
      <c r="O50" s="175"/>
      <c r="P50" s="175"/>
      <c r="Q50" s="175"/>
      <c r="R50" s="175"/>
      <c r="S50" s="175"/>
      <c r="T50" s="175"/>
      <c r="U50" s="175"/>
      <c r="V50" s="175"/>
      <c r="W50" s="175"/>
      <c r="X50" s="175"/>
      <c r="Y50" s="175"/>
      <c r="Z50" s="175"/>
    </row>
    <row r="51" spans="1:26" ht="12.75">
      <c r="A51" s="175"/>
      <c r="B51" s="175"/>
      <c r="C51" s="175"/>
      <c r="D51" s="175"/>
      <c r="E51" s="211" t="s">
        <v>105</v>
      </c>
      <c r="F51" s="211"/>
      <c r="G51" s="211"/>
      <c r="H51" s="211"/>
      <c r="I51" s="211"/>
      <c r="J51" s="211"/>
      <c r="K51" s="211"/>
      <c r="L51" s="211"/>
      <c r="M51" s="46"/>
      <c r="N51" s="175"/>
      <c r="O51" s="175"/>
      <c r="P51" s="175"/>
      <c r="Q51" s="175"/>
      <c r="R51" s="175"/>
      <c r="S51" s="175"/>
      <c r="T51" s="175"/>
      <c r="U51" s="175"/>
      <c r="V51" s="175"/>
      <c r="W51" s="175"/>
      <c r="X51" s="175"/>
      <c r="Y51" s="175"/>
      <c r="Z51" s="175"/>
    </row>
    <row r="52" spans="1:26" ht="12.75">
      <c r="A52" s="175"/>
      <c r="B52" s="175"/>
      <c r="C52" s="175"/>
      <c r="D52" s="175"/>
      <c r="E52" s="211" t="s">
        <v>106</v>
      </c>
      <c r="F52" s="211"/>
      <c r="G52" s="211"/>
      <c r="H52" s="211"/>
      <c r="I52" s="211"/>
      <c r="J52" s="211"/>
      <c r="K52" s="211"/>
      <c r="L52" s="211"/>
      <c r="M52" s="46"/>
      <c r="N52" s="175"/>
      <c r="O52" s="175"/>
      <c r="P52" s="175"/>
      <c r="Q52" s="175"/>
      <c r="R52" s="175"/>
      <c r="S52" s="175"/>
      <c r="T52" s="175"/>
      <c r="U52" s="175"/>
      <c r="V52" s="175"/>
      <c r="W52" s="175"/>
      <c r="X52" s="175"/>
      <c r="Y52" s="175"/>
      <c r="Z52" s="175"/>
    </row>
    <row r="53" spans="1:26" ht="12.75">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row>
    <row r="54" spans="1:26" ht="12.75">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ht="12.75">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ht="12.7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57" spans="1:26" ht="12.7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ht="12.7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ht="12.75">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sheetData>
  <printOptions/>
  <pageMargins left="0.75" right="0.75" top="1" bottom="1" header="0.5" footer="0.5"/>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tabColor indexed="46"/>
  </sheetPr>
  <dimension ref="A1:AQ71"/>
  <sheetViews>
    <sheetView zoomScale="75" zoomScaleNormal="75" workbookViewId="0" topLeftCell="A1">
      <selection activeCell="A1" sqref="A1"/>
    </sheetView>
  </sheetViews>
  <sheetFormatPr defaultColWidth="9.140625" defaultRowHeight="12.75"/>
  <cols>
    <col min="1" max="1" width="9.140625" style="19" customWidth="1"/>
    <col min="2" max="2" width="21.140625" style="19" customWidth="1"/>
    <col min="3" max="22" width="9.140625" style="19" customWidth="1"/>
    <col min="23" max="43" width="9.140625" style="20" customWidth="1"/>
    <col min="44" max="16384" width="9.140625" style="19" customWidth="1"/>
  </cols>
  <sheetData>
    <row r="1" spans="1:22" ht="12">
      <c r="A1" s="196"/>
      <c r="B1" s="196"/>
      <c r="C1" s="196"/>
      <c r="D1" s="196"/>
      <c r="E1" s="196"/>
      <c r="F1" s="196"/>
      <c r="G1" s="196"/>
      <c r="H1" s="196"/>
      <c r="I1" s="196"/>
      <c r="J1" s="196"/>
      <c r="K1" s="196"/>
      <c r="L1" s="196"/>
      <c r="M1" s="196"/>
      <c r="N1" s="196"/>
      <c r="O1" s="196"/>
      <c r="P1" s="196"/>
      <c r="Q1" s="196"/>
      <c r="R1" s="196"/>
      <c r="S1" s="196"/>
      <c r="T1" s="196"/>
      <c r="U1" s="196"/>
      <c r="V1" s="196"/>
    </row>
    <row r="2" spans="1:22" ht="12">
      <c r="A2" s="196"/>
      <c r="B2" s="196"/>
      <c r="C2" s="196"/>
      <c r="D2" s="196"/>
      <c r="E2" s="196"/>
      <c r="F2" s="196"/>
      <c r="G2" s="196"/>
      <c r="H2" s="196"/>
      <c r="I2" s="196"/>
      <c r="J2" s="196"/>
      <c r="K2" s="196"/>
      <c r="L2" s="196"/>
      <c r="M2" s="196"/>
      <c r="N2" s="196"/>
      <c r="O2" s="196"/>
      <c r="P2" s="196"/>
      <c r="Q2" s="196"/>
      <c r="R2" s="196"/>
      <c r="S2" s="196"/>
      <c r="T2" s="196"/>
      <c r="U2" s="196"/>
      <c r="V2" s="196"/>
    </row>
    <row r="3" spans="1:22" ht="12">
      <c r="A3" s="196"/>
      <c r="B3" s="196"/>
      <c r="C3" s="196"/>
      <c r="D3" s="196"/>
      <c r="E3" s="196"/>
      <c r="F3" s="196"/>
      <c r="G3" s="196"/>
      <c r="H3" s="196"/>
      <c r="I3" s="196"/>
      <c r="J3" s="196"/>
      <c r="K3" s="196"/>
      <c r="L3" s="196"/>
      <c r="M3" s="196"/>
      <c r="N3" s="196"/>
      <c r="O3" s="196"/>
      <c r="P3" s="196"/>
      <c r="Q3" s="196"/>
      <c r="R3" s="196"/>
      <c r="S3" s="196"/>
      <c r="T3" s="196"/>
      <c r="U3" s="196"/>
      <c r="V3" s="196"/>
    </row>
    <row r="4" spans="1:22" ht="12">
      <c r="A4" s="196"/>
      <c r="B4" s="196"/>
      <c r="C4" s="196"/>
      <c r="D4" s="196"/>
      <c r="E4" s="196"/>
      <c r="F4" s="196"/>
      <c r="G4" s="196"/>
      <c r="H4" s="196"/>
      <c r="I4" s="196"/>
      <c r="J4" s="196"/>
      <c r="K4" s="196"/>
      <c r="L4" s="196"/>
      <c r="M4" s="196"/>
      <c r="N4" s="196"/>
      <c r="O4" s="196"/>
      <c r="P4" s="196"/>
      <c r="Q4" s="196"/>
      <c r="R4" s="196"/>
      <c r="S4" s="196"/>
      <c r="T4" s="196"/>
      <c r="U4" s="196"/>
      <c r="V4" s="196"/>
    </row>
    <row r="5" spans="1:43" s="5" customFormat="1" ht="12.75" thickBot="1">
      <c r="A5" s="198"/>
      <c r="B5" s="232" t="s">
        <v>99</v>
      </c>
      <c r="C5" s="232">
        <v>1990</v>
      </c>
      <c r="D5" s="232">
        <v>1991</v>
      </c>
      <c r="E5" s="232">
        <v>1992</v>
      </c>
      <c r="F5" s="232">
        <v>1993</v>
      </c>
      <c r="G5" s="232">
        <v>1994</v>
      </c>
      <c r="H5" s="232">
        <v>1995</v>
      </c>
      <c r="I5" s="232">
        <v>1996</v>
      </c>
      <c r="J5" s="232">
        <v>1997</v>
      </c>
      <c r="K5" s="232">
        <v>1998</v>
      </c>
      <c r="L5" s="231">
        <v>1999</v>
      </c>
      <c r="M5" s="231">
        <v>2000</v>
      </c>
      <c r="N5" s="231">
        <v>2001</v>
      </c>
      <c r="O5" s="238">
        <v>2002</v>
      </c>
      <c r="P5" s="231">
        <v>2003</v>
      </c>
      <c r="Q5" s="198"/>
      <c r="R5" s="198"/>
      <c r="S5" s="198"/>
      <c r="T5" s="198"/>
      <c r="U5" s="198"/>
      <c r="V5" s="198"/>
      <c r="W5" s="6"/>
      <c r="X5" s="6"/>
      <c r="Y5" s="6"/>
      <c r="Z5" s="6"/>
      <c r="AA5" s="6"/>
      <c r="AB5" s="6"/>
      <c r="AC5" s="6"/>
      <c r="AD5" s="6"/>
      <c r="AE5" s="6"/>
      <c r="AF5" s="6"/>
      <c r="AG5" s="6"/>
      <c r="AH5" s="6"/>
      <c r="AI5" s="6"/>
      <c r="AJ5" s="6"/>
      <c r="AK5" s="6"/>
      <c r="AL5" s="6"/>
      <c r="AM5" s="6"/>
      <c r="AN5" s="6"/>
      <c r="AO5" s="6"/>
      <c r="AP5" s="6"/>
      <c r="AQ5" s="6"/>
    </row>
    <row r="6" spans="1:28" ht="12">
      <c r="A6" s="196"/>
      <c r="B6" s="206" t="s">
        <v>13</v>
      </c>
      <c r="C6" s="206">
        <v>7726</v>
      </c>
      <c r="D6" s="206">
        <v>7755</v>
      </c>
      <c r="E6" s="206">
        <v>7841</v>
      </c>
      <c r="F6" s="206">
        <v>7905</v>
      </c>
      <c r="G6" s="206">
        <v>7936</v>
      </c>
      <c r="H6" s="206">
        <v>7948</v>
      </c>
      <c r="I6" s="206">
        <v>7959</v>
      </c>
      <c r="J6" s="206">
        <v>7968</v>
      </c>
      <c r="K6" s="206">
        <v>7977</v>
      </c>
      <c r="L6" s="55">
        <v>7992</v>
      </c>
      <c r="M6" s="55">
        <v>8012</v>
      </c>
      <c r="N6" s="55">
        <v>8032</v>
      </c>
      <c r="O6" s="236">
        <v>8048</v>
      </c>
      <c r="P6" s="207">
        <v>8059</v>
      </c>
      <c r="Q6" s="200"/>
      <c r="R6" s="200"/>
      <c r="S6" s="200"/>
      <c r="T6" s="200"/>
      <c r="U6" s="200"/>
      <c r="V6" s="200"/>
      <c r="W6" s="202"/>
      <c r="X6" s="202"/>
      <c r="Y6" s="202"/>
      <c r="Z6" s="6"/>
      <c r="AA6" s="6"/>
      <c r="AB6" s="6"/>
    </row>
    <row r="7" spans="1:28" ht="12.75">
      <c r="A7" s="196"/>
      <c r="B7" s="206" t="s">
        <v>7</v>
      </c>
      <c r="C7" s="46">
        <v>9967</v>
      </c>
      <c r="D7" s="46">
        <v>10005</v>
      </c>
      <c r="E7" s="46">
        <v>10045</v>
      </c>
      <c r="F7" s="46">
        <v>10085</v>
      </c>
      <c r="G7" s="46">
        <v>10116</v>
      </c>
      <c r="H7" s="46">
        <v>10137</v>
      </c>
      <c r="I7" s="46">
        <v>10157</v>
      </c>
      <c r="J7" s="46">
        <v>10181</v>
      </c>
      <c r="K7" s="46">
        <v>10203</v>
      </c>
      <c r="L7" s="46">
        <v>10226</v>
      </c>
      <c r="M7" s="46">
        <v>10252</v>
      </c>
      <c r="N7" s="46">
        <v>10287</v>
      </c>
      <c r="O7" s="236">
        <v>10333</v>
      </c>
      <c r="P7" s="207">
        <v>10348</v>
      </c>
      <c r="Q7" s="201"/>
      <c r="R7" s="201"/>
      <c r="S7" s="201"/>
      <c r="T7" s="201"/>
      <c r="U7" s="201"/>
      <c r="V7" s="201"/>
      <c r="W7" s="203"/>
      <c r="X7" s="203"/>
      <c r="Y7" s="203"/>
      <c r="Z7" s="203"/>
      <c r="AA7" s="203"/>
      <c r="AB7" s="203"/>
    </row>
    <row r="8" spans="1:28" ht="12.75">
      <c r="A8" s="196"/>
      <c r="B8" s="206" t="s">
        <v>39</v>
      </c>
      <c r="C8" s="46">
        <v>8718</v>
      </c>
      <c r="D8" s="46">
        <v>8632</v>
      </c>
      <c r="E8" s="46">
        <v>8540</v>
      </c>
      <c r="F8" s="46">
        <v>8472</v>
      </c>
      <c r="G8" s="46">
        <v>8444</v>
      </c>
      <c r="H8" s="46">
        <v>8406</v>
      </c>
      <c r="I8" s="46">
        <v>8363</v>
      </c>
      <c r="J8" s="46">
        <v>8312</v>
      </c>
      <c r="K8" s="46">
        <v>8257</v>
      </c>
      <c r="L8" s="46">
        <v>8211</v>
      </c>
      <c r="M8" s="46">
        <v>8170</v>
      </c>
      <c r="N8" s="46">
        <v>7913</v>
      </c>
      <c r="O8" s="236">
        <v>7868</v>
      </c>
      <c r="P8" s="207">
        <v>7824</v>
      </c>
      <c r="Q8" s="201"/>
      <c r="R8" s="201"/>
      <c r="S8" s="201"/>
      <c r="T8" s="201"/>
      <c r="U8" s="201"/>
      <c r="V8" s="201"/>
      <c r="W8" s="203"/>
      <c r="X8" s="203"/>
      <c r="Y8" s="203"/>
      <c r="Z8" s="203"/>
      <c r="AA8" s="203"/>
      <c r="AB8" s="203"/>
    </row>
    <row r="9" spans="1:28" ht="12.75">
      <c r="A9" s="196"/>
      <c r="B9" s="206" t="s">
        <v>19</v>
      </c>
      <c r="C9" s="46">
        <v>681</v>
      </c>
      <c r="D9" s="46">
        <v>694</v>
      </c>
      <c r="E9" s="46">
        <v>707</v>
      </c>
      <c r="F9" s="46">
        <v>718</v>
      </c>
      <c r="G9" s="46">
        <v>726</v>
      </c>
      <c r="H9" s="46">
        <v>732</v>
      </c>
      <c r="I9" s="46">
        <v>738</v>
      </c>
      <c r="J9" s="46">
        <v>744</v>
      </c>
      <c r="K9" s="46">
        <v>749</v>
      </c>
      <c r="L9" s="46">
        <v>754</v>
      </c>
      <c r="M9" s="46">
        <v>757</v>
      </c>
      <c r="N9" s="46">
        <v>761</v>
      </c>
      <c r="O9" s="236">
        <v>765</v>
      </c>
      <c r="P9" s="207">
        <v>770</v>
      </c>
      <c r="Q9" s="201"/>
      <c r="R9" s="201"/>
      <c r="S9" s="201"/>
      <c r="T9" s="201"/>
      <c r="U9" s="201"/>
      <c r="V9" s="201"/>
      <c r="W9" s="203"/>
      <c r="X9" s="203"/>
      <c r="Y9" s="203"/>
      <c r="Z9" s="203"/>
      <c r="AA9" s="203"/>
      <c r="AB9" s="203"/>
    </row>
    <row r="10" spans="1:28" ht="12.75">
      <c r="A10" s="196"/>
      <c r="B10" s="206" t="s">
        <v>20</v>
      </c>
      <c r="C10" s="46">
        <v>10363</v>
      </c>
      <c r="D10" s="46">
        <v>10309</v>
      </c>
      <c r="E10" s="46">
        <v>10318</v>
      </c>
      <c r="F10" s="46">
        <v>10331</v>
      </c>
      <c r="G10" s="46">
        <v>10336</v>
      </c>
      <c r="H10" s="46">
        <v>10331</v>
      </c>
      <c r="I10" s="46">
        <v>10315</v>
      </c>
      <c r="J10" s="46">
        <v>10304</v>
      </c>
      <c r="K10" s="46">
        <v>10295</v>
      </c>
      <c r="L10" s="46">
        <v>10283</v>
      </c>
      <c r="M10" s="46">
        <v>10273</v>
      </c>
      <c r="N10" s="46">
        <v>10224</v>
      </c>
      <c r="O10" s="236">
        <v>10201</v>
      </c>
      <c r="P10" s="207">
        <v>10202</v>
      </c>
      <c r="Q10" s="201"/>
      <c r="R10" s="201"/>
      <c r="S10" s="201"/>
      <c r="T10" s="201"/>
      <c r="U10" s="201"/>
      <c r="V10" s="201"/>
      <c r="W10" s="203"/>
      <c r="X10" s="203"/>
      <c r="Y10" s="203"/>
      <c r="Z10" s="203"/>
      <c r="AA10" s="203"/>
      <c r="AB10" s="203"/>
    </row>
    <row r="11" spans="1:28" ht="12.75">
      <c r="A11" s="196"/>
      <c r="B11" s="206" t="s">
        <v>12</v>
      </c>
      <c r="C11" s="46">
        <v>5140</v>
      </c>
      <c r="D11" s="46">
        <v>5154</v>
      </c>
      <c r="E11" s="46">
        <v>5170</v>
      </c>
      <c r="F11" s="46">
        <v>5189</v>
      </c>
      <c r="G11" s="46">
        <v>5205</v>
      </c>
      <c r="H11" s="46">
        <v>5228</v>
      </c>
      <c r="I11" s="46">
        <v>5262</v>
      </c>
      <c r="J11" s="46">
        <v>5284</v>
      </c>
      <c r="K11" s="46">
        <v>5301</v>
      </c>
      <c r="L11" s="46">
        <v>5319</v>
      </c>
      <c r="M11" s="46">
        <v>5340</v>
      </c>
      <c r="N11" s="46">
        <v>5359</v>
      </c>
      <c r="O11" s="236">
        <v>5374</v>
      </c>
      <c r="P11" s="207">
        <v>5387</v>
      </c>
      <c r="Q11" s="201"/>
      <c r="R11" s="201"/>
      <c r="S11" s="201"/>
      <c r="T11" s="201"/>
      <c r="U11" s="201"/>
      <c r="V11" s="201"/>
      <c r="W11" s="203"/>
      <c r="X11" s="203"/>
      <c r="Y11" s="203"/>
      <c r="Z11" s="203"/>
      <c r="AA11" s="203"/>
      <c r="AB11" s="203"/>
    </row>
    <row r="12" spans="1:28" ht="12.75">
      <c r="A12" s="196"/>
      <c r="B12" s="206" t="s">
        <v>21</v>
      </c>
      <c r="C12" s="46">
        <v>1569</v>
      </c>
      <c r="D12" s="46">
        <v>1561</v>
      </c>
      <c r="E12" s="46">
        <v>1533</v>
      </c>
      <c r="F12" s="46">
        <v>1494</v>
      </c>
      <c r="G12" s="46">
        <v>1463</v>
      </c>
      <c r="H12" s="46">
        <v>1437</v>
      </c>
      <c r="I12" s="46">
        <v>1416</v>
      </c>
      <c r="J12" s="46">
        <v>1400</v>
      </c>
      <c r="K12" s="46">
        <v>1386</v>
      </c>
      <c r="L12" s="46">
        <v>1376</v>
      </c>
      <c r="M12" s="46">
        <v>1370</v>
      </c>
      <c r="N12" s="46">
        <v>1364</v>
      </c>
      <c r="O12" s="236">
        <v>1358</v>
      </c>
      <c r="P12" s="207">
        <v>1350</v>
      </c>
      <c r="Q12" s="201"/>
      <c r="R12" s="201"/>
      <c r="S12" s="201"/>
      <c r="T12" s="201"/>
      <c r="U12" s="201"/>
      <c r="V12" s="201"/>
      <c r="W12" s="203"/>
      <c r="X12" s="203"/>
      <c r="Y12" s="203"/>
      <c r="Z12" s="203"/>
      <c r="AA12" s="203"/>
      <c r="AB12" s="203"/>
    </row>
    <row r="13" spans="1:28" ht="12.75">
      <c r="A13" s="196"/>
      <c r="B13" s="206" t="s">
        <v>10</v>
      </c>
      <c r="C13" s="46">
        <v>4986</v>
      </c>
      <c r="D13" s="46">
        <v>5014</v>
      </c>
      <c r="E13" s="46">
        <v>5042</v>
      </c>
      <c r="F13" s="46">
        <v>5066</v>
      </c>
      <c r="G13" s="46">
        <v>5089</v>
      </c>
      <c r="H13" s="46">
        <v>5108</v>
      </c>
      <c r="I13" s="46">
        <v>5125</v>
      </c>
      <c r="J13" s="46">
        <v>5140</v>
      </c>
      <c r="K13" s="46">
        <v>5153</v>
      </c>
      <c r="L13" s="46">
        <v>5165</v>
      </c>
      <c r="M13" s="46">
        <v>5172</v>
      </c>
      <c r="N13" s="46">
        <v>5188</v>
      </c>
      <c r="O13" s="236">
        <v>5199</v>
      </c>
      <c r="P13" s="207">
        <v>5210</v>
      </c>
      <c r="Q13" s="201"/>
      <c r="R13" s="201"/>
      <c r="S13" s="201"/>
      <c r="T13" s="201"/>
      <c r="U13" s="201"/>
      <c r="V13" s="201"/>
      <c r="W13" s="203"/>
      <c r="X13" s="203"/>
      <c r="Y13" s="203"/>
      <c r="Z13" s="203"/>
      <c r="AA13" s="203"/>
      <c r="AB13" s="203"/>
    </row>
    <row r="14" spans="1:28" ht="12.75">
      <c r="A14" s="196"/>
      <c r="B14" s="206" t="s">
        <v>3</v>
      </c>
      <c r="C14" s="46">
        <v>56735</v>
      </c>
      <c r="D14" s="46">
        <v>56978</v>
      </c>
      <c r="E14" s="46">
        <v>57242</v>
      </c>
      <c r="F14" s="46">
        <v>57470</v>
      </c>
      <c r="G14" s="46">
        <v>57661</v>
      </c>
      <c r="H14" s="46">
        <v>57844</v>
      </c>
      <c r="I14" s="46">
        <v>58026</v>
      </c>
      <c r="J14" s="46">
        <v>58208</v>
      </c>
      <c r="K14" s="46">
        <v>58398</v>
      </c>
      <c r="L14" s="46">
        <v>58620</v>
      </c>
      <c r="M14" s="46">
        <v>58893</v>
      </c>
      <c r="N14" s="46">
        <v>59191</v>
      </c>
      <c r="O14" s="236">
        <v>59485</v>
      </c>
      <c r="P14" s="207">
        <v>59725</v>
      </c>
      <c r="Q14" s="201"/>
      <c r="R14" s="201"/>
      <c r="S14" s="201"/>
      <c r="T14" s="201"/>
      <c r="U14" s="201"/>
      <c r="V14" s="201"/>
      <c r="W14" s="203"/>
      <c r="X14" s="203"/>
      <c r="Y14" s="203"/>
      <c r="Z14" s="203"/>
      <c r="AA14" s="203"/>
      <c r="AB14" s="203"/>
    </row>
    <row r="15" spans="1:28" ht="12.75">
      <c r="A15" s="196"/>
      <c r="B15" s="206" t="s">
        <v>8</v>
      </c>
      <c r="C15" s="46">
        <v>79433</v>
      </c>
      <c r="D15" s="46">
        <v>80014</v>
      </c>
      <c r="E15" s="46">
        <v>80624</v>
      </c>
      <c r="F15" s="46">
        <v>81156</v>
      </c>
      <c r="G15" s="46">
        <v>81516</v>
      </c>
      <c r="H15" s="46">
        <v>81642</v>
      </c>
      <c r="I15" s="46">
        <v>81912</v>
      </c>
      <c r="J15" s="46">
        <v>82071</v>
      </c>
      <c r="K15" s="46">
        <v>82047</v>
      </c>
      <c r="L15" s="46">
        <v>82087</v>
      </c>
      <c r="M15" s="46">
        <v>82210</v>
      </c>
      <c r="N15" s="46">
        <v>82333</v>
      </c>
      <c r="O15" s="236">
        <v>82495</v>
      </c>
      <c r="P15" s="207">
        <v>82551</v>
      </c>
      <c r="Q15" s="201"/>
      <c r="R15" s="201"/>
      <c r="S15" s="201"/>
      <c r="T15" s="201"/>
      <c r="U15" s="201"/>
      <c r="V15" s="201"/>
      <c r="W15" s="203"/>
      <c r="X15" s="203"/>
      <c r="Y15" s="203"/>
      <c r="Z15" s="203"/>
      <c r="AA15" s="203"/>
      <c r="AB15" s="203"/>
    </row>
    <row r="16" spans="1:28" ht="12.75">
      <c r="A16" s="196"/>
      <c r="B16" s="206" t="s">
        <v>0</v>
      </c>
      <c r="C16" s="46">
        <v>10161</v>
      </c>
      <c r="D16" s="46">
        <v>10247</v>
      </c>
      <c r="E16" s="46">
        <v>10322</v>
      </c>
      <c r="F16" s="46">
        <v>10378</v>
      </c>
      <c r="G16" s="46">
        <v>10426</v>
      </c>
      <c r="H16" s="46">
        <v>10458</v>
      </c>
      <c r="I16" s="46">
        <v>10475</v>
      </c>
      <c r="J16" s="46">
        <v>10497</v>
      </c>
      <c r="K16" s="46">
        <v>10515</v>
      </c>
      <c r="L16" s="46">
        <v>10538</v>
      </c>
      <c r="M16" s="46">
        <v>10560</v>
      </c>
      <c r="N16" s="46">
        <v>10591</v>
      </c>
      <c r="O16" s="236">
        <v>10631</v>
      </c>
      <c r="P16" s="207">
        <v>10680</v>
      </c>
      <c r="Q16" s="201"/>
      <c r="R16" s="201"/>
      <c r="S16" s="201"/>
      <c r="T16" s="201"/>
      <c r="U16" s="201"/>
      <c r="V16" s="201"/>
      <c r="W16" s="203"/>
      <c r="X16" s="203"/>
      <c r="Y16" s="203"/>
      <c r="Z16" s="203"/>
      <c r="AA16" s="203"/>
      <c r="AB16" s="203"/>
    </row>
    <row r="17" spans="1:28" ht="12.75">
      <c r="A17" s="196"/>
      <c r="B17" s="206" t="s">
        <v>22</v>
      </c>
      <c r="C17" s="46">
        <v>10365</v>
      </c>
      <c r="D17" s="46">
        <v>10346</v>
      </c>
      <c r="E17" s="46">
        <v>10324</v>
      </c>
      <c r="F17" s="46">
        <v>10294</v>
      </c>
      <c r="G17" s="46">
        <v>10261</v>
      </c>
      <c r="H17" s="46">
        <v>10229</v>
      </c>
      <c r="I17" s="46">
        <v>10193</v>
      </c>
      <c r="J17" s="46">
        <v>10155</v>
      </c>
      <c r="K17" s="46">
        <v>10114</v>
      </c>
      <c r="L17" s="46">
        <v>10068</v>
      </c>
      <c r="M17" s="46">
        <v>10024</v>
      </c>
      <c r="N17" s="46">
        <v>10187</v>
      </c>
      <c r="O17" s="236">
        <v>10159</v>
      </c>
      <c r="P17" s="207">
        <v>10120</v>
      </c>
      <c r="Q17" s="201"/>
      <c r="R17" s="201"/>
      <c r="S17" s="201"/>
      <c r="T17" s="201"/>
      <c r="U17" s="201"/>
      <c r="V17" s="201"/>
      <c r="W17" s="203"/>
      <c r="X17" s="203"/>
      <c r="Y17" s="203"/>
      <c r="Z17" s="203"/>
      <c r="AA17" s="203"/>
      <c r="AB17" s="203"/>
    </row>
    <row r="18" spans="1:28" ht="12.75">
      <c r="A18" s="196"/>
      <c r="B18" s="206" t="s">
        <v>35</v>
      </c>
      <c r="C18" s="46">
        <v>255</v>
      </c>
      <c r="D18" s="46">
        <v>258</v>
      </c>
      <c r="E18" s="46">
        <v>261</v>
      </c>
      <c r="F18" s="46">
        <v>264</v>
      </c>
      <c r="G18" s="46">
        <v>266</v>
      </c>
      <c r="H18" s="46">
        <v>268</v>
      </c>
      <c r="I18" s="46">
        <v>270</v>
      </c>
      <c r="J18" s="46">
        <v>272</v>
      </c>
      <c r="K18" s="46">
        <v>274</v>
      </c>
      <c r="L18" s="46">
        <v>278</v>
      </c>
      <c r="M18" s="46">
        <v>280</v>
      </c>
      <c r="N18" s="46">
        <v>282</v>
      </c>
      <c r="O18" s="236">
        <v>284</v>
      </c>
      <c r="P18" s="207">
        <v>286</v>
      </c>
      <c r="Q18" s="201"/>
      <c r="R18" s="201"/>
      <c r="S18" s="201"/>
      <c r="T18" s="201"/>
      <c r="U18" s="201"/>
      <c r="V18" s="201"/>
      <c r="W18" s="203"/>
      <c r="X18" s="203"/>
      <c r="Y18" s="203"/>
      <c r="Z18" s="203"/>
      <c r="AA18" s="203"/>
      <c r="AB18" s="203"/>
    </row>
    <row r="19" spans="1:28" ht="12.75">
      <c r="A19" s="196"/>
      <c r="B19" s="206" t="s">
        <v>1</v>
      </c>
      <c r="C19" s="46">
        <v>3506</v>
      </c>
      <c r="D19" s="46">
        <v>3526</v>
      </c>
      <c r="E19" s="46">
        <v>3549</v>
      </c>
      <c r="F19" s="46">
        <v>3563</v>
      </c>
      <c r="G19" s="46">
        <v>3571</v>
      </c>
      <c r="H19" s="46">
        <v>3602</v>
      </c>
      <c r="I19" s="46">
        <v>3632</v>
      </c>
      <c r="J19" s="46">
        <v>3668</v>
      </c>
      <c r="K19" s="46">
        <v>3712</v>
      </c>
      <c r="L19" s="46">
        <v>3762</v>
      </c>
      <c r="M19" s="46">
        <v>3813</v>
      </c>
      <c r="N19" s="46">
        <v>3865</v>
      </c>
      <c r="O19" s="236">
        <v>3920</v>
      </c>
      <c r="P19" s="207">
        <v>3947</v>
      </c>
      <c r="Q19" s="201"/>
      <c r="R19" s="201"/>
      <c r="S19" s="201"/>
      <c r="T19" s="201"/>
      <c r="U19" s="201"/>
      <c r="V19" s="201"/>
      <c r="W19" s="203"/>
      <c r="X19" s="203"/>
      <c r="Y19" s="203"/>
      <c r="Z19" s="203"/>
      <c r="AA19" s="203"/>
      <c r="AB19" s="203"/>
    </row>
    <row r="20" spans="1:28" ht="12.75">
      <c r="A20" s="196"/>
      <c r="B20" s="206" t="s">
        <v>11</v>
      </c>
      <c r="C20" s="46">
        <v>56719</v>
      </c>
      <c r="D20" s="46">
        <v>56751</v>
      </c>
      <c r="E20" s="46">
        <v>56859</v>
      </c>
      <c r="F20" s="46">
        <v>57049</v>
      </c>
      <c r="G20" s="46">
        <v>57120</v>
      </c>
      <c r="H20" s="46">
        <v>57204</v>
      </c>
      <c r="I20" s="46">
        <v>57380</v>
      </c>
      <c r="J20" s="46">
        <v>57523</v>
      </c>
      <c r="K20" s="46">
        <v>57588</v>
      </c>
      <c r="L20" s="46">
        <v>57646</v>
      </c>
      <c r="M20" s="46">
        <v>57690</v>
      </c>
      <c r="N20" s="46">
        <v>57705</v>
      </c>
      <c r="O20" s="236">
        <v>57690</v>
      </c>
      <c r="P20" s="207">
        <v>57646</v>
      </c>
      <c r="Q20" s="201"/>
      <c r="R20" s="201"/>
      <c r="S20" s="201"/>
      <c r="T20" s="201"/>
      <c r="U20" s="201"/>
      <c r="V20" s="201"/>
      <c r="W20" s="203"/>
      <c r="X20" s="203"/>
      <c r="Y20" s="203"/>
      <c r="Z20" s="203"/>
      <c r="AA20" s="203"/>
      <c r="AB20" s="203"/>
    </row>
    <row r="21" spans="1:28" ht="12.75">
      <c r="A21" s="196"/>
      <c r="B21" s="206" t="s">
        <v>23</v>
      </c>
      <c r="C21" s="46">
        <v>2671</v>
      </c>
      <c r="D21" s="46">
        <v>2662</v>
      </c>
      <c r="E21" s="46">
        <v>2632</v>
      </c>
      <c r="F21" s="46">
        <v>2586</v>
      </c>
      <c r="G21" s="46">
        <v>2548</v>
      </c>
      <c r="H21" s="46">
        <v>2515</v>
      </c>
      <c r="I21" s="46">
        <v>2491</v>
      </c>
      <c r="J21" s="46">
        <v>2450</v>
      </c>
      <c r="K21" s="46">
        <v>2410</v>
      </c>
      <c r="L21" s="46">
        <v>2390</v>
      </c>
      <c r="M21" s="46">
        <v>2372</v>
      </c>
      <c r="N21" s="46">
        <v>2359</v>
      </c>
      <c r="O21" s="236">
        <v>2338</v>
      </c>
      <c r="P21" s="207">
        <v>2321</v>
      </c>
      <c r="Q21" s="201"/>
      <c r="R21" s="201"/>
      <c r="S21" s="201"/>
      <c r="T21" s="201"/>
      <c r="U21" s="201"/>
      <c r="V21" s="201"/>
      <c r="W21" s="203"/>
      <c r="X21" s="203"/>
      <c r="Y21" s="203"/>
      <c r="Z21" s="203"/>
      <c r="AA21" s="203"/>
      <c r="AB21" s="203"/>
    </row>
    <row r="22" spans="1:43" s="32" customFormat="1" ht="12">
      <c r="A22" s="197"/>
      <c r="B22" s="208" t="s">
        <v>36</v>
      </c>
      <c r="C22" s="209">
        <v>28</v>
      </c>
      <c r="D22" s="209"/>
      <c r="E22" s="209"/>
      <c r="F22" s="209"/>
      <c r="G22" s="209"/>
      <c r="H22" s="209"/>
      <c r="I22" s="209"/>
      <c r="J22" s="209">
        <v>31.3999999999999</v>
      </c>
      <c r="K22" s="209">
        <v>32</v>
      </c>
      <c r="L22" s="209">
        <v>32</v>
      </c>
      <c r="M22" s="209">
        <v>32.2</v>
      </c>
      <c r="N22" s="209">
        <v>32.5</v>
      </c>
      <c r="O22" s="237">
        <v>32.7999999999999</v>
      </c>
      <c r="P22" s="235">
        <v>33.1</v>
      </c>
      <c r="Q22" s="201"/>
      <c r="R22" s="201"/>
      <c r="S22" s="201"/>
      <c r="T22" s="201"/>
      <c r="U22" s="201"/>
      <c r="V22" s="201"/>
      <c r="W22" s="203"/>
      <c r="X22" s="203"/>
      <c r="Y22" s="203"/>
      <c r="Z22" s="203"/>
      <c r="AA22" s="203"/>
      <c r="AB22" s="203"/>
      <c r="AC22" s="204"/>
      <c r="AD22" s="204"/>
      <c r="AE22" s="204"/>
      <c r="AF22" s="204"/>
      <c r="AG22" s="204"/>
      <c r="AH22" s="204"/>
      <c r="AI22" s="204"/>
      <c r="AJ22" s="204"/>
      <c r="AK22" s="204"/>
      <c r="AL22" s="204"/>
      <c r="AM22" s="204"/>
      <c r="AN22" s="204"/>
      <c r="AO22" s="204"/>
      <c r="AP22" s="204"/>
      <c r="AQ22" s="204"/>
    </row>
    <row r="23" spans="1:22" ht="12.75">
      <c r="A23" s="196"/>
      <c r="B23" s="55" t="s">
        <v>24</v>
      </c>
      <c r="C23" s="55">
        <v>3698</v>
      </c>
      <c r="D23" s="55">
        <v>3704</v>
      </c>
      <c r="E23" s="46">
        <v>3700</v>
      </c>
      <c r="F23" s="45">
        <v>3683</v>
      </c>
      <c r="G23" s="45">
        <v>3658</v>
      </c>
      <c r="H23" s="45">
        <v>3632</v>
      </c>
      <c r="I23" s="45">
        <v>3605</v>
      </c>
      <c r="J23" s="45">
        <v>3580</v>
      </c>
      <c r="K23" s="45">
        <v>3555</v>
      </c>
      <c r="L23" s="45">
        <v>3531</v>
      </c>
      <c r="M23" s="45">
        <v>3505</v>
      </c>
      <c r="N23" s="45">
        <v>3482</v>
      </c>
      <c r="O23" s="236">
        <v>3469</v>
      </c>
      <c r="P23" s="45">
        <v>3454</v>
      </c>
      <c r="Q23" s="198"/>
      <c r="R23" s="198"/>
      <c r="S23" s="198"/>
      <c r="T23" s="196"/>
      <c r="U23" s="196"/>
      <c r="V23" s="196"/>
    </row>
    <row r="24" spans="1:22" ht="12.75">
      <c r="A24" s="196"/>
      <c r="B24" s="55" t="s">
        <v>2</v>
      </c>
      <c r="C24" s="55">
        <v>382</v>
      </c>
      <c r="D24" s="55">
        <v>387</v>
      </c>
      <c r="E24" s="46">
        <v>393</v>
      </c>
      <c r="F24" s="45">
        <v>398</v>
      </c>
      <c r="G24" s="45">
        <v>404</v>
      </c>
      <c r="H24" s="45">
        <v>410</v>
      </c>
      <c r="I24" s="45">
        <v>416</v>
      </c>
      <c r="J24" s="45">
        <v>422</v>
      </c>
      <c r="K24" s="45">
        <v>427</v>
      </c>
      <c r="L24" s="45">
        <v>432</v>
      </c>
      <c r="M24" s="45">
        <v>438</v>
      </c>
      <c r="N24" s="45">
        <v>440</v>
      </c>
      <c r="O24" s="236">
        <v>444</v>
      </c>
      <c r="P24" s="45">
        <v>448</v>
      </c>
      <c r="Q24" s="198"/>
      <c r="R24" s="198"/>
      <c r="S24" s="198"/>
      <c r="T24" s="196"/>
      <c r="U24" s="196"/>
      <c r="V24" s="196"/>
    </row>
    <row r="25" spans="1:28" ht="12.75">
      <c r="A25" s="196"/>
      <c r="B25" s="206" t="s">
        <v>25</v>
      </c>
      <c r="C25" s="46">
        <v>360</v>
      </c>
      <c r="D25" s="46">
        <v>363</v>
      </c>
      <c r="E25" s="46">
        <v>367</v>
      </c>
      <c r="F25" s="46">
        <v>370</v>
      </c>
      <c r="G25" s="46">
        <v>374</v>
      </c>
      <c r="H25" s="46">
        <v>378</v>
      </c>
      <c r="I25" s="46">
        <v>380</v>
      </c>
      <c r="J25" s="46">
        <v>383</v>
      </c>
      <c r="K25" s="46">
        <v>385</v>
      </c>
      <c r="L25" s="46">
        <v>388</v>
      </c>
      <c r="M25" s="46">
        <v>390</v>
      </c>
      <c r="N25" s="46">
        <v>395</v>
      </c>
      <c r="O25" s="236">
        <v>397</v>
      </c>
      <c r="P25" s="207">
        <v>399</v>
      </c>
      <c r="Q25" s="201"/>
      <c r="R25" s="201"/>
      <c r="S25" s="201"/>
      <c r="T25" s="201"/>
      <c r="U25" s="201"/>
      <c r="V25" s="201"/>
      <c r="W25" s="203"/>
      <c r="X25" s="203"/>
      <c r="Y25" s="203"/>
      <c r="Z25" s="203"/>
      <c r="AA25" s="203"/>
      <c r="AB25" s="203"/>
    </row>
    <row r="26" spans="1:28" ht="12.75">
      <c r="A26" s="196"/>
      <c r="B26" s="206" t="s">
        <v>5</v>
      </c>
      <c r="C26" s="46">
        <v>14952</v>
      </c>
      <c r="D26" s="46">
        <v>15070</v>
      </c>
      <c r="E26" s="46">
        <v>15178</v>
      </c>
      <c r="F26" s="46">
        <v>15279</v>
      </c>
      <c r="G26" s="46">
        <v>15381</v>
      </c>
      <c r="H26" s="46">
        <v>15460</v>
      </c>
      <c r="I26" s="46">
        <v>15517</v>
      </c>
      <c r="J26" s="46">
        <v>15607</v>
      </c>
      <c r="K26" s="46">
        <v>15698</v>
      </c>
      <c r="L26" s="46">
        <v>15805</v>
      </c>
      <c r="M26" s="46">
        <v>15919</v>
      </c>
      <c r="N26" s="46">
        <v>16039</v>
      </c>
      <c r="O26" s="236">
        <v>16144</v>
      </c>
      <c r="P26" s="207">
        <v>16215</v>
      </c>
      <c r="Q26" s="201"/>
      <c r="R26" s="201"/>
      <c r="S26" s="201"/>
      <c r="T26" s="201"/>
      <c r="U26" s="201"/>
      <c r="V26" s="201"/>
      <c r="W26" s="203"/>
      <c r="X26" s="203"/>
      <c r="Y26" s="203"/>
      <c r="Z26" s="203"/>
      <c r="AA26" s="203"/>
      <c r="AB26" s="203"/>
    </row>
    <row r="27" spans="1:28" ht="12.75">
      <c r="A27" s="196"/>
      <c r="B27" s="206" t="s">
        <v>37</v>
      </c>
      <c r="C27" s="46">
        <v>4242</v>
      </c>
      <c r="D27" s="46">
        <v>4262</v>
      </c>
      <c r="E27" s="46">
        <v>4286</v>
      </c>
      <c r="F27" s="46">
        <v>4312</v>
      </c>
      <c r="G27" s="46">
        <v>4337</v>
      </c>
      <c r="H27" s="46">
        <v>4360</v>
      </c>
      <c r="I27" s="46">
        <v>4381</v>
      </c>
      <c r="J27" s="46">
        <v>4404</v>
      </c>
      <c r="K27" s="46">
        <v>4432</v>
      </c>
      <c r="L27" s="46">
        <v>4460</v>
      </c>
      <c r="M27" s="46">
        <v>4491</v>
      </c>
      <c r="N27" s="46">
        <v>4513</v>
      </c>
      <c r="O27" s="236">
        <v>4538</v>
      </c>
      <c r="P27" s="207">
        <v>4560</v>
      </c>
      <c r="Q27" s="201"/>
      <c r="R27" s="201"/>
      <c r="S27" s="201"/>
      <c r="T27" s="201"/>
      <c r="U27" s="201"/>
      <c r="V27" s="201"/>
      <c r="W27" s="203"/>
      <c r="X27" s="203"/>
      <c r="Y27" s="203"/>
      <c r="Z27" s="203"/>
      <c r="AA27" s="203"/>
      <c r="AB27" s="203"/>
    </row>
    <row r="28" spans="1:28" ht="12.75">
      <c r="A28" s="196"/>
      <c r="B28" s="206" t="s">
        <v>26</v>
      </c>
      <c r="C28" s="46">
        <v>38119</v>
      </c>
      <c r="D28" s="46">
        <v>38244</v>
      </c>
      <c r="E28" s="46">
        <v>38365</v>
      </c>
      <c r="F28" s="46">
        <v>38459</v>
      </c>
      <c r="G28" s="46">
        <v>38544</v>
      </c>
      <c r="H28" s="46">
        <v>38588</v>
      </c>
      <c r="I28" s="46">
        <v>38618</v>
      </c>
      <c r="J28" s="46">
        <v>38650</v>
      </c>
      <c r="K28" s="46">
        <v>38666</v>
      </c>
      <c r="L28" s="46">
        <v>38658</v>
      </c>
      <c r="M28" s="46">
        <v>38648</v>
      </c>
      <c r="N28" s="46">
        <v>38641.05</v>
      </c>
      <c r="O28" s="236">
        <v>38232.3</v>
      </c>
      <c r="P28" s="207">
        <v>38195.18</v>
      </c>
      <c r="Q28" s="201"/>
      <c r="R28" s="201"/>
      <c r="S28" s="201"/>
      <c r="T28" s="201"/>
      <c r="U28" s="201"/>
      <c r="V28" s="201"/>
      <c r="W28" s="203"/>
      <c r="X28" s="203"/>
      <c r="Y28" s="203"/>
      <c r="Z28" s="203"/>
      <c r="AA28" s="203"/>
      <c r="AB28" s="203"/>
    </row>
    <row r="29" spans="1:28" ht="12.75">
      <c r="A29" s="196"/>
      <c r="B29" s="206" t="s">
        <v>4</v>
      </c>
      <c r="C29" s="46">
        <v>9896</v>
      </c>
      <c r="D29" s="46">
        <v>9869</v>
      </c>
      <c r="E29" s="46">
        <v>9867</v>
      </c>
      <c r="F29" s="46">
        <v>9881</v>
      </c>
      <c r="G29" s="46">
        <v>9902</v>
      </c>
      <c r="H29" s="46">
        <v>9945</v>
      </c>
      <c r="I29" s="46">
        <v>9986</v>
      </c>
      <c r="J29" s="46">
        <v>10025</v>
      </c>
      <c r="K29" s="46">
        <v>10062</v>
      </c>
      <c r="L29" s="46">
        <v>10097</v>
      </c>
      <c r="M29" s="46">
        <v>10130</v>
      </c>
      <c r="N29" s="46">
        <v>10157</v>
      </c>
      <c r="O29" s="236">
        <v>10177</v>
      </c>
      <c r="P29" s="207">
        <v>10191</v>
      </c>
      <c r="Q29" s="201"/>
      <c r="R29" s="201"/>
      <c r="S29" s="201"/>
      <c r="T29" s="201"/>
      <c r="U29" s="201"/>
      <c r="V29" s="201"/>
      <c r="W29" s="203"/>
      <c r="X29" s="203"/>
      <c r="Y29" s="203"/>
      <c r="Z29" s="203"/>
      <c r="AA29" s="203"/>
      <c r="AB29" s="203"/>
    </row>
    <row r="30" spans="1:28" ht="12.75">
      <c r="A30" s="196"/>
      <c r="B30" s="206" t="s">
        <v>40</v>
      </c>
      <c r="C30" s="46">
        <v>23207</v>
      </c>
      <c r="D30" s="46">
        <v>23185</v>
      </c>
      <c r="E30" s="46">
        <v>22789</v>
      </c>
      <c r="F30" s="46">
        <v>22755</v>
      </c>
      <c r="G30" s="46">
        <v>22731</v>
      </c>
      <c r="H30" s="46">
        <v>22681</v>
      </c>
      <c r="I30" s="46">
        <v>22608</v>
      </c>
      <c r="J30" s="46">
        <v>22554</v>
      </c>
      <c r="K30" s="46">
        <v>22503</v>
      </c>
      <c r="L30" s="46">
        <v>22458</v>
      </c>
      <c r="M30" s="46">
        <v>22435</v>
      </c>
      <c r="N30" s="46">
        <v>22408</v>
      </c>
      <c r="O30" s="236">
        <v>22300</v>
      </c>
      <c r="P30" s="207">
        <v>22200</v>
      </c>
      <c r="Q30" s="201"/>
      <c r="R30" s="201"/>
      <c r="S30" s="201"/>
      <c r="T30" s="201"/>
      <c r="U30" s="201"/>
      <c r="V30" s="201"/>
      <c r="W30" s="203"/>
      <c r="X30" s="203"/>
      <c r="Y30" s="203"/>
      <c r="Z30" s="203"/>
      <c r="AA30" s="203"/>
      <c r="AB30" s="203"/>
    </row>
    <row r="31" spans="1:28" ht="12.75">
      <c r="A31" s="196"/>
      <c r="B31" s="206" t="s">
        <v>72</v>
      </c>
      <c r="C31" s="46">
        <v>5283</v>
      </c>
      <c r="D31" s="46">
        <v>5283</v>
      </c>
      <c r="E31" s="46">
        <v>5307</v>
      </c>
      <c r="F31" s="46">
        <v>5325</v>
      </c>
      <c r="G31" s="46">
        <v>5347</v>
      </c>
      <c r="H31" s="46">
        <v>5364</v>
      </c>
      <c r="I31" s="46">
        <v>5374</v>
      </c>
      <c r="J31" s="46">
        <v>5383</v>
      </c>
      <c r="K31" s="46">
        <v>5391</v>
      </c>
      <c r="L31" s="46">
        <v>5395</v>
      </c>
      <c r="M31" s="46">
        <v>5391</v>
      </c>
      <c r="N31" s="46">
        <v>5379</v>
      </c>
      <c r="O31" s="236">
        <v>5379</v>
      </c>
      <c r="P31" s="207">
        <v>5381</v>
      </c>
      <c r="Q31" s="201"/>
      <c r="R31" s="201"/>
      <c r="S31" s="201"/>
      <c r="T31" s="201"/>
      <c r="U31" s="201"/>
      <c r="V31" s="201"/>
      <c r="W31" s="203"/>
      <c r="X31" s="203"/>
      <c r="Y31" s="203"/>
      <c r="Z31" s="203"/>
      <c r="AA31" s="203"/>
      <c r="AB31" s="203"/>
    </row>
    <row r="32" spans="1:28" ht="12.75">
      <c r="A32" s="196"/>
      <c r="B32" s="206" t="s">
        <v>27</v>
      </c>
      <c r="C32" s="46">
        <v>1998</v>
      </c>
      <c r="D32" s="46">
        <v>2002</v>
      </c>
      <c r="E32" s="46">
        <v>1997</v>
      </c>
      <c r="F32" s="46">
        <v>1967</v>
      </c>
      <c r="G32" s="46">
        <v>1989</v>
      </c>
      <c r="H32" s="46">
        <v>1990</v>
      </c>
      <c r="I32" s="46">
        <v>1991</v>
      </c>
      <c r="J32" s="46">
        <v>1986</v>
      </c>
      <c r="K32" s="46">
        <v>1983</v>
      </c>
      <c r="L32" s="46">
        <v>1986</v>
      </c>
      <c r="M32" s="46">
        <v>1989</v>
      </c>
      <c r="N32" s="46">
        <v>1977</v>
      </c>
      <c r="O32" s="236">
        <v>1964</v>
      </c>
      <c r="P32" s="207">
        <v>1964</v>
      </c>
      <c r="Q32" s="201"/>
      <c r="R32" s="201"/>
      <c r="S32" s="201"/>
      <c r="T32" s="201"/>
      <c r="U32" s="201"/>
      <c r="V32" s="201"/>
      <c r="W32" s="203"/>
      <c r="X32" s="203"/>
      <c r="Y32" s="203"/>
      <c r="Z32" s="203"/>
      <c r="AA32" s="203"/>
      <c r="AB32" s="203"/>
    </row>
    <row r="33" spans="1:28" ht="12.75">
      <c r="A33" s="196"/>
      <c r="B33" s="206" t="s">
        <v>6</v>
      </c>
      <c r="C33" s="46">
        <v>38836</v>
      </c>
      <c r="D33" s="46">
        <v>38916</v>
      </c>
      <c r="E33" s="46">
        <v>39006</v>
      </c>
      <c r="F33" s="46">
        <v>39083</v>
      </c>
      <c r="G33" s="46">
        <v>39143</v>
      </c>
      <c r="H33" s="46">
        <v>39210</v>
      </c>
      <c r="I33" s="46">
        <v>39340</v>
      </c>
      <c r="J33" s="46">
        <v>39745</v>
      </c>
      <c r="K33" s="46">
        <v>39853</v>
      </c>
      <c r="L33" s="46">
        <v>40202</v>
      </c>
      <c r="M33" s="46">
        <v>40500</v>
      </c>
      <c r="N33" s="46">
        <v>40734</v>
      </c>
      <c r="O33" s="236">
        <v>40917</v>
      </c>
      <c r="P33" s="207">
        <v>41101</v>
      </c>
      <c r="Q33" s="201"/>
      <c r="R33" s="201"/>
      <c r="S33" s="201"/>
      <c r="T33" s="201"/>
      <c r="U33" s="201"/>
      <c r="V33" s="201"/>
      <c r="W33" s="203"/>
      <c r="X33" s="203"/>
      <c r="Y33" s="203"/>
      <c r="Z33" s="203"/>
      <c r="AA33" s="203"/>
      <c r="AB33" s="203"/>
    </row>
    <row r="34" spans="1:28" ht="12.75">
      <c r="A34" s="196"/>
      <c r="B34" s="206" t="s">
        <v>14</v>
      </c>
      <c r="C34" s="46">
        <v>8559</v>
      </c>
      <c r="D34" s="46">
        <v>8617</v>
      </c>
      <c r="E34" s="46">
        <v>8668</v>
      </c>
      <c r="F34" s="46">
        <v>8719</v>
      </c>
      <c r="G34" s="46">
        <v>8781</v>
      </c>
      <c r="H34" s="46">
        <v>8831</v>
      </c>
      <c r="I34" s="46">
        <v>8843</v>
      </c>
      <c r="J34" s="46">
        <v>8849</v>
      </c>
      <c r="K34" s="46">
        <v>8852</v>
      </c>
      <c r="L34" s="46">
        <v>8857</v>
      </c>
      <c r="M34" s="46">
        <v>8869</v>
      </c>
      <c r="N34" s="46">
        <v>8894</v>
      </c>
      <c r="O34" s="236">
        <v>8924</v>
      </c>
      <c r="P34" s="207">
        <v>8956</v>
      </c>
      <c r="Q34" s="201"/>
      <c r="R34" s="201"/>
      <c r="S34" s="201"/>
      <c r="T34" s="201"/>
      <c r="U34" s="201"/>
      <c r="V34" s="201"/>
      <c r="W34" s="203"/>
      <c r="X34" s="203"/>
      <c r="Y34" s="203"/>
      <c r="Z34" s="203"/>
      <c r="AA34" s="203"/>
      <c r="AB34" s="203"/>
    </row>
    <row r="35" spans="1:43" s="32" customFormat="1" ht="12">
      <c r="A35" s="197"/>
      <c r="B35" s="208" t="s">
        <v>38</v>
      </c>
      <c r="C35" s="210">
        <v>6712</v>
      </c>
      <c r="D35" s="210">
        <v>6800</v>
      </c>
      <c r="E35" s="210">
        <v>6875</v>
      </c>
      <c r="F35" s="210">
        <v>6938</v>
      </c>
      <c r="G35" s="210">
        <v>6994</v>
      </c>
      <c r="H35" s="210">
        <v>7041</v>
      </c>
      <c r="I35" s="210">
        <v>7074</v>
      </c>
      <c r="J35" s="210">
        <v>7088</v>
      </c>
      <c r="K35" s="210">
        <v>7110</v>
      </c>
      <c r="L35" s="210">
        <v>7140</v>
      </c>
      <c r="M35" s="210">
        <v>7180</v>
      </c>
      <c r="N35" s="210">
        <v>7231</v>
      </c>
      <c r="O35" s="237">
        <v>7290</v>
      </c>
      <c r="P35" s="235">
        <v>7344</v>
      </c>
      <c r="Q35" s="201"/>
      <c r="R35" s="201"/>
      <c r="S35" s="201"/>
      <c r="T35" s="201"/>
      <c r="U35" s="201"/>
      <c r="V35" s="201"/>
      <c r="W35" s="203"/>
      <c r="X35" s="203"/>
      <c r="Y35" s="203"/>
      <c r="Z35" s="203"/>
      <c r="AA35" s="203"/>
      <c r="AB35" s="203"/>
      <c r="AC35" s="204"/>
      <c r="AD35" s="204"/>
      <c r="AE35" s="204"/>
      <c r="AF35" s="204"/>
      <c r="AG35" s="204"/>
      <c r="AH35" s="204"/>
      <c r="AI35" s="204"/>
      <c r="AJ35" s="204"/>
      <c r="AK35" s="204"/>
      <c r="AL35" s="204"/>
      <c r="AM35" s="204"/>
      <c r="AN35" s="204"/>
      <c r="AO35" s="204"/>
      <c r="AP35" s="204"/>
      <c r="AQ35" s="204"/>
    </row>
    <row r="36" spans="1:43" s="32" customFormat="1" ht="12">
      <c r="A36" s="197"/>
      <c r="B36" s="208" t="s">
        <v>41</v>
      </c>
      <c r="C36" s="209">
        <v>56154</v>
      </c>
      <c r="D36" s="209">
        <v>57262</v>
      </c>
      <c r="E36" s="209">
        <v>58374</v>
      </c>
      <c r="F36" s="209">
        <v>59491</v>
      </c>
      <c r="G36" s="209">
        <v>60612</v>
      </c>
      <c r="H36" s="209">
        <v>61737</v>
      </c>
      <c r="I36" s="209">
        <v>62873</v>
      </c>
      <c r="J36" s="209">
        <v>64015</v>
      </c>
      <c r="K36" s="209">
        <v>65157</v>
      </c>
      <c r="L36" s="209">
        <v>66293</v>
      </c>
      <c r="M36" s="209">
        <v>67420</v>
      </c>
      <c r="N36" s="209">
        <v>68529</v>
      </c>
      <c r="O36" s="237">
        <v>69626</v>
      </c>
      <c r="P36" s="235">
        <v>70712</v>
      </c>
      <c r="Q36" s="201"/>
      <c r="R36" s="201"/>
      <c r="S36" s="201"/>
      <c r="T36" s="201"/>
      <c r="U36" s="201"/>
      <c r="V36" s="201"/>
      <c r="W36" s="203"/>
      <c r="X36" s="203"/>
      <c r="Y36" s="203"/>
      <c r="Z36" s="203"/>
      <c r="AA36" s="203"/>
      <c r="AB36" s="203"/>
      <c r="AC36" s="204"/>
      <c r="AD36" s="204"/>
      <c r="AE36" s="204"/>
      <c r="AF36" s="204"/>
      <c r="AG36" s="204"/>
      <c r="AH36" s="204"/>
      <c r="AI36" s="204"/>
      <c r="AJ36" s="204"/>
      <c r="AK36" s="204"/>
      <c r="AL36" s="204"/>
      <c r="AM36" s="204"/>
      <c r="AN36" s="204"/>
      <c r="AO36" s="204"/>
      <c r="AP36" s="204"/>
      <c r="AQ36" s="204"/>
    </row>
    <row r="37" spans="1:27" ht="12">
      <c r="A37" s="196"/>
      <c r="B37" s="55" t="s">
        <v>9</v>
      </c>
      <c r="C37" s="55">
        <v>57561</v>
      </c>
      <c r="D37" s="55">
        <v>57743</v>
      </c>
      <c r="E37" s="55">
        <v>57902</v>
      </c>
      <c r="F37" s="45">
        <v>58040</v>
      </c>
      <c r="G37" s="45">
        <v>58156</v>
      </c>
      <c r="H37" s="45">
        <v>58250</v>
      </c>
      <c r="I37" s="45">
        <v>58354</v>
      </c>
      <c r="J37" s="45">
        <v>58470</v>
      </c>
      <c r="K37" s="45">
        <v>58596</v>
      </c>
      <c r="L37" s="45">
        <v>58732</v>
      </c>
      <c r="M37" s="45">
        <v>58880</v>
      </c>
      <c r="N37" s="45">
        <v>59050</v>
      </c>
      <c r="O37" s="236">
        <v>59229</v>
      </c>
      <c r="P37" s="45">
        <v>59280</v>
      </c>
      <c r="Q37" s="198"/>
      <c r="R37" s="198"/>
      <c r="S37" s="198"/>
      <c r="T37" s="201"/>
      <c r="U37" s="201"/>
      <c r="V37" s="201"/>
      <c r="W37" s="203"/>
      <c r="X37" s="203"/>
      <c r="Y37" s="203"/>
      <c r="Z37" s="203"/>
      <c r="AA37" s="203"/>
    </row>
    <row r="38" spans="1:28" ht="13.5" customHeight="1">
      <c r="A38" s="196"/>
      <c r="B38" s="200"/>
      <c r="C38" s="199"/>
      <c r="D38" s="199"/>
      <c r="E38" s="199"/>
      <c r="F38" s="199"/>
      <c r="G38" s="199"/>
      <c r="H38" s="199"/>
      <c r="I38" s="199"/>
      <c r="J38" s="199"/>
      <c r="K38" s="199"/>
      <c r="L38" s="199"/>
      <c r="M38" s="199"/>
      <c r="N38" s="199"/>
      <c r="O38" s="196"/>
      <c r="P38" s="200"/>
      <c r="Q38" s="201"/>
      <c r="R38" s="201"/>
      <c r="S38" s="201"/>
      <c r="T38" s="201"/>
      <c r="U38" s="201"/>
      <c r="V38" s="201"/>
      <c r="W38" s="203"/>
      <c r="X38" s="203"/>
      <c r="Y38" s="203"/>
      <c r="Z38" s="203"/>
      <c r="AA38" s="203"/>
      <c r="AB38" s="203"/>
    </row>
    <row r="39" spans="1:28" ht="13.5" customHeight="1">
      <c r="A39" s="196"/>
      <c r="B39" s="206" t="s">
        <v>131</v>
      </c>
      <c r="C39" s="46"/>
      <c r="D39" s="46"/>
      <c r="E39" s="46"/>
      <c r="F39" s="46"/>
      <c r="G39" s="46"/>
      <c r="H39" s="46"/>
      <c r="I39" s="46"/>
      <c r="J39" s="46"/>
      <c r="K39" s="46"/>
      <c r="L39" s="46"/>
      <c r="M39" s="46"/>
      <c r="N39" s="46"/>
      <c r="O39" s="45"/>
      <c r="P39" s="206"/>
      <c r="Q39" s="201"/>
      <c r="R39" s="201"/>
      <c r="S39" s="201"/>
      <c r="T39" s="201"/>
      <c r="U39" s="201"/>
      <c r="V39" s="201"/>
      <c r="W39" s="203"/>
      <c r="X39" s="203"/>
      <c r="Y39" s="203"/>
      <c r="Z39" s="203"/>
      <c r="AA39" s="203"/>
      <c r="AB39" s="203"/>
    </row>
    <row r="40" spans="1:28" ht="12.75">
      <c r="A40" s="196"/>
      <c r="B40" s="206" t="s">
        <v>149</v>
      </c>
      <c r="C40" s="199"/>
      <c r="D40" s="199"/>
      <c r="E40" s="199"/>
      <c r="F40" s="199"/>
      <c r="G40" s="199"/>
      <c r="H40" s="199"/>
      <c r="I40" s="199"/>
      <c r="J40" s="199"/>
      <c r="K40" s="199"/>
      <c r="L40" s="199"/>
      <c r="M40" s="199"/>
      <c r="N40" s="199"/>
      <c r="O40" s="196"/>
      <c r="P40" s="200"/>
      <c r="Q40" s="201"/>
      <c r="R40" s="201"/>
      <c r="S40" s="201"/>
      <c r="T40" s="201"/>
      <c r="U40" s="201"/>
      <c r="V40" s="201"/>
      <c r="W40" s="203"/>
      <c r="X40" s="203"/>
      <c r="Y40" s="203"/>
      <c r="Z40" s="203"/>
      <c r="AA40" s="203"/>
      <c r="AB40" s="203"/>
    </row>
    <row r="41" spans="1:43" s="5" customFormat="1" ht="12.75">
      <c r="A41" s="198"/>
      <c r="B41" s="198"/>
      <c r="C41" s="199"/>
      <c r="D41" s="199"/>
      <c r="E41" s="199"/>
      <c r="F41" s="199"/>
      <c r="G41" s="199"/>
      <c r="H41" s="199"/>
      <c r="I41" s="199"/>
      <c r="J41" s="199"/>
      <c r="K41" s="199"/>
      <c r="L41" s="199"/>
      <c r="M41" s="199"/>
      <c r="N41" s="199"/>
      <c r="O41" s="198"/>
      <c r="P41" s="198"/>
      <c r="Q41" s="201"/>
      <c r="R41" s="201"/>
      <c r="S41" s="201"/>
      <c r="T41" s="201"/>
      <c r="U41" s="201"/>
      <c r="V41" s="201"/>
      <c r="W41" s="203"/>
      <c r="X41" s="203"/>
      <c r="Y41" s="203"/>
      <c r="Z41" s="203"/>
      <c r="AA41" s="203"/>
      <c r="AB41" s="203"/>
      <c r="AC41" s="6"/>
      <c r="AD41" s="6"/>
      <c r="AE41" s="6"/>
      <c r="AF41" s="6"/>
      <c r="AG41" s="6"/>
      <c r="AH41" s="6"/>
      <c r="AI41" s="6"/>
      <c r="AJ41" s="6"/>
      <c r="AK41" s="6"/>
      <c r="AL41" s="6"/>
      <c r="AM41" s="6"/>
      <c r="AN41" s="6"/>
      <c r="AO41" s="6"/>
      <c r="AP41" s="6"/>
      <c r="AQ41" s="6"/>
    </row>
    <row r="42" spans="1:28" ht="12.75">
      <c r="A42" s="196"/>
      <c r="B42" s="200"/>
      <c r="C42" s="199"/>
      <c r="D42" s="199"/>
      <c r="E42" s="199"/>
      <c r="F42" s="199"/>
      <c r="G42" s="199"/>
      <c r="H42" s="199"/>
      <c r="I42" s="199"/>
      <c r="J42" s="199"/>
      <c r="K42" s="199"/>
      <c r="L42" s="199"/>
      <c r="M42" s="199"/>
      <c r="N42" s="199"/>
      <c r="O42" s="196"/>
      <c r="P42" s="200"/>
      <c r="Q42" s="201"/>
      <c r="R42" s="201"/>
      <c r="S42" s="201"/>
      <c r="T42" s="201"/>
      <c r="U42" s="201"/>
      <c r="V42" s="201"/>
      <c r="W42" s="203"/>
      <c r="X42" s="203"/>
      <c r="Y42" s="203"/>
      <c r="Z42" s="203"/>
      <c r="AA42" s="203"/>
      <c r="AB42" s="203"/>
    </row>
    <row r="43" spans="1:28" ht="12.75">
      <c r="A43" s="196"/>
      <c r="B43" s="200"/>
      <c r="C43" s="199"/>
      <c r="D43" s="199"/>
      <c r="E43" s="199"/>
      <c r="F43" s="199"/>
      <c r="G43" s="199"/>
      <c r="H43" s="199"/>
      <c r="I43" s="199"/>
      <c r="J43" s="199"/>
      <c r="K43" s="199"/>
      <c r="L43" s="199"/>
      <c r="M43" s="199"/>
      <c r="N43" s="199"/>
      <c r="O43" s="196"/>
      <c r="P43" s="200"/>
      <c r="Q43" s="201"/>
      <c r="R43" s="201"/>
      <c r="S43" s="201"/>
      <c r="T43" s="201"/>
      <c r="U43" s="201"/>
      <c r="V43" s="201"/>
      <c r="W43" s="203"/>
      <c r="X43" s="203"/>
      <c r="Y43" s="203"/>
      <c r="Z43" s="203"/>
      <c r="AA43" s="203"/>
      <c r="AB43" s="203"/>
    </row>
    <row r="44" spans="1:28" ht="12.75">
      <c r="A44" s="196"/>
      <c r="B44" s="200"/>
      <c r="C44" s="199"/>
      <c r="D44" s="199"/>
      <c r="E44" s="199"/>
      <c r="F44" s="199"/>
      <c r="G44" s="199"/>
      <c r="H44" s="199"/>
      <c r="I44" s="199"/>
      <c r="J44" s="199"/>
      <c r="K44" s="199"/>
      <c r="L44" s="199"/>
      <c r="M44" s="199"/>
      <c r="N44" s="199"/>
      <c r="O44" s="196"/>
      <c r="P44" s="200"/>
      <c r="Q44" s="201"/>
      <c r="R44" s="201"/>
      <c r="S44" s="201"/>
      <c r="T44" s="201"/>
      <c r="U44" s="201"/>
      <c r="V44" s="201"/>
      <c r="W44" s="203"/>
      <c r="X44" s="203"/>
      <c r="Y44" s="203"/>
      <c r="Z44" s="203"/>
      <c r="AA44" s="203"/>
      <c r="AB44" s="203"/>
    </row>
    <row r="45" spans="1:28" ht="12.75">
      <c r="A45" s="196"/>
      <c r="B45" s="200"/>
      <c r="C45" s="199"/>
      <c r="D45" s="199"/>
      <c r="E45" s="199"/>
      <c r="F45" s="199"/>
      <c r="G45" s="199"/>
      <c r="H45" s="199"/>
      <c r="I45" s="199"/>
      <c r="J45" s="199"/>
      <c r="K45" s="199"/>
      <c r="L45" s="199"/>
      <c r="M45" s="199"/>
      <c r="N45" s="199"/>
      <c r="O45" s="196"/>
      <c r="P45" s="200"/>
      <c r="Q45" s="201"/>
      <c r="R45" s="201"/>
      <c r="S45" s="201"/>
      <c r="T45" s="201"/>
      <c r="U45" s="201"/>
      <c r="V45" s="201"/>
      <c r="W45" s="203"/>
      <c r="X45" s="203"/>
      <c r="Y45" s="203"/>
      <c r="Z45" s="203"/>
      <c r="AA45" s="203"/>
      <c r="AB45" s="203"/>
    </row>
    <row r="46" spans="1:22" ht="12">
      <c r="A46" s="196"/>
      <c r="B46" s="198"/>
      <c r="C46" s="198"/>
      <c r="D46" s="198"/>
      <c r="E46" s="198"/>
      <c r="F46" s="196"/>
      <c r="G46" s="196"/>
      <c r="H46" s="196"/>
      <c r="I46" s="196"/>
      <c r="J46" s="196"/>
      <c r="K46" s="196"/>
      <c r="L46" s="196"/>
      <c r="M46" s="196"/>
      <c r="N46" s="196"/>
      <c r="O46" s="196"/>
      <c r="P46" s="196"/>
      <c r="Q46" s="196"/>
      <c r="R46" s="196"/>
      <c r="S46" s="196"/>
      <c r="T46" s="196"/>
      <c r="U46" s="196"/>
      <c r="V46" s="196"/>
    </row>
    <row r="47" spans="1:43" s="32" customFormat="1" ht="12">
      <c r="A47" s="197"/>
      <c r="B47" s="198"/>
      <c r="C47" s="197"/>
      <c r="D47" s="197"/>
      <c r="E47" s="197"/>
      <c r="F47" s="197"/>
      <c r="G47" s="200"/>
      <c r="H47" s="196"/>
      <c r="I47" s="197"/>
      <c r="J47" s="197"/>
      <c r="K47" s="197"/>
      <c r="L47" s="197"/>
      <c r="M47" s="197"/>
      <c r="N47" s="197"/>
      <c r="O47" s="197"/>
      <c r="P47" s="197"/>
      <c r="Q47" s="197"/>
      <c r="R47" s="197"/>
      <c r="S47" s="197"/>
      <c r="T47" s="197"/>
      <c r="U47" s="197"/>
      <c r="V47" s="197"/>
      <c r="W47" s="204"/>
      <c r="X47" s="204"/>
      <c r="Y47" s="204"/>
      <c r="Z47" s="204"/>
      <c r="AA47" s="204"/>
      <c r="AB47" s="204"/>
      <c r="AC47" s="204"/>
      <c r="AD47" s="204"/>
      <c r="AE47" s="204"/>
      <c r="AF47" s="204"/>
      <c r="AG47" s="204"/>
      <c r="AH47" s="204"/>
      <c r="AI47" s="204"/>
      <c r="AJ47" s="204"/>
      <c r="AK47" s="204"/>
      <c r="AL47" s="204"/>
      <c r="AM47" s="204"/>
      <c r="AN47" s="204"/>
      <c r="AO47" s="204"/>
      <c r="AP47" s="204"/>
      <c r="AQ47" s="204"/>
    </row>
    <row r="48" spans="1:22" ht="12">
      <c r="A48" s="196"/>
      <c r="B48" s="196"/>
      <c r="C48" s="196"/>
      <c r="D48" s="196"/>
      <c r="E48" s="196"/>
      <c r="F48" s="196"/>
      <c r="G48" s="200"/>
      <c r="H48" s="196"/>
      <c r="I48" s="196"/>
      <c r="J48" s="196"/>
      <c r="K48" s="196"/>
      <c r="L48" s="196"/>
      <c r="M48" s="196"/>
      <c r="N48" s="196"/>
      <c r="O48" s="196"/>
      <c r="P48" s="196"/>
      <c r="Q48" s="196"/>
      <c r="R48" s="196"/>
      <c r="S48" s="196"/>
      <c r="T48" s="196"/>
      <c r="U48" s="196"/>
      <c r="V48" s="196"/>
    </row>
    <row r="49" spans="1:22" ht="12">
      <c r="A49" s="196"/>
      <c r="B49" s="196"/>
      <c r="C49" s="196"/>
      <c r="D49" s="196"/>
      <c r="E49" s="196"/>
      <c r="F49" s="196"/>
      <c r="G49" s="200"/>
      <c r="H49" s="196"/>
      <c r="I49" s="196"/>
      <c r="J49" s="196"/>
      <c r="K49" s="196"/>
      <c r="L49" s="196"/>
      <c r="M49" s="196"/>
      <c r="N49" s="196"/>
      <c r="O49" s="196"/>
      <c r="P49" s="196"/>
      <c r="Q49" s="196"/>
      <c r="R49" s="196"/>
      <c r="S49" s="196"/>
      <c r="T49" s="196"/>
      <c r="U49" s="196"/>
      <c r="V49" s="196"/>
    </row>
    <row r="50" spans="1:22" ht="12">
      <c r="A50" s="196"/>
      <c r="B50" s="196"/>
      <c r="C50" s="196"/>
      <c r="D50" s="196"/>
      <c r="E50" s="196"/>
      <c r="F50" s="196"/>
      <c r="G50" s="200"/>
      <c r="H50" s="196"/>
      <c r="I50" s="196"/>
      <c r="J50" s="196"/>
      <c r="K50" s="196"/>
      <c r="L50" s="196"/>
      <c r="M50" s="196"/>
      <c r="N50" s="196"/>
      <c r="O50" s="196"/>
      <c r="P50" s="196"/>
      <c r="Q50" s="196"/>
      <c r="R50" s="196"/>
      <c r="S50" s="196"/>
      <c r="T50" s="196"/>
      <c r="U50" s="196"/>
      <c r="V50" s="196"/>
    </row>
    <row r="51" spans="1:22" ht="12">
      <c r="A51" s="196"/>
      <c r="B51" s="196"/>
      <c r="C51" s="196"/>
      <c r="D51" s="196"/>
      <c r="E51" s="196"/>
      <c r="F51" s="196"/>
      <c r="G51" s="200"/>
      <c r="H51" s="196"/>
      <c r="I51" s="196"/>
      <c r="J51" s="196"/>
      <c r="K51" s="196"/>
      <c r="L51" s="196"/>
      <c r="M51" s="196"/>
      <c r="N51" s="196"/>
      <c r="O51" s="196"/>
      <c r="P51" s="196"/>
      <c r="Q51" s="196"/>
      <c r="R51" s="196"/>
      <c r="S51" s="196"/>
      <c r="T51" s="196"/>
      <c r="U51" s="196"/>
      <c r="V51" s="196"/>
    </row>
    <row r="52" spans="1:22" ht="12">
      <c r="A52" s="196"/>
      <c r="B52" s="196"/>
      <c r="C52" s="196"/>
      <c r="D52" s="196"/>
      <c r="E52" s="196"/>
      <c r="F52" s="196"/>
      <c r="G52" s="200"/>
      <c r="H52" s="196"/>
      <c r="I52" s="196"/>
      <c r="J52" s="196"/>
      <c r="K52" s="196"/>
      <c r="L52" s="196"/>
      <c r="M52" s="196"/>
      <c r="N52" s="196"/>
      <c r="O52" s="196"/>
      <c r="P52" s="196"/>
      <c r="Q52" s="196"/>
      <c r="R52" s="196"/>
      <c r="S52" s="196"/>
      <c r="T52" s="196"/>
      <c r="U52" s="196"/>
      <c r="V52" s="196"/>
    </row>
    <row r="53" spans="1:22" ht="12">
      <c r="A53" s="196"/>
      <c r="B53" s="196"/>
      <c r="C53" s="196"/>
      <c r="D53" s="196"/>
      <c r="E53" s="196"/>
      <c r="F53" s="196"/>
      <c r="G53" s="200"/>
      <c r="H53" s="196"/>
      <c r="I53" s="196"/>
      <c r="J53" s="196"/>
      <c r="K53" s="196"/>
      <c r="L53" s="196"/>
      <c r="M53" s="196"/>
      <c r="N53" s="196"/>
      <c r="O53" s="196"/>
      <c r="P53" s="196"/>
      <c r="Q53" s="196"/>
      <c r="R53" s="196"/>
      <c r="S53" s="196"/>
      <c r="T53" s="196"/>
      <c r="U53" s="196"/>
      <c r="V53" s="196"/>
    </row>
    <row r="54" spans="1:22" ht="12">
      <c r="A54" s="196"/>
      <c r="B54" s="196"/>
      <c r="C54" s="196"/>
      <c r="D54" s="196"/>
      <c r="E54" s="196"/>
      <c r="F54" s="196"/>
      <c r="G54" s="200"/>
      <c r="H54" s="205"/>
      <c r="I54" s="196"/>
      <c r="J54" s="196"/>
      <c r="K54" s="196"/>
      <c r="L54" s="196"/>
      <c r="M54" s="196"/>
      <c r="N54" s="196"/>
      <c r="O54" s="196"/>
      <c r="P54" s="196"/>
      <c r="Q54" s="196"/>
      <c r="R54" s="196"/>
      <c r="S54" s="196"/>
      <c r="T54" s="196"/>
      <c r="U54" s="196"/>
      <c r="V54" s="196"/>
    </row>
    <row r="55" spans="1:22" ht="12">
      <c r="A55" s="196"/>
      <c r="B55" s="196"/>
      <c r="C55" s="196"/>
      <c r="D55" s="196"/>
      <c r="E55" s="196"/>
      <c r="F55" s="196"/>
      <c r="G55" s="200"/>
      <c r="H55" s="196"/>
      <c r="I55" s="196"/>
      <c r="J55" s="196"/>
      <c r="K55" s="196"/>
      <c r="L55" s="196"/>
      <c r="M55" s="196"/>
      <c r="N55" s="196"/>
      <c r="O55" s="196"/>
      <c r="P55" s="196"/>
      <c r="Q55" s="196"/>
      <c r="R55" s="196"/>
      <c r="S55" s="196"/>
      <c r="T55" s="196"/>
      <c r="U55" s="196"/>
      <c r="V55" s="196"/>
    </row>
    <row r="56" spans="1:22" ht="12">
      <c r="A56" s="196"/>
      <c r="B56" s="196"/>
      <c r="C56" s="196"/>
      <c r="D56" s="196"/>
      <c r="E56" s="196"/>
      <c r="F56" s="196"/>
      <c r="G56" s="200"/>
      <c r="H56" s="196"/>
      <c r="I56" s="196"/>
      <c r="J56" s="196"/>
      <c r="K56" s="196"/>
      <c r="L56" s="196"/>
      <c r="M56" s="196"/>
      <c r="N56" s="196"/>
      <c r="O56" s="196"/>
      <c r="P56" s="196"/>
      <c r="Q56" s="196"/>
      <c r="R56" s="196"/>
      <c r="S56" s="196"/>
      <c r="T56" s="196"/>
      <c r="U56" s="196"/>
      <c r="V56" s="196"/>
    </row>
    <row r="57" spans="1:22" ht="12">
      <c r="A57" s="196"/>
      <c r="B57" s="196"/>
      <c r="C57" s="196"/>
      <c r="D57" s="196"/>
      <c r="E57" s="196"/>
      <c r="F57" s="196"/>
      <c r="G57" s="200"/>
      <c r="H57" s="196"/>
      <c r="I57" s="196"/>
      <c r="J57" s="196"/>
      <c r="K57" s="196"/>
      <c r="L57" s="196"/>
      <c r="M57" s="196"/>
      <c r="N57" s="196"/>
      <c r="O57" s="196"/>
      <c r="P57" s="196"/>
      <c r="Q57" s="196"/>
      <c r="R57" s="196"/>
      <c r="S57" s="196"/>
      <c r="T57" s="196"/>
      <c r="U57" s="196"/>
      <c r="V57" s="196"/>
    </row>
    <row r="58" spans="1:22" ht="12">
      <c r="A58" s="196"/>
      <c r="B58" s="196"/>
      <c r="C58" s="196"/>
      <c r="D58" s="196"/>
      <c r="E58" s="196"/>
      <c r="F58" s="196"/>
      <c r="G58" s="200"/>
      <c r="H58" s="196"/>
      <c r="I58" s="196"/>
      <c r="J58" s="196"/>
      <c r="K58" s="196"/>
      <c r="L58" s="196"/>
      <c r="M58" s="196"/>
      <c r="N58" s="196"/>
      <c r="O58" s="196"/>
      <c r="P58" s="196"/>
      <c r="Q58" s="196"/>
      <c r="R58" s="196"/>
      <c r="S58" s="196"/>
      <c r="T58" s="196"/>
      <c r="U58" s="196"/>
      <c r="V58" s="196"/>
    </row>
    <row r="59" spans="1:22" ht="12">
      <c r="A59" s="196"/>
      <c r="B59" s="196"/>
      <c r="C59" s="196"/>
      <c r="D59" s="196"/>
      <c r="E59" s="196"/>
      <c r="F59" s="196"/>
      <c r="G59" s="200"/>
      <c r="H59" s="196"/>
      <c r="I59" s="196"/>
      <c r="J59" s="196"/>
      <c r="K59" s="196"/>
      <c r="L59" s="196"/>
      <c r="M59" s="196"/>
      <c r="N59" s="196"/>
      <c r="O59" s="196"/>
      <c r="P59" s="196"/>
      <c r="Q59" s="196"/>
      <c r="R59" s="196"/>
      <c r="S59" s="196"/>
      <c r="T59" s="196"/>
      <c r="U59" s="196"/>
      <c r="V59" s="196"/>
    </row>
    <row r="60" spans="1:22" ht="12">
      <c r="A60" s="196"/>
      <c r="B60" s="196"/>
      <c r="C60" s="196"/>
      <c r="D60" s="196"/>
      <c r="E60" s="196"/>
      <c r="F60" s="196"/>
      <c r="G60" s="200"/>
      <c r="H60" s="196"/>
      <c r="I60" s="196"/>
      <c r="J60" s="196"/>
      <c r="K60" s="196"/>
      <c r="L60" s="196"/>
      <c r="M60" s="196"/>
      <c r="N60" s="196"/>
      <c r="O60" s="196"/>
      <c r="P60" s="196"/>
      <c r="Q60" s="196"/>
      <c r="R60" s="196"/>
      <c r="S60" s="196"/>
      <c r="T60" s="196"/>
      <c r="U60" s="196"/>
      <c r="V60" s="196"/>
    </row>
    <row r="61" spans="1:22" ht="12">
      <c r="A61" s="196"/>
      <c r="B61" s="196"/>
      <c r="C61" s="196"/>
      <c r="D61" s="196"/>
      <c r="E61" s="196"/>
      <c r="F61" s="196"/>
      <c r="G61" s="200"/>
      <c r="H61" s="196"/>
      <c r="I61" s="196"/>
      <c r="J61" s="196"/>
      <c r="K61" s="196"/>
      <c r="L61" s="196"/>
      <c r="M61" s="196"/>
      <c r="N61" s="196"/>
      <c r="O61" s="196"/>
      <c r="P61" s="196"/>
      <c r="Q61" s="196"/>
      <c r="R61" s="196"/>
      <c r="S61" s="196"/>
      <c r="T61" s="196"/>
      <c r="U61" s="196"/>
      <c r="V61" s="196"/>
    </row>
    <row r="62" spans="1:22" ht="12">
      <c r="A62" s="196"/>
      <c r="B62" s="196"/>
      <c r="C62" s="196"/>
      <c r="D62" s="196"/>
      <c r="E62" s="196"/>
      <c r="F62" s="196"/>
      <c r="G62" s="200"/>
      <c r="H62" s="196"/>
      <c r="I62" s="196"/>
      <c r="J62" s="196"/>
      <c r="K62" s="196"/>
      <c r="L62" s="196"/>
      <c r="M62" s="196"/>
      <c r="N62" s="196"/>
      <c r="O62" s="196"/>
      <c r="P62" s="196"/>
      <c r="Q62" s="196"/>
      <c r="R62" s="196"/>
      <c r="S62" s="196"/>
      <c r="T62" s="196"/>
      <c r="U62" s="196"/>
      <c r="V62" s="196"/>
    </row>
    <row r="63" spans="1:22" ht="12">
      <c r="A63" s="196"/>
      <c r="B63" s="196"/>
      <c r="C63" s="196"/>
      <c r="D63" s="196"/>
      <c r="E63" s="196"/>
      <c r="F63" s="196"/>
      <c r="G63" s="200"/>
      <c r="H63" s="196"/>
      <c r="I63" s="196"/>
      <c r="J63" s="196"/>
      <c r="K63" s="196"/>
      <c r="L63" s="196"/>
      <c r="M63" s="196"/>
      <c r="N63" s="196"/>
      <c r="O63" s="196"/>
      <c r="P63" s="196"/>
      <c r="Q63" s="196"/>
      <c r="R63" s="196"/>
      <c r="S63" s="196"/>
      <c r="T63" s="196"/>
      <c r="U63" s="196"/>
      <c r="V63" s="196"/>
    </row>
    <row r="64" spans="1:22" ht="12">
      <c r="A64" s="196"/>
      <c r="B64" s="196"/>
      <c r="C64" s="196"/>
      <c r="D64" s="196"/>
      <c r="E64" s="196"/>
      <c r="F64" s="196"/>
      <c r="G64" s="200"/>
      <c r="H64" s="196"/>
      <c r="I64" s="196"/>
      <c r="J64" s="196"/>
      <c r="K64" s="196"/>
      <c r="L64" s="196"/>
      <c r="M64" s="196"/>
      <c r="N64" s="196"/>
      <c r="O64" s="196"/>
      <c r="P64" s="196"/>
      <c r="Q64" s="196"/>
      <c r="R64" s="196"/>
      <c r="S64" s="196"/>
      <c r="T64" s="196"/>
      <c r="U64" s="196"/>
      <c r="V64" s="196"/>
    </row>
    <row r="65" spans="1:22" ht="12">
      <c r="A65" s="196"/>
      <c r="B65" s="196"/>
      <c r="C65" s="196"/>
      <c r="D65" s="196"/>
      <c r="E65" s="196"/>
      <c r="F65" s="196"/>
      <c r="G65" s="200"/>
      <c r="H65" s="196"/>
      <c r="I65" s="196"/>
      <c r="J65" s="196"/>
      <c r="K65" s="196"/>
      <c r="L65" s="196"/>
      <c r="M65" s="196"/>
      <c r="N65" s="196"/>
      <c r="O65" s="196"/>
      <c r="P65" s="196"/>
      <c r="Q65" s="196"/>
      <c r="R65" s="196"/>
      <c r="S65" s="196"/>
      <c r="T65" s="196"/>
      <c r="U65" s="196"/>
      <c r="V65" s="196"/>
    </row>
    <row r="66" spans="1:22" ht="12">
      <c r="A66" s="196"/>
      <c r="B66" s="196"/>
      <c r="C66" s="196"/>
      <c r="D66" s="196"/>
      <c r="E66" s="196"/>
      <c r="F66" s="196"/>
      <c r="G66" s="200"/>
      <c r="H66" s="196"/>
      <c r="I66" s="196"/>
      <c r="J66" s="196"/>
      <c r="K66" s="196"/>
      <c r="L66" s="196"/>
      <c r="M66" s="196"/>
      <c r="N66" s="196"/>
      <c r="O66" s="196"/>
      <c r="P66" s="196"/>
      <c r="Q66" s="196"/>
      <c r="R66" s="196"/>
      <c r="S66" s="196"/>
      <c r="T66" s="196"/>
      <c r="U66" s="196"/>
      <c r="V66" s="196"/>
    </row>
    <row r="67" spans="1:22" ht="12">
      <c r="A67" s="196"/>
      <c r="B67" s="196"/>
      <c r="C67" s="196"/>
      <c r="D67" s="196"/>
      <c r="E67" s="196"/>
      <c r="F67" s="196"/>
      <c r="G67" s="200"/>
      <c r="H67" s="196"/>
      <c r="I67" s="196"/>
      <c r="J67" s="196"/>
      <c r="K67" s="196"/>
      <c r="L67" s="196"/>
      <c r="M67" s="196"/>
      <c r="N67" s="196"/>
      <c r="O67" s="196"/>
      <c r="P67" s="196"/>
      <c r="Q67" s="196"/>
      <c r="R67" s="196"/>
      <c r="S67" s="196"/>
      <c r="T67" s="196"/>
      <c r="U67" s="196"/>
      <c r="V67" s="196"/>
    </row>
    <row r="68" spans="1:22" ht="12">
      <c r="A68" s="196"/>
      <c r="B68" s="196"/>
      <c r="C68" s="196"/>
      <c r="D68" s="196"/>
      <c r="E68" s="196"/>
      <c r="F68" s="196"/>
      <c r="G68" s="200"/>
      <c r="H68" s="196"/>
      <c r="I68" s="196"/>
      <c r="J68" s="196"/>
      <c r="K68" s="196"/>
      <c r="L68" s="196"/>
      <c r="M68" s="196"/>
      <c r="N68" s="196"/>
      <c r="O68" s="196"/>
      <c r="P68" s="196"/>
      <c r="Q68" s="196"/>
      <c r="R68" s="196"/>
      <c r="S68" s="196"/>
      <c r="T68" s="196"/>
      <c r="U68" s="196"/>
      <c r="V68" s="196"/>
    </row>
    <row r="69" spans="1:22" ht="12">
      <c r="A69" s="196"/>
      <c r="B69" s="196"/>
      <c r="C69" s="196"/>
      <c r="D69" s="196"/>
      <c r="E69" s="196"/>
      <c r="F69" s="196"/>
      <c r="G69" s="200"/>
      <c r="H69" s="196"/>
      <c r="I69" s="196"/>
      <c r="J69" s="196"/>
      <c r="K69" s="196"/>
      <c r="L69" s="196"/>
      <c r="M69" s="196"/>
      <c r="N69" s="196"/>
      <c r="O69" s="196"/>
      <c r="P69" s="196"/>
      <c r="Q69" s="196"/>
      <c r="R69" s="196"/>
      <c r="S69" s="196"/>
      <c r="T69" s="196"/>
      <c r="U69" s="196"/>
      <c r="V69" s="196"/>
    </row>
    <row r="70" ht="12">
      <c r="G70" s="33"/>
    </row>
    <row r="71" ht="12">
      <c r="G71" s="33"/>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Y171"/>
  <sheetViews>
    <sheetView workbookViewId="0" topLeftCell="A1">
      <selection activeCell="A1" sqref="A1"/>
    </sheetView>
  </sheetViews>
  <sheetFormatPr defaultColWidth="9.140625" defaultRowHeight="12.75"/>
  <cols>
    <col min="1" max="1" width="18.57421875" style="0" customWidth="1"/>
    <col min="2" max="2" width="14.7109375" style="0" customWidth="1"/>
    <col min="3" max="3" width="16.140625" style="0" customWidth="1"/>
    <col min="4" max="4" width="18.57421875" style="0" customWidth="1"/>
    <col min="5" max="5" width="13.57421875" style="0" customWidth="1"/>
    <col min="6" max="6" width="11.57421875" style="0" customWidth="1"/>
    <col min="7" max="7" width="12.8515625" style="0" customWidth="1"/>
    <col min="8" max="8" width="14.57421875" style="0" customWidth="1"/>
    <col min="9" max="9" width="16.28125" style="0" customWidth="1"/>
  </cols>
  <sheetData>
    <row r="1" spans="1:13" ht="18">
      <c r="A1" s="670" t="s">
        <v>424</v>
      </c>
      <c r="B1" s="670"/>
      <c r="C1" s="670"/>
      <c r="D1" s="670"/>
      <c r="E1" s="670"/>
      <c r="F1" s="670"/>
      <c r="G1" s="670"/>
      <c r="I1" s="670"/>
      <c r="J1" s="670"/>
      <c r="K1" s="670"/>
      <c r="L1" s="670"/>
      <c r="M1" s="670"/>
    </row>
    <row r="2" spans="1:13" ht="12.75">
      <c r="A2" s="562"/>
      <c r="B2" s="562"/>
      <c r="C2" s="562"/>
      <c r="D2" s="562"/>
      <c r="E2" s="24"/>
      <c r="F2" s="24"/>
      <c r="G2" s="24"/>
      <c r="I2" s="24"/>
      <c r="J2" s="671"/>
      <c r="K2" s="23"/>
      <c r="L2" s="23"/>
      <c r="M2" s="23"/>
    </row>
    <row r="3" spans="1:13" ht="12.75">
      <c r="A3" s="28"/>
      <c r="B3" s="28"/>
      <c r="C3" s="28"/>
      <c r="D3" s="28"/>
      <c r="E3" s="28"/>
      <c r="F3" s="28"/>
      <c r="G3" s="28"/>
      <c r="H3" s="562"/>
      <c r="I3" s="28"/>
      <c r="J3" s="672"/>
      <c r="K3" s="672"/>
      <c r="L3" s="672"/>
      <c r="M3" s="672"/>
    </row>
    <row r="4" spans="1:13" ht="12.75">
      <c r="A4" s="673" t="s">
        <v>170</v>
      </c>
      <c r="B4" s="674"/>
      <c r="C4" s="674"/>
      <c r="D4" s="674"/>
      <c r="E4" s="674"/>
      <c r="F4" s="674"/>
      <c r="G4" s="674"/>
      <c r="H4" s="687"/>
      <c r="I4" s="674"/>
      <c r="J4" s="28"/>
      <c r="K4" s="28"/>
      <c r="L4" s="28"/>
      <c r="M4" s="28"/>
    </row>
    <row r="5" spans="1:13" ht="12.75">
      <c r="A5" s="675"/>
      <c r="B5" s="676"/>
      <c r="C5" s="676"/>
      <c r="D5" s="676"/>
      <c r="E5" s="672" t="s">
        <v>90</v>
      </c>
      <c r="F5" s="674"/>
      <c r="G5" s="674"/>
      <c r="H5" s="674"/>
      <c r="I5" s="28"/>
      <c r="J5" s="28"/>
      <c r="K5" s="28"/>
      <c r="L5" s="28"/>
      <c r="M5" s="28"/>
    </row>
    <row r="6" spans="1:13" ht="13.5" thickBot="1">
      <c r="A6" s="677"/>
      <c r="B6" s="697">
        <v>1990</v>
      </c>
      <c r="C6" s="678">
        <v>2003</v>
      </c>
      <c r="D6" s="607"/>
      <c r="E6" s="678">
        <v>2003</v>
      </c>
      <c r="F6" s="672"/>
      <c r="G6" s="28"/>
      <c r="H6" s="28"/>
      <c r="I6" s="671" t="s">
        <v>283</v>
      </c>
      <c r="J6" s="671">
        <v>2003</v>
      </c>
      <c r="K6" s="28"/>
      <c r="L6" s="28"/>
      <c r="M6" s="28"/>
    </row>
    <row r="7" spans="1:13" ht="12.75">
      <c r="A7" s="679" t="s">
        <v>13</v>
      </c>
      <c r="B7" s="680">
        <v>100</v>
      </c>
      <c r="C7" s="680">
        <f>(J7/I7)*100</f>
        <v>116.59281071863603</v>
      </c>
      <c r="D7" s="672"/>
      <c r="E7" s="684">
        <f>J7/1000</f>
        <v>91.56642169105642</v>
      </c>
      <c r="F7" s="633"/>
      <c r="G7" s="28"/>
      <c r="H7" s="685" t="s">
        <v>13</v>
      </c>
      <c r="I7" s="686">
        <v>78535.22110555018</v>
      </c>
      <c r="J7" s="881">
        <v>91566.42169105641</v>
      </c>
      <c r="K7" s="28"/>
      <c r="L7" s="28"/>
      <c r="M7" s="28"/>
    </row>
    <row r="8" spans="1:13" ht="12.75">
      <c r="A8" s="679" t="s">
        <v>7</v>
      </c>
      <c r="B8" s="680">
        <v>100</v>
      </c>
      <c r="C8" s="680">
        <f aca="true" t="shared" si="0" ref="C8:C22">(J8/I8)*100</f>
        <v>100.63682853398201</v>
      </c>
      <c r="D8" s="672"/>
      <c r="E8" s="684">
        <f aca="true" t="shared" si="1" ref="E8:E22">J8/1000</f>
        <v>147.719138244182</v>
      </c>
      <c r="F8" s="633"/>
      <c r="G8" s="28"/>
      <c r="H8" s="672" t="s">
        <v>7</v>
      </c>
      <c r="I8" s="686">
        <v>146784.37347049516</v>
      </c>
      <c r="J8" s="686">
        <v>147719.13824418202</v>
      </c>
      <c r="K8" s="28"/>
      <c r="L8" s="28"/>
      <c r="M8" s="28"/>
    </row>
    <row r="9" spans="1:13" ht="12.75">
      <c r="A9" s="679" t="s">
        <v>12</v>
      </c>
      <c r="B9" s="680">
        <v>100</v>
      </c>
      <c r="C9" s="680">
        <f t="shared" si="0"/>
        <v>106.31876978533157</v>
      </c>
      <c r="D9" s="672"/>
      <c r="E9" s="684">
        <f t="shared" si="1"/>
        <v>74.00780795131446</v>
      </c>
      <c r="F9" s="633"/>
      <c r="G9" s="28"/>
      <c r="H9" s="672" t="s">
        <v>12</v>
      </c>
      <c r="I9" s="686">
        <v>69609.35317512022</v>
      </c>
      <c r="J9" s="686">
        <v>74007.80795131446</v>
      </c>
      <c r="K9" s="28"/>
      <c r="L9" s="28"/>
      <c r="M9" s="28"/>
    </row>
    <row r="10" spans="1:13" ht="12.75">
      <c r="A10" s="679" t="s">
        <v>10</v>
      </c>
      <c r="B10" s="680">
        <v>100</v>
      </c>
      <c r="C10" s="680">
        <f t="shared" si="0"/>
        <v>121.54453516657964</v>
      </c>
      <c r="D10" s="672"/>
      <c r="E10" s="684">
        <f t="shared" si="1"/>
        <v>85.50972560418379</v>
      </c>
      <c r="F10" s="633"/>
      <c r="G10" s="28"/>
      <c r="H10" s="672" t="s">
        <v>10</v>
      </c>
      <c r="I10" s="686">
        <v>70352.5876231216</v>
      </c>
      <c r="J10" s="686">
        <v>85509.72560418378</v>
      </c>
      <c r="K10" s="28"/>
      <c r="L10" s="28"/>
      <c r="M10" s="28"/>
    </row>
    <row r="11" spans="1:13" ht="12.75">
      <c r="A11" s="679" t="s">
        <v>3</v>
      </c>
      <c r="B11" s="680">
        <v>100</v>
      </c>
      <c r="C11" s="680">
        <f t="shared" si="0"/>
        <v>98.09742831618979</v>
      </c>
      <c r="D11" s="672"/>
      <c r="E11" s="684">
        <f t="shared" si="1"/>
        <v>557.1694512285214</v>
      </c>
      <c r="F11" s="633"/>
      <c r="G11" s="28"/>
      <c r="H11" s="685" t="s">
        <v>3</v>
      </c>
      <c r="I11" s="686">
        <v>567975.5940519058</v>
      </c>
      <c r="J11" s="686">
        <v>557169.4512285214</v>
      </c>
      <c r="K11" s="28"/>
      <c r="L11" s="28"/>
      <c r="M11" s="28"/>
    </row>
    <row r="12" spans="1:13" ht="12.75">
      <c r="A12" s="679" t="s">
        <v>8</v>
      </c>
      <c r="B12" s="680">
        <v>100</v>
      </c>
      <c r="C12" s="680">
        <f t="shared" si="0"/>
        <v>81.5132738205033</v>
      </c>
      <c r="D12" s="672"/>
      <c r="E12" s="684">
        <f t="shared" si="1"/>
        <v>1017.5059268325244</v>
      </c>
      <c r="F12" s="633"/>
      <c r="G12" s="28"/>
      <c r="H12" s="672" t="s">
        <v>8</v>
      </c>
      <c r="I12" s="686">
        <v>1248270.225378419</v>
      </c>
      <c r="J12" s="686">
        <v>1017505.9268325245</v>
      </c>
      <c r="K12" s="28"/>
      <c r="L12" s="28"/>
      <c r="M12" s="28"/>
    </row>
    <row r="13" spans="1:13" ht="12.75">
      <c r="A13" s="679" t="s">
        <v>0</v>
      </c>
      <c r="B13" s="680">
        <v>100</v>
      </c>
      <c r="C13" s="680">
        <f t="shared" si="0"/>
        <v>123.2488359670062</v>
      </c>
      <c r="D13" s="672"/>
      <c r="E13" s="684">
        <f t="shared" si="1"/>
        <v>137.64193749488916</v>
      </c>
      <c r="F13" s="633"/>
      <c r="G13" s="28"/>
      <c r="H13" s="672" t="s">
        <v>0</v>
      </c>
      <c r="I13" s="686">
        <v>111678.08313559734</v>
      </c>
      <c r="J13" s="686">
        <v>137641.93749488916</v>
      </c>
      <c r="K13" s="28"/>
      <c r="L13" s="28"/>
      <c r="M13" s="28"/>
    </row>
    <row r="14" spans="1:13" ht="12.75">
      <c r="A14" s="679" t="s">
        <v>1</v>
      </c>
      <c r="B14" s="680">
        <v>100</v>
      </c>
      <c r="C14" s="680">
        <f t="shared" si="0"/>
        <v>125.15981029549926</v>
      </c>
      <c r="D14" s="672"/>
      <c r="E14" s="684">
        <f t="shared" si="1"/>
        <v>67.55447329259998</v>
      </c>
      <c r="F14" s="633"/>
      <c r="G14" s="28"/>
      <c r="H14" s="685" t="s">
        <v>1</v>
      </c>
      <c r="I14" s="686">
        <v>53974.573094274856</v>
      </c>
      <c r="J14" s="686">
        <v>67554.47329259999</v>
      </c>
      <c r="K14" s="28"/>
      <c r="L14" s="28"/>
      <c r="M14" s="28"/>
    </row>
    <row r="15" spans="1:13" ht="12.75">
      <c r="A15" s="679" t="s">
        <v>11</v>
      </c>
      <c r="B15" s="680">
        <v>100</v>
      </c>
      <c r="C15" s="680">
        <f t="shared" si="0"/>
        <v>111.64425326912418</v>
      </c>
      <c r="D15" s="672"/>
      <c r="E15" s="684">
        <f t="shared" si="1"/>
        <v>569.7560244589929</v>
      </c>
      <c r="F15" s="633"/>
      <c r="G15" s="28"/>
      <c r="H15" s="685" t="s">
        <v>11</v>
      </c>
      <c r="I15" s="686">
        <v>510331.7078807155</v>
      </c>
      <c r="J15" s="686">
        <v>569756.0244589929</v>
      </c>
      <c r="K15" s="28"/>
      <c r="L15" s="28"/>
      <c r="M15" s="28"/>
    </row>
    <row r="16" spans="1:13" ht="12.75">
      <c r="A16" s="679" t="s">
        <v>2</v>
      </c>
      <c r="B16" s="680">
        <v>100</v>
      </c>
      <c r="C16" s="680">
        <f t="shared" si="0"/>
        <v>88.5381502022037</v>
      </c>
      <c r="D16" s="672"/>
      <c r="E16" s="684">
        <f t="shared" si="1"/>
        <v>11.277461</v>
      </c>
      <c r="F16" s="633"/>
      <c r="G16" s="28"/>
      <c r="H16" s="672" t="s">
        <v>2</v>
      </c>
      <c r="I16" s="686">
        <v>12737.403</v>
      </c>
      <c r="J16" s="686">
        <v>11277.461000000001</v>
      </c>
      <c r="K16" s="28"/>
      <c r="L16" s="28"/>
      <c r="M16" s="28"/>
    </row>
    <row r="17" spans="1:13" ht="12.75">
      <c r="A17" s="679" t="s">
        <v>5</v>
      </c>
      <c r="B17" s="680">
        <v>100</v>
      </c>
      <c r="C17" s="680">
        <f t="shared" si="0"/>
        <v>100.82536045170694</v>
      </c>
      <c r="D17" s="672"/>
      <c r="E17" s="684">
        <f t="shared" si="1"/>
        <v>214.81677991535756</v>
      </c>
      <c r="F17" s="633"/>
      <c r="G17" s="28"/>
      <c r="H17" s="685" t="s">
        <v>5</v>
      </c>
      <c r="I17" s="686">
        <v>213058.28112387453</v>
      </c>
      <c r="J17" s="686">
        <v>214816.77991535756</v>
      </c>
      <c r="K17" s="28"/>
      <c r="L17" s="28"/>
      <c r="M17" s="28"/>
    </row>
    <row r="18" spans="1:13" ht="12.75">
      <c r="A18" s="679" t="s">
        <v>4</v>
      </c>
      <c r="B18" s="680">
        <v>100</v>
      </c>
      <c r="C18" s="680">
        <f t="shared" si="0"/>
        <v>136.6768186440916</v>
      </c>
      <c r="D18" s="672"/>
      <c r="E18" s="684">
        <f t="shared" si="1"/>
        <v>81.15701030855003</v>
      </c>
      <c r="F18" s="633"/>
      <c r="G18" s="28"/>
      <c r="H18" s="685" t="s">
        <v>4</v>
      </c>
      <c r="I18" s="686">
        <v>59378.767455719055</v>
      </c>
      <c r="J18" s="686">
        <v>81157.01030855003</v>
      </c>
      <c r="K18" s="28"/>
      <c r="L18" s="28"/>
      <c r="M18" s="28"/>
    </row>
    <row r="19" spans="1:13" ht="12.75">
      <c r="A19" s="679" t="s">
        <v>6</v>
      </c>
      <c r="B19" s="680">
        <v>100</v>
      </c>
      <c r="C19" s="680">
        <f t="shared" si="0"/>
        <v>140.61675703609538</v>
      </c>
      <c r="D19" s="672"/>
      <c r="E19" s="684">
        <f t="shared" si="1"/>
        <v>402.2868314107083</v>
      </c>
      <c r="F19" s="633"/>
      <c r="G19" s="28"/>
      <c r="H19" s="672" t="s">
        <v>6</v>
      </c>
      <c r="I19" s="686">
        <v>286087.4051500448</v>
      </c>
      <c r="J19" s="686">
        <v>402286.8314107083</v>
      </c>
      <c r="K19" s="28"/>
      <c r="L19" s="28"/>
      <c r="M19" s="28"/>
    </row>
    <row r="20" spans="1:13" ht="12.75">
      <c r="A20" s="679" t="s">
        <v>14</v>
      </c>
      <c r="B20" s="680">
        <v>100</v>
      </c>
      <c r="C20" s="680">
        <f t="shared" si="0"/>
        <v>97.57307832306333</v>
      </c>
      <c r="D20" s="672"/>
      <c r="E20" s="684">
        <f t="shared" si="1"/>
        <v>70.55430542998106</v>
      </c>
      <c r="F20" s="633"/>
      <c r="G20" s="28"/>
      <c r="H20" s="672" t="s">
        <v>14</v>
      </c>
      <c r="I20" s="686">
        <v>72309.19290706047</v>
      </c>
      <c r="J20" s="686">
        <v>70554.30542998106</v>
      </c>
      <c r="K20" s="28"/>
      <c r="L20" s="28"/>
      <c r="M20" s="28"/>
    </row>
    <row r="21" spans="1:13" ht="13.5" thickBot="1">
      <c r="A21" s="677" t="s">
        <v>9</v>
      </c>
      <c r="B21" s="682">
        <v>100</v>
      </c>
      <c r="C21" s="682">
        <f t="shared" si="0"/>
        <v>86.65398864613726</v>
      </c>
      <c r="D21" s="607"/>
      <c r="E21" s="684">
        <f t="shared" si="1"/>
        <v>651.0897506697996</v>
      </c>
      <c r="F21" s="633"/>
      <c r="G21" s="28"/>
      <c r="H21" s="672" t="s">
        <v>9</v>
      </c>
      <c r="I21" s="686">
        <v>751367.3182761484</v>
      </c>
      <c r="J21" s="686">
        <v>651089.7506697996</v>
      </c>
      <c r="K21" s="28"/>
      <c r="L21" s="28"/>
      <c r="M21" s="28"/>
    </row>
    <row r="22" spans="1:13" ht="12.75">
      <c r="A22" s="681" t="s">
        <v>15</v>
      </c>
      <c r="B22" s="683">
        <v>100</v>
      </c>
      <c r="C22" s="680">
        <f t="shared" si="0"/>
        <v>98.28717469204402</v>
      </c>
      <c r="D22" s="671"/>
      <c r="E22" s="684">
        <f t="shared" si="1"/>
        <v>4179.61304553266</v>
      </c>
      <c r="F22" s="28"/>
      <c r="G22" s="28"/>
      <c r="H22" s="672" t="s">
        <v>15</v>
      </c>
      <c r="I22" s="686">
        <v>4252450.086828047</v>
      </c>
      <c r="J22" s="686">
        <v>4179613.0455326606</v>
      </c>
      <c r="K22" s="28"/>
      <c r="L22" s="28"/>
      <c r="M22" s="28"/>
    </row>
    <row r="23" spans="5:11" ht="12.75">
      <c r="E23" s="28"/>
      <c r="F23" s="28"/>
      <c r="G23" s="28"/>
      <c r="H23" s="28"/>
      <c r="I23" s="686"/>
      <c r="J23" s="686"/>
      <c r="K23" s="28"/>
    </row>
    <row r="24" spans="5:11" ht="12.75">
      <c r="E24" s="28"/>
      <c r="F24" s="28"/>
      <c r="G24" s="28"/>
      <c r="H24" s="28"/>
      <c r="I24" s="28"/>
      <c r="J24" s="28"/>
      <c r="K24" s="28"/>
    </row>
    <row r="25" spans="1:4" s="28" customFormat="1" ht="15">
      <c r="A25" s="569" t="s">
        <v>63</v>
      </c>
      <c r="B25" s="688"/>
      <c r="C25" s="688"/>
      <c r="D25" s="688"/>
    </row>
    <row r="26" spans="1:4" s="28" customFormat="1" ht="12.75">
      <c r="A26" s="673" t="s">
        <v>171</v>
      </c>
      <c r="B26" s="674"/>
      <c r="C26" s="674"/>
      <c r="D26" s="674"/>
    </row>
    <row r="27" spans="1:4" s="28" customFormat="1" ht="12.75">
      <c r="A27" s="689"/>
      <c r="B27" s="690"/>
      <c r="C27" s="690"/>
      <c r="D27" s="690"/>
    </row>
    <row r="28" spans="1:4" s="28" customFormat="1" ht="24.75" thickBot="1">
      <c r="A28" s="691" t="s">
        <v>64</v>
      </c>
      <c r="B28" s="692" t="s">
        <v>65</v>
      </c>
      <c r="C28" s="693" t="s">
        <v>66</v>
      </c>
      <c r="D28" s="694" t="s">
        <v>67</v>
      </c>
    </row>
    <row r="29" spans="1:4" s="28" customFormat="1" ht="12.75">
      <c r="A29" s="679" t="s">
        <v>13</v>
      </c>
      <c r="B29" s="596">
        <f>I7/1000</f>
        <v>78.53522110555018</v>
      </c>
      <c r="C29" s="1121">
        <v>-0.13</v>
      </c>
      <c r="D29" s="596">
        <f>(B29*C29)+B29</f>
        <v>68.32564236182866</v>
      </c>
    </row>
    <row r="30" spans="1:4" s="28" customFormat="1" ht="12.75">
      <c r="A30" s="679" t="s">
        <v>7</v>
      </c>
      <c r="B30" s="596">
        <f aca="true" t="shared" si="2" ref="B30:B44">I8/1000</f>
        <v>146.78437347049515</v>
      </c>
      <c r="C30" s="1121">
        <v>-0.075</v>
      </c>
      <c r="D30" s="596">
        <f aca="true" t="shared" si="3" ref="D30:D44">(B30*C30)+B30</f>
        <v>135.775545460208</v>
      </c>
    </row>
    <row r="31" spans="1:4" s="28" customFormat="1" ht="12.75">
      <c r="A31" s="679" t="s">
        <v>12</v>
      </c>
      <c r="B31" s="596">
        <f t="shared" si="2"/>
        <v>69.60935317512022</v>
      </c>
      <c r="C31" s="1121">
        <v>-0.21</v>
      </c>
      <c r="D31" s="596">
        <f t="shared" si="3"/>
        <v>54.991389008344974</v>
      </c>
    </row>
    <row r="32" spans="1:4" ht="12.75">
      <c r="A32" s="679" t="s">
        <v>10</v>
      </c>
      <c r="B32" s="596">
        <f t="shared" si="2"/>
        <v>70.3525876231216</v>
      </c>
      <c r="C32" s="1121">
        <v>0</v>
      </c>
      <c r="D32" s="596">
        <f t="shared" si="3"/>
        <v>70.3525876231216</v>
      </c>
    </row>
    <row r="33" spans="1:4" ht="12.75">
      <c r="A33" s="679" t="s">
        <v>3</v>
      </c>
      <c r="B33" s="596">
        <f t="shared" si="2"/>
        <v>567.9755940519058</v>
      </c>
      <c r="C33" s="1121">
        <v>0</v>
      </c>
      <c r="D33" s="596">
        <f t="shared" si="3"/>
        <v>567.9755940519058</v>
      </c>
    </row>
    <row r="34" spans="1:4" ht="12.75">
      <c r="A34" s="679" t="s">
        <v>8</v>
      </c>
      <c r="B34" s="596">
        <f t="shared" si="2"/>
        <v>1248.2702253784191</v>
      </c>
      <c r="C34" s="1121">
        <v>-0.21</v>
      </c>
      <c r="D34" s="596">
        <f t="shared" si="3"/>
        <v>986.1334780489511</v>
      </c>
    </row>
    <row r="35" spans="1:4" ht="12.75">
      <c r="A35" s="679" t="s">
        <v>0</v>
      </c>
      <c r="B35" s="596">
        <f t="shared" si="2"/>
        <v>111.67808313559733</v>
      </c>
      <c r="C35" s="1121">
        <v>0.25</v>
      </c>
      <c r="D35" s="596">
        <f t="shared" si="3"/>
        <v>139.59760391949666</v>
      </c>
    </row>
    <row r="36" spans="1:4" ht="12.75">
      <c r="A36" s="679" t="s">
        <v>1</v>
      </c>
      <c r="B36" s="596">
        <f t="shared" si="2"/>
        <v>53.97457309427486</v>
      </c>
      <c r="C36" s="1121">
        <v>0.13</v>
      </c>
      <c r="D36" s="596">
        <f t="shared" si="3"/>
        <v>60.99126759653059</v>
      </c>
    </row>
    <row r="37" spans="1:4" ht="12.75">
      <c r="A37" s="679" t="s">
        <v>11</v>
      </c>
      <c r="B37" s="596">
        <f t="shared" si="2"/>
        <v>510.3317078807155</v>
      </c>
      <c r="C37" s="1121">
        <v>-0.06499999999999995</v>
      </c>
      <c r="D37" s="596">
        <f t="shared" si="3"/>
        <v>477.16014686846904</v>
      </c>
    </row>
    <row r="38" spans="1:4" ht="12.75">
      <c r="A38" s="679" t="s">
        <v>2</v>
      </c>
      <c r="B38" s="596">
        <f t="shared" si="2"/>
        <v>12.737403</v>
      </c>
      <c r="C38" s="1121">
        <v>-0.28</v>
      </c>
      <c r="D38" s="596">
        <f t="shared" si="3"/>
        <v>9.170930160000001</v>
      </c>
    </row>
    <row r="39" spans="1:4" ht="12.75">
      <c r="A39" s="679" t="s">
        <v>5</v>
      </c>
      <c r="B39" s="596">
        <f t="shared" si="2"/>
        <v>213.05828112387454</v>
      </c>
      <c r="C39" s="1121">
        <v>-0.06000000000000005</v>
      </c>
      <c r="D39" s="596">
        <f t="shared" si="3"/>
        <v>200.27478425644205</v>
      </c>
    </row>
    <row r="40" spans="1:4" ht="12.75">
      <c r="A40" s="679" t="s">
        <v>4</v>
      </c>
      <c r="B40" s="596">
        <f t="shared" si="2"/>
        <v>59.37876745571906</v>
      </c>
      <c r="C40" s="1121">
        <v>0.27</v>
      </c>
      <c r="D40" s="596">
        <f t="shared" si="3"/>
        <v>75.41103466876321</v>
      </c>
    </row>
    <row r="41" spans="1:4" ht="12.75">
      <c r="A41" s="679" t="s">
        <v>6</v>
      </c>
      <c r="B41" s="596">
        <f t="shared" si="2"/>
        <v>286.08740515004484</v>
      </c>
      <c r="C41" s="1121">
        <v>0.15</v>
      </c>
      <c r="D41" s="596">
        <f t="shared" si="3"/>
        <v>329.0005159225516</v>
      </c>
    </row>
    <row r="42" spans="1:4" ht="12.75">
      <c r="A42" s="679" t="s">
        <v>14</v>
      </c>
      <c r="B42" s="596">
        <f t="shared" si="2"/>
        <v>72.30919290706046</v>
      </c>
      <c r="C42" s="1121">
        <v>0.04</v>
      </c>
      <c r="D42" s="596">
        <f t="shared" si="3"/>
        <v>75.20156062334289</v>
      </c>
    </row>
    <row r="43" spans="1:4" ht="13.5" thickBot="1">
      <c r="A43" s="677" t="s">
        <v>9</v>
      </c>
      <c r="B43" s="695">
        <f t="shared" si="2"/>
        <v>751.3673182761484</v>
      </c>
      <c r="C43" s="1122">
        <v>-0.125</v>
      </c>
      <c r="D43" s="695">
        <f t="shared" si="3"/>
        <v>657.4464034916298</v>
      </c>
    </row>
    <row r="44" spans="1:4" ht="12.75">
      <c r="A44" s="681" t="s">
        <v>15</v>
      </c>
      <c r="B44" s="596">
        <f t="shared" si="2"/>
        <v>4252.4500868280475</v>
      </c>
      <c r="C44" s="1121">
        <v>-0.08</v>
      </c>
      <c r="D44" s="596">
        <f t="shared" si="3"/>
        <v>3912.2540798818036</v>
      </c>
    </row>
    <row r="47" ht="12.75">
      <c r="A47" s="673" t="s">
        <v>290</v>
      </c>
    </row>
    <row r="48" spans="1:25" ht="12.75">
      <c r="A48" s="672" t="s">
        <v>90</v>
      </c>
      <c r="B48" s="1123" t="s">
        <v>74</v>
      </c>
      <c r="C48" s="1124">
        <v>1990</v>
      </c>
      <c r="D48" s="1124">
        <v>1991</v>
      </c>
      <c r="E48" s="1124">
        <v>1992</v>
      </c>
      <c r="F48" s="1124">
        <v>1993</v>
      </c>
      <c r="G48" s="1124">
        <v>1994</v>
      </c>
      <c r="H48" s="1124">
        <v>1995</v>
      </c>
      <c r="I48" s="1124">
        <v>1996</v>
      </c>
      <c r="J48" s="1124">
        <v>1997</v>
      </c>
      <c r="K48" s="1124">
        <v>1998</v>
      </c>
      <c r="L48" s="1125">
        <v>1999</v>
      </c>
      <c r="M48" s="1125">
        <v>2000</v>
      </c>
      <c r="N48" s="1125">
        <v>2001</v>
      </c>
      <c r="O48" s="1125">
        <v>2002</v>
      </c>
      <c r="P48" s="1125">
        <v>2003</v>
      </c>
      <c r="Q48" s="1125">
        <v>2004</v>
      </c>
      <c r="R48" s="1125">
        <v>2005</v>
      </c>
      <c r="S48" s="1125">
        <v>2006</v>
      </c>
      <c r="T48" s="1125">
        <v>2007</v>
      </c>
      <c r="U48" s="1125">
        <v>2008</v>
      </c>
      <c r="V48" s="1125">
        <v>2009</v>
      </c>
      <c r="W48" s="1126">
        <v>2010</v>
      </c>
      <c r="X48" s="1125">
        <v>2011</v>
      </c>
      <c r="Y48" s="1125">
        <v>2012</v>
      </c>
    </row>
    <row r="49" spans="1:25" ht="12.75">
      <c r="A49" s="679" t="s">
        <v>13</v>
      </c>
      <c r="B49" s="696">
        <f>B29</f>
        <v>78.53522110555018</v>
      </c>
      <c r="C49" s="696">
        <f>B49</f>
        <v>78.53522110555018</v>
      </c>
      <c r="D49" s="696">
        <f aca="true" t="shared" si="4" ref="D49:D62">(($D29-$B29)/20)+C49</f>
        <v>78.0247421683641</v>
      </c>
      <c r="E49" s="696">
        <f aca="true" t="shared" si="5" ref="E49:P49">(($D29-$B29)/20)+D49</f>
        <v>77.51426323117802</v>
      </c>
      <c r="F49" s="696">
        <f t="shared" si="5"/>
        <v>77.00378429399194</v>
      </c>
      <c r="G49" s="696">
        <f t="shared" si="5"/>
        <v>76.49330535680586</v>
      </c>
      <c r="H49" s="696">
        <f t="shared" si="5"/>
        <v>75.98282641961978</v>
      </c>
      <c r="I49" s="696">
        <f t="shared" si="5"/>
        <v>75.4723474824337</v>
      </c>
      <c r="J49" s="696">
        <f t="shared" si="5"/>
        <v>74.96186854524763</v>
      </c>
      <c r="K49" s="696">
        <f t="shared" si="5"/>
        <v>74.45138960806155</v>
      </c>
      <c r="L49" s="696">
        <f t="shared" si="5"/>
        <v>73.94091067087547</v>
      </c>
      <c r="M49" s="696">
        <f t="shared" si="5"/>
        <v>73.43043173368939</v>
      </c>
      <c r="N49" s="696">
        <f t="shared" si="5"/>
        <v>72.91995279650331</v>
      </c>
      <c r="O49" s="696">
        <f t="shared" si="5"/>
        <v>72.40947385931723</v>
      </c>
      <c r="P49" s="696">
        <f t="shared" si="5"/>
        <v>71.89899492213115</v>
      </c>
      <c r="Q49" s="696">
        <f aca="true" t="shared" si="6" ref="Q49:Y49">(($D29-$B29)/20)+P49</f>
        <v>71.38851598494507</v>
      </c>
      <c r="R49" s="696">
        <f t="shared" si="6"/>
        <v>70.878037047759</v>
      </c>
      <c r="S49" s="696">
        <f t="shared" si="6"/>
        <v>70.36755811057292</v>
      </c>
      <c r="T49" s="696">
        <f t="shared" si="6"/>
        <v>69.85707917338684</v>
      </c>
      <c r="U49" s="696">
        <f t="shared" si="6"/>
        <v>69.34660023620076</v>
      </c>
      <c r="V49" s="696">
        <f t="shared" si="6"/>
        <v>68.83612129901468</v>
      </c>
      <c r="W49" s="702">
        <f t="shared" si="6"/>
        <v>68.3256423618286</v>
      </c>
      <c r="X49" s="696">
        <f t="shared" si="6"/>
        <v>67.81516342464252</v>
      </c>
      <c r="Y49" s="696">
        <f t="shared" si="6"/>
        <v>67.30468448745644</v>
      </c>
    </row>
    <row r="50" spans="1:25" ht="12.75">
      <c r="A50" s="679" t="s">
        <v>7</v>
      </c>
      <c r="B50" s="696">
        <f aca="true" t="shared" si="7" ref="B50:B64">B30</f>
        <v>146.78437347049515</v>
      </c>
      <c r="C50" s="696">
        <f aca="true" t="shared" si="8" ref="C50:C64">B50</f>
        <v>146.78437347049515</v>
      </c>
      <c r="D50" s="696">
        <f t="shared" si="4"/>
        <v>146.2339320699808</v>
      </c>
      <c r="E50" s="696">
        <f aca="true" t="shared" si="9" ref="E50:P50">(($D30-$B30)/20)+D50</f>
        <v>145.68349066946644</v>
      </c>
      <c r="F50" s="696">
        <f t="shared" si="9"/>
        <v>145.13304926895208</v>
      </c>
      <c r="G50" s="696">
        <f t="shared" si="9"/>
        <v>144.58260786843772</v>
      </c>
      <c r="H50" s="696">
        <f t="shared" si="9"/>
        <v>144.03216646792336</v>
      </c>
      <c r="I50" s="696">
        <f t="shared" si="9"/>
        <v>143.481725067409</v>
      </c>
      <c r="J50" s="696">
        <f t="shared" si="9"/>
        <v>142.93128366689464</v>
      </c>
      <c r="K50" s="696">
        <f t="shared" si="9"/>
        <v>142.38084226638028</v>
      </c>
      <c r="L50" s="696">
        <f t="shared" si="9"/>
        <v>141.83040086586593</v>
      </c>
      <c r="M50" s="696">
        <f t="shared" si="9"/>
        <v>141.27995946535157</v>
      </c>
      <c r="N50" s="696">
        <f t="shared" si="9"/>
        <v>140.7295180648372</v>
      </c>
      <c r="O50" s="696">
        <f t="shared" si="9"/>
        <v>140.17907666432285</v>
      </c>
      <c r="P50" s="696">
        <f t="shared" si="9"/>
        <v>139.6286352638085</v>
      </c>
      <c r="Q50" s="696">
        <f aca="true" t="shared" si="10" ref="Q50:Y50">(($D30-$B30)/20)+P50</f>
        <v>139.07819386329413</v>
      </c>
      <c r="R50" s="696">
        <f t="shared" si="10"/>
        <v>138.52775246277977</v>
      </c>
      <c r="S50" s="696">
        <f t="shared" si="10"/>
        <v>137.97731106226541</v>
      </c>
      <c r="T50" s="696">
        <f t="shared" si="10"/>
        <v>137.42686966175106</v>
      </c>
      <c r="U50" s="696">
        <f t="shared" si="10"/>
        <v>136.8764282612367</v>
      </c>
      <c r="V50" s="696">
        <f t="shared" si="10"/>
        <v>136.32598686072234</v>
      </c>
      <c r="W50" s="702">
        <f t="shared" si="10"/>
        <v>135.77554546020798</v>
      </c>
      <c r="X50" s="696">
        <f t="shared" si="10"/>
        <v>135.22510405969362</v>
      </c>
      <c r="Y50" s="696">
        <f t="shared" si="10"/>
        <v>134.67466265917926</v>
      </c>
    </row>
    <row r="51" spans="1:25" ht="12.75">
      <c r="A51" s="679" t="s">
        <v>12</v>
      </c>
      <c r="B51" s="696">
        <f t="shared" si="7"/>
        <v>69.60935317512022</v>
      </c>
      <c r="C51" s="696">
        <f t="shared" si="8"/>
        <v>69.60935317512022</v>
      </c>
      <c r="D51" s="696">
        <f t="shared" si="4"/>
        <v>68.87845496678146</v>
      </c>
      <c r="E51" s="696">
        <f aca="true" t="shared" si="11" ref="E51:P51">(($D31-$B31)/20)+D51</f>
        <v>68.1475567584427</v>
      </c>
      <c r="F51" s="696">
        <f t="shared" si="11"/>
        <v>67.41665855010395</v>
      </c>
      <c r="G51" s="696">
        <f t="shared" si="11"/>
        <v>66.68576034176519</v>
      </c>
      <c r="H51" s="696">
        <f t="shared" si="11"/>
        <v>65.95486213342643</v>
      </c>
      <c r="I51" s="696">
        <f t="shared" si="11"/>
        <v>65.22396392508767</v>
      </c>
      <c r="J51" s="696">
        <f t="shared" si="11"/>
        <v>64.49306571674892</v>
      </c>
      <c r="K51" s="696">
        <f t="shared" si="11"/>
        <v>63.76216750841015</v>
      </c>
      <c r="L51" s="696">
        <f t="shared" si="11"/>
        <v>63.031269300071386</v>
      </c>
      <c r="M51" s="696">
        <f t="shared" si="11"/>
        <v>62.30037109173262</v>
      </c>
      <c r="N51" s="696">
        <f t="shared" si="11"/>
        <v>61.56947288339386</v>
      </c>
      <c r="O51" s="696">
        <f t="shared" si="11"/>
        <v>60.83857467505509</v>
      </c>
      <c r="P51" s="696">
        <f t="shared" si="11"/>
        <v>60.10767646671633</v>
      </c>
      <c r="Q51" s="696">
        <f aca="true" t="shared" si="12" ref="Q51:Y51">(($D31-$B31)/20)+P51</f>
        <v>59.37677825837756</v>
      </c>
      <c r="R51" s="696">
        <f t="shared" si="12"/>
        <v>58.6458800500388</v>
      </c>
      <c r="S51" s="696">
        <f t="shared" si="12"/>
        <v>57.91498184170003</v>
      </c>
      <c r="T51" s="696">
        <f t="shared" si="12"/>
        <v>57.18408363336127</v>
      </c>
      <c r="U51" s="696">
        <f t="shared" si="12"/>
        <v>56.453185425022504</v>
      </c>
      <c r="V51" s="696">
        <f t="shared" si="12"/>
        <v>55.72228721668374</v>
      </c>
      <c r="W51" s="702">
        <f t="shared" si="12"/>
        <v>54.991389008344974</v>
      </c>
      <c r="X51" s="696">
        <f t="shared" si="12"/>
        <v>54.26049080000621</v>
      </c>
      <c r="Y51" s="696">
        <f t="shared" si="12"/>
        <v>53.529592591667445</v>
      </c>
    </row>
    <row r="52" spans="1:25" ht="12.75">
      <c r="A52" s="679" t="s">
        <v>10</v>
      </c>
      <c r="B52" s="696">
        <f t="shared" si="7"/>
        <v>70.3525876231216</v>
      </c>
      <c r="C52" s="696">
        <f t="shared" si="8"/>
        <v>70.3525876231216</v>
      </c>
      <c r="D52" s="696">
        <f t="shared" si="4"/>
        <v>70.3525876231216</v>
      </c>
      <c r="E52" s="696">
        <f aca="true" t="shared" si="13" ref="E52:P52">(($D32-$B32)/20)+D52</f>
        <v>70.3525876231216</v>
      </c>
      <c r="F52" s="696">
        <f t="shared" si="13"/>
        <v>70.3525876231216</v>
      </c>
      <c r="G52" s="696">
        <f t="shared" si="13"/>
        <v>70.3525876231216</v>
      </c>
      <c r="H52" s="696">
        <f t="shared" si="13"/>
        <v>70.3525876231216</v>
      </c>
      <c r="I52" s="696">
        <f t="shared" si="13"/>
        <v>70.3525876231216</v>
      </c>
      <c r="J52" s="696">
        <f t="shared" si="13"/>
        <v>70.3525876231216</v>
      </c>
      <c r="K52" s="696">
        <f t="shared" si="13"/>
        <v>70.3525876231216</v>
      </c>
      <c r="L52" s="696">
        <f t="shared" si="13"/>
        <v>70.3525876231216</v>
      </c>
      <c r="M52" s="696">
        <f t="shared" si="13"/>
        <v>70.3525876231216</v>
      </c>
      <c r="N52" s="696">
        <f t="shared" si="13"/>
        <v>70.3525876231216</v>
      </c>
      <c r="O52" s="696">
        <f t="shared" si="13"/>
        <v>70.3525876231216</v>
      </c>
      <c r="P52" s="696">
        <f t="shared" si="13"/>
        <v>70.3525876231216</v>
      </c>
      <c r="Q52" s="696">
        <f aca="true" t="shared" si="14" ref="Q52:Y52">(($D32-$B32)/20)+P52</f>
        <v>70.3525876231216</v>
      </c>
      <c r="R52" s="696">
        <f t="shared" si="14"/>
        <v>70.3525876231216</v>
      </c>
      <c r="S52" s="696">
        <f t="shared" si="14"/>
        <v>70.3525876231216</v>
      </c>
      <c r="T52" s="696">
        <f t="shared" si="14"/>
        <v>70.3525876231216</v>
      </c>
      <c r="U52" s="696">
        <f t="shared" si="14"/>
        <v>70.3525876231216</v>
      </c>
      <c r="V52" s="696">
        <f t="shared" si="14"/>
        <v>70.3525876231216</v>
      </c>
      <c r="W52" s="702">
        <f t="shared" si="14"/>
        <v>70.3525876231216</v>
      </c>
      <c r="X52" s="696">
        <f t="shared" si="14"/>
        <v>70.3525876231216</v>
      </c>
      <c r="Y52" s="696">
        <f t="shared" si="14"/>
        <v>70.3525876231216</v>
      </c>
    </row>
    <row r="53" spans="1:25" ht="12.75">
      <c r="A53" s="679" t="s">
        <v>3</v>
      </c>
      <c r="B53" s="696">
        <f t="shared" si="7"/>
        <v>567.9755940519058</v>
      </c>
      <c r="C53" s="696">
        <f t="shared" si="8"/>
        <v>567.9755940519058</v>
      </c>
      <c r="D53" s="696">
        <f t="shared" si="4"/>
        <v>567.9755940519058</v>
      </c>
      <c r="E53" s="696">
        <f aca="true" t="shared" si="15" ref="E53:P53">(($D33-$B33)/20)+D53</f>
        <v>567.9755940519058</v>
      </c>
      <c r="F53" s="696">
        <f t="shared" si="15"/>
        <v>567.9755940519058</v>
      </c>
      <c r="G53" s="696">
        <f t="shared" si="15"/>
        <v>567.9755940519058</v>
      </c>
      <c r="H53" s="696">
        <f t="shared" si="15"/>
        <v>567.9755940519058</v>
      </c>
      <c r="I53" s="696">
        <f t="shared" si="15"/>
        <v>567.9755940519058</v>
      </c>
      <c r="J53" s="696">
        <f t="shared" si="15"/>
        <v>567.9755940519058</v>
      </c>
      <c r="K53" s="696">
        <f t="shared" si="15"/>
        <v>567.9755940519058</v>
      </c>
      <c r="L53" s="696">
        <f t="shared" si="15"/>
        <v>567.9755940519058</v>
      </c>
      <c r="M53" s="696">
        <f t="shared" si="15"/>
        <v>567.9755940519058</v>
      </c>
      <c r="N53" s="696">
        <f t="shared" si="15"/>
        <v>567.9755940519058</v>
      </c>
      <c r="O53" s="696">
        <f t="shared" si="15"/>
        <v>567.9755940519058</v>
      </c>
      <c r="P53" s="696">
        <f t="shared" si="15"/>
        <v>567.9755940519058</v>
      </c>
      <c r="Q53" s="696">
        <f aca="true" t="shared" si="16" ref="Q53:Y53">(($D33-$B33)/20)+P53</f>
        <v>567.9755940519058</v>
      </c>
      <c r="R53" s="696">
        <f t="shared" si="16"/>
        <v>567.9755940519058</v>
      </c>
      <c r="S53" s="696">
        <f t="shared" si="16"/>
        <v>567.9755940519058</v>
      </c>
      <c r="T53" s="696">
        <f t="shared" si="16"/>
        <v>567.9755940519058</v>
      </c>
      <c r="U53" s="696">
        <f t="shared" si="16"/>
        <v>567.9755940519058</v>
      </c>
      <c r="V53" s="696">
        <f t="shared" si="16"/>
        <v>567.9755940519058</v>
      </c>
      <c r="W53" s="702">
        <f t="shared" si="16"/>
        <v>567.9755940519058</v>
      </c>
      <c r="X53" s="696">
        <f t="shared" si="16"/>
        <v>567.9755940519058</v>
      </c>
      <c r="Y53" s="696">
        <f t="shared" si="16"/>
        <v>567.9755940519058</v>
      </c>
    </row>
    <row r="54" spans="1:25" ht="12.75">
      <c r="A54" s="679" t="s">
        <v>8</v>
      </c>
      <c r="B54" s="696">
        <f t="shared" si="7"/>
        <v>1248.2702253784191</v>
      </c>
      <c r="C54" s="696">
        <f t="shared" si="8"/>
        <v>1248.2702253784191</v>
      </c>
      <c r="D54" s="696">
        <f t="shared" si="4"/>
        <v>1235.1633880119457</v>
      </c>
      <c r="E54" s="696">
        <f aca="true" t="shared" si="17" ref="E54:P54">(($D34-$B34)/20)+D54</f>
        <v>1222.0565506454723</v>
      </c>
      <c r="F54" s="696">
        <f t="shared" si="17"/>
        <v>1208.9497132789988</v>
      </c>
      <c r="G54" s="696">
        <f t="shared" si="17"/>
        <v>1195.8428759125254</v>
      </c>
      <c r="H54" s="696">
        <f t="shared" si="17"/>
        <v>1182.736038546052</v>
      </c>
      <c r="I54" s="696">
        <f t="shared" si="17"/>
        <v>1169.6292011795786</v>
      </c>
      <c r="J54" s="696">
        <f t="shared" si="17"/>
        <v>1156.5223638131051</v>
      </c>
      <c r="K54" s="696">
        <f t="shared" si="17"/>
        <v>1143.4155264466317</v>
      </c>
      <c r="L54" s="696">
        <f t="shared" si="17"/>
        <v>1130.3086890801583</v>
      </c>
      <c r="M54" s="696">
        <f t="shared" si="17"/>
        <v>1117.2018517136848</v>
      </c>
      <c r="N54" s="696">
        <f t="shared" si="17"/>
        <v>1104.0950143472114</v>
      </c>
      <c r="O54" s="696">
        <f t="shared" si="17"/>
        <v>1090.988176980738</v>
      </c>
      <c r="P54" s="696">
        <f t="shared" si="17"/>
        <v>1077.8813396142646</v>
      </c>
      <c r="Q54" s="696">
        <f aca="true" t="shared" si="18" ref="Q54:Y54">(($D34-$B34)/20)+P54</f>
        <v>1064.7745022477911</v>
      </c>
      <c r="R54" s="696">
        <f t="shared" si="18"/>
        <v>1051.6676648813177</v>
      </c>
      <c r="S54" s="696">
        <f t="shared" si="18"/>
        <v>1038.5608275148443</v>
      </c>
      <c r="T54" s="696">
        <f t="shared" si="18"/>
        <v>1025.4539901483708</v>
      </c>
      <c r="U54" s="696">
        <f t="shared" si="18"/>
        <v>1012.3471527818974</v>
      </c>
      <c r="V54" s="696">
        <f t="shared" si="18"/>
        <v>999.240315415424</v>
      </c>
      <c r="W54" s="702">
        <f t="shared" si="18"/>
        <v>986.1334780489506</v>
      </c>
      <c r="X54" s="696">
        <f t="shared" si="18"/>
        <v>973.0266406824771</v>
      </c>
      <c r="Y54" s="696">
        <f t="shared" si="18"/>
        <v>959.9198033160037</v>
      </c>
    </row>
    <row r="55" spans="1:25" ht="12.75">
      <c r="A55" s="679" t="s">
        <v>0</v>
      </c>
      <c r="B55" s="696">
        <f t="shared" si="7"/>
        <v>111.67808313559733</v>
      </c>
      <c r="C55" s="696">
        <f t="shared" si="8"/>
        <v>111.67808313559733</v>
      </c>
      <c r="D55" s="696">
        <f t="shared" si="4"/>
        <v>113.0740591747923</v>
      </c>
      <c r="E55" s="696">
        <f aca="true" t="shared" si="19" ref="E55:P55">(($D35-$B35)/20)+D55</f>
        <v>114.47003521398726</v>
      </c>
      <c r="F55" s="696">
        <f t="shared" si="19"/>
        <v>115.86601125318222</v>
      </c>
      <c r="G55" s="696">
        <f t="shared" si="19"/>
        <v>117.26198729237719</v>
      </c>
      <c r="H55" s="696">
        <f t="shared" si="19"/>
        <v>118.65796333157215</v>
      </c>
      <c r="I55" s="696">
        <f t="shared" si="19"/>
        <v>120.05393937076711</v>
      </c>
      <c r="J55" s="696">
        <f t="shared" si="19"/>
        <v>121.44991540996207</v>
      </c>
      <c r="K55" s="696">
        <f t="shared" si="19"/>
        <v>122.84589144915704</v>
      </c>
      <c r="L55" s="696">
        <f t="shared" si="19"/>
        <v>124.241867488352</v>
      </c>
      <c r="M55" s="696">
        <f t="shared" si="19"/>
        <v>125.63784352754696</v>
      </c>
      <c r="N55" s="696">
        <f t="shared" si="19"/>
        <v>127.03381956674193</v>
      </c>
      <c r="O55" s="696">
        <f t="shared" si="19"/>
        <v>128.4297956059369</v>
      </c>
      <c r="P55" s="696">
        <f t="shared" si="19"/>
        <v>129.82577164513188</v>
      </c>
      <c r="Q55" s="696">
        <f aca="true" t="shared" si="20" ref="Q55:Y55">(($D35-$B35)/20)+P55</f>
        <v>131.22174768432686</v>
      </c>
      <c r="R55" s="696">
        <f t="shared" si="20"/>
        <v>132.61772372352183</v>
      </c>
      <c r="S55" s="696">
        <f t="shared" si="20"/>
        <v>134.0136997627168</v>
      </c>
      <c r="T55" s="696">
        <f t="shared" si="20"/>
        <v>135.4096758019118</v>
      </c>
      <c r="U55" s="696">
        <f t="shared" si="20"/>
        <v>136.80565184110677</v>
      </c>
      <c r="V55" s="696">
        <f t="shared" si="20"/>
        <v>138.20162788030174</v>
      </c>
      <c r="W55" s="702">
        <f t="shared" si="20"/>
        <v>139.59760391949672</v>
      </c>
      <c r="X55" s="696">
        <f t="shared" si="20"/>
        <v>140.9935799586917</v>
      </c>
      <c r="Y55" s="696">
        <f t="shared" si="20"/>
        <v>142.38955599788667</v>
      </c>
    </row>
    <row r="56" spans="1:25" ht="12.75">
      <c r="A56" s="679" t="s">
        <v>1</v>
      </c>
      <c r="B56" s="696">
        <f t="shared" si="7"/>
        <v>53.97457309427486</v>
      </c>
      <c r="C56" s="696">
        <f t="shared" si="8"/>
        <v>53.97457309427486</v>
      </c>
      <c r="D56" s="696">
        <f t="shared" si="4"/>
        <v>54.32540781938765</v>
      </c>
      <c r="E56" s="696">
        <f aca="true" t="shared" si="21" ref="E56:P56">(($D36-$B36)/20)+D56</f>
        <v>54.67624254450044</v>
      </c>
      <c r="F56" s="696">
        <f t="shared" si="21"/>
        <v>55.02707726961323</v>
      </c>
      <c r="G56" s="696">
        <f t="shared" si="21"/>
        <v>55.37791199472602</v>
      </c>
      <c r="H56" s="696">
        <f t="shared" si="21"/>
        <v>55.72874671983881</v>
      </c>
      <c r="I56" s="696">
        <f t="shared" si="21"/>
        <v>56.0795814449516</v>
      </c>
      <c r="J56" s="696">
        <f t="shared" si="21"/>
        <v>56.43041617006439</v>
      </c>
      <c r="K56" s="696">
        <f t="shared" si="21"/>
        <v>56.78125089517718</v>
      </c>
      <c r="L56" s="696">
        <f t="shared" si="21"/>
        <v>57.13208562028997</v>
      </c>
      <c r="M56" s="696">
        <f t="shared" si="21"/>
        <v>57.48292034540276</v>
      </c>
      <c r="N56" s="696">
        <f t="shared" si="21"/>
        <v>57.83375507051555</v>
      </c>
      <c r="O56" s="696">
        <f t="shared" si="21"/>
        <v>58.18458979562834</v>
      </c>
      <c r="P56" s="696">
        <f t="shared" si="21"/>
        <v>58.53542452074113</v>
      </c>
      <c r="Q56" s="696">
        <f aca="true" t="shared" si="22" ref="Q56:Y56">(($D36-$B36)/20)+P56</f>
        <v>58.88625924585392</v>
      </c>
      <c r="R56" s="696">
        <f t="shared" si="22"/>
        <v>59.23709397096671</v>
      </c>
      <c r="S56" s="696">
        <f t="shared" si="22"/>
        <v>59.5879286960795</v>
      </c>
      <c r="T56" s="696">
        <f t="shared" si="22"/>
        <v>59.93876342119229</v>
      </c>
      <c r="U56" s="696">
        <f t="shared" si="22"/>
        <v>60.28959814630508</v>
      </c>
      <c r="V56" s="696">
        <f t="shared" si="22"/>
        <v>60.64043287141787</v>
      </c>
      <c r="W56" s="702">
        <f t="shared" si="22"/>
        <v>60.99126759653066</v>
      </c>
      <c r="X56" s="696">
        <f t="shared" si="22"/>
        <v>61.34210232164345</v>
      </c>
      <c r="Y56" s="696">
        <f t="shared" si="22"/>
        <v>61.69293704675624</v>
      </c>
    </row>
    <row r="57" spans="1:25" ht="12.75">
      <c r="A57" s="679" t="s">
        <v>11</v>
      </c>
      <c r="B57" s="696">
        <f t="shared" si="7"/>
        <v>510.3317078807155</v>
      </c>
      <c r="C57" s="696">
        <f t="shared" si="8"/>
        <v>510.3317078807155</v>
      </c>
      <c r="D57" s="696">
        <f t="shared" si="4"/>
        <v>508.67312983010316</v>
      </c>
      <c r="E57" s="696">
        <f aca="true" t="shared" si="23" ref="E57:P57">(($D37-$B37)/20)+D57</f>
        <v>507.01455177949083</v>
      </c>
      <c r="F57" s="696">
        <f t="shared" si="23"/>
        <v>505.3559737288785</v>
      </c>
      <c r="G57" s="696">
        <f t="shared" si="23"/>
        <v>503.69739567826616</v>
      </c>
      <c r="H57" s="696">
        <f t="shared" si="23"/>
        <v>502.0388176276538</v>
      </c>
      <c r="I57" s="696">
        <f t="shared" si="23"/>
        <v>500.3802395770415</v>
      </c>
      <c r="J57" s="696">
        <f t="shared" si="23"/>
        <v>498.72166152642916</v>
      </c>
      <c r="K57" s="696">
        <f t="shared" si="23"/>
        <v>497.0630834758168</v>
      </c>
      <c r="L57" s="696">
        <f t="shared" si="23"/>
        <v>495.4045054252045</v>
      </c>
      <c r="M57" s="696">
        <f t="shared" si="23"/>
        <v>493.74592737459216</v>
      </c>
      <c r="N57" s="696">
        <f t="shared" si="23"/>
        <v>492.0873493239798</v>
      </c>
      <c r="O57" s="696">
        <f t="shared" si="23"/>
        <v>490.4287712733675</v>
      </c>
      <c r="P57" s="696">
        <f t="shared" si="23"/>
        <v>488.77019322275515</v>
      </c>
      <c r="Q57" s="696">
        <f aca="true" t="shared" si="24" ref="Q57:Y57">(($D37-$B37)/20)+P57</f>
        <v>487.1116151721428</v>
      </c>
      <c r="R57" s="696">
        <f t="shared" si="24"/>
        <v>485.4530371215305</v>
      </c>
      <c r="S57" s="696">
        <f t="shared" si="24"/>
        <v>483.79445907091815</v>
      </c>
      <c r="T57" s="696">
        <f t="shared" si="24"/>
        <v>482.1358810203058</v>
      </c>
      <c r="U57" s="696">
        <f t="shared" si="24"/>
        <v>480.4773029696935</v>
      </c>
      <c r="V57" s="696">
        <f t="shared" si="24"/>
        <v>478.81872491908115</v>
      </c>
      <c r="W57" s="702">
        <f t="shared" si="24"/>
        <v>477.1601468684688</v>
      </c>
      <c r="X57" s="696">
        <f t="shared" si="24"/>
        <v>475.5015688178565</v>
      </c>
      <c r="Y57" s="696">
        <f t="shared" si="24"/>
        <v>473.84299076724415</v>
      </c>
    </row>
    <row r="58" spans="1:25" ht="12.75">
      <c r="A58" s="679" t="s">
        <v>2</v>
      </c>
      <c r="B58" s="696">
        <f t="shared" si="7"/>
        <v>12.737403</v>
      </c>
      <c r="C58" s="696">
        <f t="shared" si="8"/>
        <v>12.737403</v>
      </c>
      <c r="D58" s="696">
        <f t="shared" si="4"/>
        <v>12.559079358</v>
      </c>
      <c r="E58" s="696">
        <f aca="true" t="shared" si="25" ref="E58:P58">(($D38-$B38)/20)+D58</f>
        <v>12.380755716</v>
      </c>
      <c r="F58" s="696">
        <f t="shared" si="25"/>
        <v>12.202432073999999</v>
      </c>
      <c r="G58" s="696">
        <f t="shared" si="25"/>
        <v>12.024108431999998</v>
      </c>
      <c r="H58" s="696">
        <f t="shared" si="25"/>
        <v>11.845784789999998</v>
      </c>
      <c r="I58" s="696">
        <f t="shared" si="25"/>
        <v>11.667461147999997</v>
      </c>
      <c r="J58" s="696">
        <f t="shared" si="25"/>
        <v>11.489137505999997</v>
      </c>
      <c r="K58" s="696">
        <f t="shared" si="25"/>
        <v>11.310813863999996</v>
      </c>
      <c r="L58" s="696">
        <f t="shared" si="25"/>
        <v>11.132490221999996</v>
      </c>
      <c r="M58" s="696">
        <f t="shared" si="25"/>
        <v>10.954166579999995</v>
      </c>
      <c r="N58" s="696">
        <f t="shared" si="25"/>
        <v>10.775842937999995</v>
      </c>
      <c r="O58" s="696">
        <f t="shared" si="25"/>
        <v>10.597519295999994</v>
      </c>
      <c r="P58" s="696">
        <f t="shared" si="25"/>
        <v>10.419195653999994</v>
      </c>
      <c r="Q58" s="696">
        <f aca="true" t="shared" si="26" ref="Q58:Y58">(($D38-$B38)/20)+P58</f>
        <v>10.240872011999993</v>
      </c>
      <c r="R58" s="696">
        <f t="shared" si="26"/>
        <v>10.062548369999993</v>
      </c>
      <c r="S58" s="696">
        <f t="shared" si="26"/>
        <v>9.884224727999992</v>
      </c>
      <c r="T58" s="696">
        <f t="shared" si="26"/>
        <v>9.705901085999992</v>
      </c>
      <c r="U58" s="696">
        <f t="shared" si="26"/>
        <v>9.527577443999991</v>
      </c>
      <c r="V58" s="696">
        <f t="shared" si="26"/>
        <v>9.349253801999991</v>
      </c>
      <c r="W58" s="702">
        <f t="shared" si="26"/>
        <v>9.17093015999999</v>
      </c>
      <c r="X58" s="696">
        <f t="shared" si="26"/>
        <v>8.99260651799999</v>
      </c>
      <c r="Y58" s="696">
        <f t="shared" si="26"/>
        <v>8.81428287599999</v>
      </c>
    </row>
    <row r="59" spans="1:25" ht="12.75">
      <c r="A59" s="679" t="s">
        <v>5</v>
      </c>
      <c r="B59" s="696">
        <f t="shared" si="7"/>
        <v>213.05828112387454</v>
      </c>
      <c r="C59" s="696">
        <f t="shared" si="8"/>
        <v>213.05828112387454</v>
      </c>
      <c r="D59" s="696">
        <f t="shared" si="4"/>
        <v>212.41910628050292</v>
      </c>
      <c r="E59" s="696">
        <f aca="true" t="shared" si="27" ref="E59:P59">(($D39-$B39)/20)+D59</f>
        <v>211.7799314371313</v>
      </c>
      <c r="F59" s="696">
        <f t="shared" si="27"/>
        <v>211.14075659375968</v>
      </c>
      <c r="G59" s="696">
        <f t="shared" si="27"/>
        <v>210.50158175038806</v>
      </c>
      <c r="H59" s="696">
        <f t="shared" si="27"/>
        <v>209.86240690701644</v>
      </c>
      <c r="I59" s="696">
        <f t="shared" si="27"/>
        <v>209.22323206364482</v>
      </c>
      <c r="J59" s="696">
        <f t="shared" si="27"/>
        <v>208.5840572202732</v>
      </c>
      <c r="K59" s="696">
        <f t="shared" si="27"/>
        <v>207.94488237690157</v>
      </c>
      <c r="L59" s="696">
        <f t="shared" si="27"/>
        <v>207.30570753352995</v>
      </c>
      <c r="M59" s="696">
        <f t="shared" si="27"/>
        <v>206.66653269015833</v>
      </c>
      <c r="N59" s="696">
        <f t="shared" si="27"/>
        <v>206.0273578467867</v>
      </c>
      <c r="O59" s="696">
        <f t="shared" si="27"/>
        <v>205.3881830034151</v>
      </c>
      <c r="P59" s="696">
        <f t="shared" si="27"/>
        <v>204.74900816004347</v>
      </c>
      <c r="Q59" s="696">
        <f aca="true" t="shared" si="28" ref="Q59:Y59">(($D39-$B39)/20)+P59</f>
        <v>204.10983331667185</v>
      </c>
      <c r="R59" s="696">
        <f t="shared" si="28"/>
        <v>203.47065847330023</v>
      </c>
      <c r="S59" s="696">
        <f t="shared" si="28"/>
        <v>202.8314836299286</v>
      </c>
      <c r="T59" s="696">
        <f t="shared" si="28"/>
        <v>202.192308786557</v>
      </c>
      <c r="U59" s="696">
        <f t="shared" si="28"/>
        <v>201.55313394318537</v>
      </c>
      <c r="V59" s="696">
        <f t="shared" si="28"/>
        <v>200.91395909981375</v>
      </c>
      <c r="W59" s="702">
        <f t="shared" si="28"/>
        <v>200.27478425644213</v>
      </c>
      <c r="X59" s="696">
        <f t="shared" si="28"/>
        <v>199.6356094130705</v>
      </c>
      <c r="Y59" s="696">
        <f t="shared" si="28"/>
        <v>198.9964345696989</v>
      </c>
    </row>
    <row r="60" spans="1:25" ht="12.75">
      <c r="A60" s="679" t="s">
        <v>4</v>
      </c>
      <c r="B60" s="696">
        <f t="shared" si="7"/>
        <v>59.37876745571906</v>
      </c>
      <c r="C60" s="696">
        <f t="shared" si="8"/>
        <v>59.37876745571906</v>
      </c>
      <c r="D60" s="696">
        <f t="shared" si="4"/>
        <v>60.18038081637126</v>
      </c>
      <c r="E60" s="696">
        <f aca="true" t="shared" si="29" ref="E60:P60">(($D40-$B40)/20)+D60</f>
        <v>60.981994177023466</v>
      </c>
      <c r="F60" s="696">
        <f t="shared" si="29"/>
        <v>61.78360753767567</v>
      </c>
      <c r="G60" s="696">
        <f t="shared" si="29"/>
        <v>62.585220898327876</v>
      </c>
      <c r="H60" s="696">
        <f t="shared" si="29"/>
        <v>63.38683425898008</v>
      </c>
      <c r="I60" s="696">
        <f t="shared" si="29"/>
        <v>64.18844761963229</v>
      </c>
      <c r="J60" s="696">
        <f t="shared" si="29"/>
        <v>64.9900609802845</v>
      </c>
      <c r="K60" s="696">
        <f t="shared" si="29"/>
        <v>65.79167434093671</v>
      </c>
      <c r="L60" s="696">
        <f t="shared" si="29"/>
        <v>66.59328770158892</v>
      </c>
      <c r="M60" s="696">
        <f t="shared" si="29"/>
        <v>67.39490106224113</v>
      </c>
      <c r="N60" s="696">
        <f t="shared" si="29"/>
        <v>68.19651442289334</v>
      </c>
      <c r="O60" s="696">
        <f t="shared" si="29"/>
        <v>68.99812778354556</v>
      </c>
      <c r="P60" s="696">
        <f t="shared" si="29"/>
        <v>69.79974114419777</v>
      </c>
      <c r="Q60" s="696">
        <f aca="true" t="shared" si="30" ref="Q60:Y60">(($D40-$B40)/20)+P60</f>
        <v>70.60135450484998</v>
      </c>
      <c r="R60" s="696">
        <f t="shared" si="30"/>
        <v>71.40296786550219</v>
      </c>
      <c r="S60" s="696">
        <f t="shared" si="30"/>
        <v>72.2045812261544</v>
      </c>
      <c r="T60" s="696">
        <f t="shared" si="30"/>
        <v>73.00619458680661</v>
      </c>
      <c r="U60" s="696">
        <f t="shared" si="30"/>
        <v>73.80780794745883</v>
      </c>
      <c r="V60" s="696">
        <f t="shared" si="30"/>
        <v>74.60942130811104</v>
      </c>
      <c r="W60" s="702">
        <f t="shared" si="30"/>
        <v>75.41103466876325</v>
      </c>
      <c r="X60" s="696">
        <f t="shared" si="30"/>
        <v>76.21264802941546</v>
      </c>
      <c r="Y60" s="696">
        <f t="shared" si="30"/>
        <v>77.01426139006767</v>
      </c>
    </row>
    <row r="61" spans="1:25" ht="12.75">
      <c r="A61" s="679" t="s">
        <v>6</v>
      </c>
      <c r="B61" s="696">
        <f t="shared" si="7"/>
        <v>286.08740515004484</v>
      </c>
      <c r="C61" s="696">
        <f t="shared" si="8"/>
        <v>286.08740515004484</v>
      </c>
      <c r="D61" s="696">
        <f t="shared" si="4"/>
        <v>288.2330606886702</v>
      </c>
      <c r="E61" s="696">
        <f aca="true" t="shared" si="31" ref="E61:P61">(($D41-$B41)/20)+D61</f>
        <v>290.37871622729557</v>
      </c>
      <c r="F61" s="696">
        <f t="shared" si="31"/>
        <v>292.52437176592093</v>
      </c>
      <c r="G61" s="696">
        <f t="shared" si="31"/>
        <v>294.6700273045463</v>
      </c>
      <c r="H61" s="696">
        <f t="shared" si="31"/>
        <v>296.81568284317166</v>
      </c>
      <c r="I61" s="696">
        <f t="shared" si="31"/>
        <v>298.961338381797</v>
      </c>
      <c r="J61" s="696">
        <f t="shared" si="31"/>
        <v>301.1069939204224</v>
      </c>
      <c r="K61" s="696">
        <f t="shared" si="31"/>
        <v>303.25264945904775</v>
      </c>
      <c r="L61" s="696">
        <f t="shared" si="31"/>
        <v>305.3983049976731</v>
      </c>
      <c r="M61" s="696">
        <f t="shared" si="31"/>
        <v>307.54396053629847</v>
      </c>
      <c r="N61" s="696">
        <f t="shared" si="31"/>
        <v>309.68961607492383</v>
      </c>
      <c r="O61" s="696">
        <f t="shared" si="31"/>
        <v>311.8352716135492</v>
      </c>
      <c r="P61" s="696">
        <f t="shared" si="31"/>
        <v>313.98092715217456</v>
      </c>
      <c r="Q61" s="696">
        <f aca="true" t="shared" si="32" ref="Q61:Y61">(($D41-$B41)/20)+P61</f>
        <v>316.1265826907999</v>
      </c>
      <c r="R61" s="696">
        <f t="shared" si="32"/>
        <v>318.2722382294253</v>
      </c>
      <c r="S61" s="696">
        <f t="shared" si="32"/>
        <v>320.41789376805065</v>
      </c>
      <c r="T61" s="696">
        <f t="shared" si="32"/>
        <v>322.563549306676</v>
      </c>
      <c r="U61" s="696">
        <f t="shared" si="32"/>
        <v>324.7092048453014</v>
      </c>
      <c r="V61" s="696">
        <f t="shared" si="32"/>
        <v>326.85486038392673</v>
      </c>
      <c r="W61" s="702">
        <f t="shared" si="32"/>
        <v>329.0005159225521</v>
      </c>
      <c r="X61" s="696">
        <f t="shared" si="32"/>
        <v>331.14617146117746</v>
      </c>
      <c r="Y61" s="696">
        <f t="shared" si="32"/>
        <v>333.2918269998028</v>
      </c>
    </row>
    <row r="62" spans="1:25" ht="12.75">
      <c r="A62" s="679" t="s">
        <v>14</v>
      </c>
      <c r="B62" s="696">
        <f t="shared" si="7"/>
        <v>72.30919290706046</v>
      </c>
      <c r="C62" s="696">
        <f t="shared" si="8"/>
        <v>72.30919290706046</v>
      </c>
      <c r="D62" s="696">
        <f t="shared" si="4"/>
        <v>72.45381129287459</v>
      </c>
      <c r="E62" s="696">
        <f aca="true" t="shared" si="33" ref="E62:P62">(($D42-$B42)/20)+D62</f>
        <v>72.59842967868872</v>
      </c>
      <c r="F62" s="696">
        <f t="shared" si="33"/>
        <v>72.74304806450284</v>
      </c>
      <c r="G62" s="696">
        <f t="shared" si="33"/>
        <v>72.88766645031697</v>
      </c>
      <c r="H62" s="696">
        <f t="shared" si="33"/>
        <v>73.0322848361311</v>
      </c>
      <c r="I62" s="696">
        <f t="shared" si="33"/>
        <v>73.17690322194522</v>
      </c>
      <c r="J62" s="696">
        <f t="shared" si="33"/>
        <v>73.32152160775935</v>
      </c>
      <c r="K62" s="696">
        <f t="shared" si="33"/>
        <v>73.46613999357348</v>
      </c>
      <c r="L62" s="696">
        <f t="shared" si="33"/>
        <v>73.6107583793876</v>
      </c>
      <c r="M62" s="696">
        <f t="shared" si="33"/>
        <v>73.75537676520173</v>
      </c>
      <c r="N62" s="696">
        <f t="shared" si="33"/>
        <v>73.89999515101586</v>
      </c>
      <c r="O62" s="696">
        <f t="shared" si="33"/>
        <v>74.04461353682998</v>
      </c>
      <c r="P62" s="696">
        <f t="shared" si="33"/>
        <v>74.18923192264411</v>
      </c>
      <c r="Q62" s="696">
        <f aca="true" t="shared" si="34" ref="Q62:Y62">(($D42-$B42)/20)+P62</f>
        <v>74.33385030845824</v>
      </c>
      <c r="R62" s="696">
        <f t="shared" si="34"/>
        <v>74.47846869427237</v>
      </c>
      <c r="S62" s="696">
        <f t="shared" si="34"/>
        <v>74.62308708008649</v>
      </c>
      <c r="T62" s="696">
        <f t="shared" si="34"/>
        <v>74.76770546590062</v>
      </c>
      <c r="U62" s="696">
        <f t="shared" si="34"/>
        <v>74.91232385171475</v>
      </c>
      <c r="V62" s="696">
        <f t="shared" si="34"/>
        <v>75.05694223752887</v>
      </c>
      <c r="W62" s="702">
        <f t="shared" si="34"/>
        <v>75.201560623343</v>
      </c>
      <c r="X62" s="696">
        <f t="shared" si="34"/>
        <v>75.34617900915713</v>
      </c>
      <c r="Y62" s="696">
        <f t="shared" si="34"/>
        <v>75.49079739497125</v>
      </c>
    </row>
    <row r="63" spans="1:25" ht="13.5" thickBot="1">
      <c r="A63" s="677" t="s">
        <v>9</v>
      </c>
      <c r="B63" s="696">
        <f t="shared" si="7"/>
        <v>751.3673182761484</v>
      </c>
      <c r="C63" s="696">
        <f t="shared" si="8"/>
        <v>751.3673182761484</v>
      </c>
      <c r="D63" s="696">
        <f aca="true" t="shared" si="35" ref="D63:P63">(($D43-$B43)/20)+C63</f>
        <v>746.6712725369224</v>
      </c>
      <c r="E63" s="696">
        <f t="shared" si="35"/>
        <v>741.9752267976965</v>
      </c>
      <c r="F63" s="696">
        <f t="shared" si="35"/>
        <v>737.2791810584705</v>
      </c>
      <c r="G63" s="696">
        <f t="shared" si="35"/>
        <v>732.5831353192445</v>
      </c>
      <c r="H63" s="696">
        <f t="shared" si="35"/>
        <v>727.8870895800186</v>
      </c>
      <c r="I63" s="696">
        <f t="shared" si="35"/>
        <v>723.1910438407926</v>
      </c>
      <c r="J63" s="696">
        <f t="shared" si="35"/>
        <v>718.4949981015667</v>
      </c>
      <c r="K63" s="696">
        <f t="shared" si="35"/>
        <v>713.7989523623407</v>
      </c>
      <c r="L63" s="696">
        <f t="shared" si="35"/>
        <v>709.1029066231148</v>
      </c>
      <c r="M63" s="696">
        <f t="shared" si="35"/>
        <v>704.4068608838888</v>
      </c>
      <c r="N63" s="696">
        <f t="shared" si="35"/>
        <v>699.7108151446629</v>
      </c>
      <c r="O63" s="696">
        <f t="shared" si="35"/>
        <v>695.0147694054369</v>
      </c>
      <c r="P63" s="696">
        <f t="shared" si="35"/>
        <v>690.318723666211</v>
      </c>
      <c r="Q63" s="696">
        <f aca="true" t="shared" si="36" ref="Q63:Y63">(($D43-$B43)/20)+P63</f>
        <v>685.622677926985</v>
      </c>
      <c r="R63" s="696">
        <f t="shared" si="36"/>
        <v>680.9266321877591</v>
      </c>
      <c r="S63" s="696">
        <f t="shared" si="36"/>
        <v>676.2305864485331</v>
      </c>
      <c r="T63" s="696">
        <f t="shared" si="36"/>
        <v>671.5345407093072</v>
      </c>
      <c r="U63" s="696">
        <f t="shared" si="36"/>
        <v>666.8384949700812</v>
      </c>
      <c r="V63" s="696">
        <f t="shared" si="36"/>
        <v>662.1424492308553</v>
      </c>
      <c r="W63" s="702">
        <f t="shared" si="36"/>
        <v>657.4464034916293</v>
      </c>
      <c r="X63" s="696">
        <f t="shared" si="36"/>
        <v>652.7503577524034</v>
      </c>
      <c r="Y63" s="696">
        <f t="shared" si="36"/>
        <v>648.0543120131774</v>
      </c>
    </row>
    <row r="64" spans="1:25" ht="12.75">
      <c r="A64" s="681" t="s">
        <v>15</v>
      </c>
      <c r="B64" s="696">
        <f t="shared" si="7"/>
        <v>4252.4500868280475</v>
      </c>
      <c r="C64" s="696">
        <f t="shared" si="8"/>
        <v>4252.4500868280475</v>
      </c>
      <c r="D64" s="696">
        <f aca="true" t="shared" si="37" ref="D64:P64">(($D44-$B44)/20)+C64</f>
        <v>4235.440286480735</v>
      </c>
      <c r="E64" s="696">
        <f t="shared" si="37"/>
        <v>4218.430486133423</v>
      </c>
      <c r="F64" s="696">
        <f t="shared" si="37"/>
        <v>4201.420685786111</v>
      </c>
      <c r="G64" s="696">
        <f t="shared" si="37"/>
        <v>4184.410885438799</v>
      </c>
      <c r="H64" s="696">
        <f t="shared" si="37"/>
        <v>4167.4010850914865</v>
      </c>
      <c r="I64" s="696">
        <f t="shared" si="37"/>
        <v>4150.391284744174</v>
      </c>
      <c r="J64" s="696">
        <f t="shared" si="37"/>
        <v>4133.381484396862</v>
      </c>
      <c r="K64" s="696">
        <f t="shared" si="37"/>
        <v>4116.37168404955</v>
      </c>
      <c r="L64" s="696">
        <f t="shared" si="37"/>
        <v>4099.361883702238</v>
      </c>
      <c r="M64" s="696">
        <f t="shared" si="37"/>
        <v>4082.3520833549255</v>
      </c>
      <c r="N64" s="696">
        <f t="shared" si="37"/>
        <v>4065.3422830076133</v>
      </c>
      <c r="O64" s="696">
        <f t="shared" si="37"/>
        <v>4048.332482660301</v>
      </c>
      <c r="P64" s="696">
        <f t="shared" si="37"/>
        <v>4031.322682312989</v>
      </c>
      <c r="Q64" s="696">
        <f aca="true" t="shared" si="38" ref="Q64:Y64">(($D44-$B44)/20)+P64</f>
        <v>4014.3128819656768</v>
      </c>
      <c r="R64" s="696">
        <f t="shared" si="38"/>
        <v>3997.3030816183646</v>
      </c>
      <c r="S64" s="696">
        <f t="shared" si="38"/>
        <v>3980.2932812710524</v>
      </c>
      <c r="T64" s="696">
        <f t="shared" si="38"/>
        <v>3963.28348092374</v>
      </c>
      <c r="U64" s="696">
        <f t="shared" si="38"/>
        <v>3946.273680576428</v>
      </c>
      <c r="V64" s="696">
        <f t="shared" si="38"/>
        <v>3929.263880229116</v>
      </c>
      <c r="W64" s="702">
        <f t="shared" si="38"/>
        <v>3912.2540798818036</v>
      </c>
      <c r="X64" s="696">
        <f t="shared" si="38"/>
        <v>3895.2442795344914</v>
      </c>
      <c r="Y64" s="696">
        <f t="shared" si="38"/>
        <v>3878.234479187179</v>
      </c>
    </row>
    <row r="65" ht="12.75">
      <c r="B65" s="696"/>
    </row>
    <row r="68" spans="1:16" ht="12.75">
      <c r="A68" s="672" t="s">
        <v>284</v>
      </c>
      <c r="B68" s="1123" t="s">
        <v>74</v>
      </c>
      <c r="C68" s="1124">
        <v>1990</v>
      </c>
      <c r="D68" s="1124">
        <v>1991</v>
      </c>
      <c r="E68" s="1124">
        <v>1992</v>
      </c>
      <c r="F68" s="1124">
        <v>1993</v>
      </c>
      <c r="G68" s="1124">
        <v>1994</v>
      </c>
      <c r="H68" s="1124">
        <v>1995</v>
      </c>
      <c r="I68" s="1124">
        <v>1996</v>
      </c>
      <c r="J68" s="1124">
        <v>1997</v>
      </c>
      <c r="K68" s="1124">
        <v>1998</v>
      </c>
      <c r="L68" s="1125">
        <v>1999</v>
      </c>
      <c r="M68" s="1125">
        <v>2000</v>
      </c>
      <c r="N68" s="1125">
        <v>2001</v>
      </c>
      <c r="O68" s="1125">
        <v>2002</v>
      </c>
      <c r="P68" s="1125">
        <v>2003</v>
      </c>
    </row>
    <row r="69" spans="1:16" ht="12.75">
      <c r="A69" s="679" t="s">
        <v>13</v>
      </c>
      <c r="B69">
        <v>100</v>
      </c>
      <c r="C69">
        <f>C49/$C49*100</f>
        <v>100</v>
      </c>
      <c r="D69" s="696">
        <f>D49/$C49*100</f>
        <v>99.35</v>
      </c>
      <c r="E69" s="696">
        <f aca="true" t="shared" si="39" ref="E69:P69">E49/$C49*100</f>
        <v>98.69999999999999</v>
      </c>
      <c r="F69" s="696">
        <f t="shared" si="39"/>
        <v>98.05</v>
      </c>
      <c r="G69" s="696">
        <f t="shared" si="39"/>
        <v>97.39999999999999</v>
      </c>
      <c r="H69" s="696">
        <f t="shared" si="39"/>
        <v>96.74999999999999</v>
      </c>
      <c r="I69" s="696">
        <f t="shared" si="39"/>
        <v>96.09999999999998</v>
      </c>
      <c r="J69" s="696">
        <f t="shared" si="39"/>
        <v>95.44999999999997</v>
      </c>
      <c r="K69" s="696">
        <f t="shared" si="39"/>
        <v>94.79999999999997</v>
      </c>
      <c r="L69" s="696">
        <f t="shared" si="39"/>
        <v>94.14999999999996</v>
      </c>
      <c r="M69" s="696">
        <f t="shared" si="39"/>
        <v>93.49999999999996</v>
      </c>
      <c r="N69" s="696">
        <f t="shared" si="39"/>
        <v>92.84999999999997</v>
      </c>
      <c r="O69" s="696">
        <f t="shared" si="39"/>
        <v>92.19999999999996</v>
      </c>
      <c r="P69" s="696">
        <f t="shared" si="39"/>
        <v>91.54999999999995</v>
      </c>
    </row>
    <row r="70" spans="1:16" ht="12.75">
      <c r="A70" s="679" t="s">
        <v>7</v>
      </c>
      <c r="B70">
        <v>100</v>
      </c>
      <c r="C70">
        <f aca="true" t="shared" si="40" ref="C70:P84">C50/$C50*100</f>
        <v>100</v>
      </c>
      <c r="D70" s="696">
        <f t="shared" si="40"/>
        <v>99.625</v>
      </c>
      <c r="E70" s="696">
        <f t="shared" si="40"/>
        <v>99.25</v>
      </c>
      <c r="F70" s="696">
        <f t="shared" si="40"/>
        <v>98.87499999999999</v>
      </c>
      <c r="G70" s="696">
        <f t="shared" si="40"/>
        <v>98.5</v>
      </c>
      <c r="H70" s="696">
        <f t="shared" si="40"/>
        <v>98.125</v>
      </c>
      <c r="I70" s="696">
        <f t="shared" si="40"/>
        <v>97.74999999999999</v>
      </c>
      <c r="J70" s="696">
        <f t="shared" si="40"/>
        <v>97.37499999999999</v>
      </c>
      <c r="K70" s="696">
        <f t="shared" si="40"/>
        <v>96.99999999999999</v>
      </c>
      <c r="L70" s="696">
        <f t="shared" si="40"/>
        <v>96.62499999999999</v>
      </c>
      <c r="M70" s="696">
        <f t="shared" si="40"/>
        <v>96.24999999999999</v>
      </c>
      <c r="N70" s="696">
        <f t="shared" si="40"/>
        <v>95.87499999999999</v>
      </c>
      <c r="O70" s="696">
        <f t="shared" si="40"/>
        <v>95.49999999999999</v>
      </c>
      <c r="P70" s="696">
        <f t="shared" si="40"/>
        <v>95.12499999999999</v>
      </c>
    </row>
    <row r="71" spans="1:16" ht="12.75">
      <c r="A71" s="679" t="s">
        <v>12</v>
      </c>
      <c r="B71">
        <v>100</v>
      </c>
      <c r="C71">
        <f t="shared" si="40"/>
        <v>100</v>
      </c>
      <c r="D71" s="696">
        <f t="shared" si="40"/>
        <v>98.95</v>
      </c>
      <c r="E71" s="696">
        <f t="shared" si="40"/>
        <v>97.9</v>
      </c>
      <c r="F71" s="696">
        <f t="shared" si="40"/>
        <v>96.85000000000002</v>
      </c>
      <c r="G71" s="696">
        <f t="shared" si="40"/>
        <v>95.80000000000003</v>
      </c>
      <c r="H71" s="696">
        <f t="shared" si="40"/>
        <v>94.75000000000003</v>
      </c>
      <c r="I71" s="696">
        <f t="shared" si="40"/>
        <v>93.70000000000005</v>
      </c>
      <c r="J71" s="696">
        <f t="shared" si="40"/>
        <v>92.65000000000005</v>
      </c>
      <c r="K71" s="696">
        <f t="shared" si="40"/>
        <v>91.60000000000005</v>
      </c>
      <c r="L71" s="696">
        <f t="shared" si="40"/>
        <v>90.55000000000004</v>
      </c>
      <c r="M71" s="696">
        <f t="shared" si="40"/>
        <v>89.50000000000003</v>
      </c>
      <c r="N71" s="696">
        <f t="shared" si="40"/>
        <v>88.45000000000003</v>
      </c>
      <c r="O71" s="696">
        <f t="shared" si="40"/>
        <v>87.40000000000003</v>
      </c>
      <c r="P71" s="696">
        <f t="shared" si="40"/>
        <v>86.35000000000002</v>
      </c>
    </row>
    <row r="72" spans="1:16" ht="12.75">
      <c r="A72" s="679" t="s">
        <v>10</v>
      </c>
      <c r="B72">
        <v>100</v>
      </c>
      <c r="C72">
        <f t="shared" si="40"/>
        <v>100</v>
      </c>
      <c r="D72" s="696">
        <f t="shared" si="40"/>
        <v>100</v>
      </c>
      <c r="E72" s="696">
        <f t="shared" si="40"/>
        <v>100</v>
      </c>
      <c r="F72" s="696">
        <f t="shared" si="40"/>
        <v>100</v>
      </c>
      <c r="G72" s="696">
        <f t="shared" si="40"/>
        <v>100</v>
      </c>
      <c r="H72" s="696">
        <f t="shared" si="40"/>
        <v>100</v>
      </c>
      <c r="I72" s="696">
        <f t="shared" si="40"/>
        <v>100</v>
      </c>
      <c r="J72" s="696">
        <f t="shared" si="40"/>
        <v>100</v>
      </c>
      <c r="K72" s="696">
        <f t="shared" si="40"/>
        <v>100</v>
      </c>
      <c r="L72" s="696">
        <f t="shared" si="40"/>
        <v>100</v>
      </c>
      <c r="M72" s="696">
        <f t="shared" si="40"/>
        <v>100</v>
      </c>
      <c r="N72" s="696">
        <f t="shared" si="40"/>
        <v>100</v>
      </c>
      <c r="O72" s="696">
        <f t="shared" si="40"/>
        <v>100</v>
      </c>
      <c r="P72" s="696">
        <f t="shared" si="40"/>
        <v>100</v>
      </c>
    </row>
    <row r="73" spans="1:16" ht="12.75">
      <c r="A73" s="679" t="s">
        <v>3</v>
      </c>
      <c r="B73">
        <v>100</v>
      </c>
      <c r="C73">
        <f t="shared" si="40"/>
        <v>100</v>
      </c>
      <c r="D73" s="696">
        <f t="shared" si="40"/>
        <v>100</v>
      </c>
      <c r="E73" s="696">
        <f t="shared" si="40"/>
        <v>100</v>
      </c>
      <c r="F73" s="696">
        <f t="shared" si="40"/>
        <v>100</v>
      </c>
      <c r="G73" s="696">
        <f t="shared" si="40"/>
        <v>100</v>
      </c>
      <c r="H73" s="696">
        <f t="shared" si="40"/>
        <v>100</v>
      </c>
      <c r="I73" s="696">
        <f t="shared" si="40"/>
        <v>100</v>
      </c>
      <c r="J73" s="696">
        <f t="shared" si="40"/>
        <v>100</v>
      </c>
      <c r="K73" s="696">
        <f t="shared" si="40"/>
        <v>100</v>
      </c>
      <c r="L73" s="696">
        <f t="shared" si="40"/>
        <v>100</v>
      </c>
      <c r="M73" s="696">
        <f t="shared" si="40"/>
        <v>100</v>
      </c>
      <c r="N73" s="696">
        <f t="shared" si="40"/>
        <v>100</v>
      </c>
      <c r="O73" s="696">
        <f t="shared" si="40"/>
        <v>100</v>
      </c>
      <c r="P73" s="696">
        <f t="shared" si="40"/>
        <v>100</v>
      </c>
    </row>
    <row r="74" spans="1:16" ht="12.75">
      <c r="A74" s="679" t="s">
        <v>8</v>
      </c>
      <c r="B74">
        <v>100</v>
      </c>
      <c r="C74">
        <f t="shared" si="40"/>
        <v>100</v>
      </c>
      <c r="D74" s="696">
        <f t="shared" si="40"/>
        <v>98.94999999999999</v>
      </c>
      <c r="E74" s="696">
        <f t="shared" si="40"/>
        <v>97.89999999999999</v>
      </c>
      <c r="F74" s="696">
        <f t="shared" si="40"/>
        <v>96.85</v>
      </c>
      <c r="G74" s="696">
        <f t="shared" si="40"/>
        <v>95.8</v>
      </c>
      <c r="H74" s="696">
        <f t="shared" si="40"/>
        <v>94.74999999999999</v>
      </c>
      <c r="I74" s="696">
        <f t="shared" si="40"/>
        <v>93.69999999999999</v>
      </c>
      <c r="J74" s="696">
        <f t="shared" si="40"/>
        <v>92.64999999999999</v>
      </c>
      <c r="K74" s="696">
        <f t="shared" si="40"/>
        <v>91.59999999999998</v>
      </c>
      <c r="L74" s="696">
        <f t="shared" si="40"/>
        <v>90.54999999999997</v>
      </c>
      <c r="M74" s="696">
        <f t="shared" si="40"/>
        <v>89.49999999999999</v>
      </c>
      <c r="N74" s="696">
        <f t="shared" si="40"/>
        <v>88.44999999999997</v>
      </c>
      <c r="O74" s="696">
        <f t="shared" si="40"/>
        <v>87.39999999999998</v>
      </c>
      <c r="P74" s="696">
        <f t="shared" si="40"/>
        <v>86.34999999999997</v>
      </c>
    </row>
    <row r="75" spans="1:16" ht="12.75">
      <c r="A75" s="679" t="s">
        <v>0</v>
      </c>
      <c r="B75">
        <v>100</v>
      </c>
      <c r="C75">
        <f t="shared" si="40"/>
        <v>100</v>
      </c>
      <c r="D75" s="696">
        <f t="shared" si="40"/>
        <v>101.25</v>
      </c>
      <c r="E75" s="696">
        <f t="shared" si="40"/>
        <v>102.49999999999999</v>
      </c>
      <c r="F75" s="696">
        <f t="shared" si="40"/>
        <v>103.74999999999999</v>
      </c>
      <c r="G75" s="696">
        <f t="shared" si="40"/>
        <v>104.99999999999999</v>
      </c>
      <c r="H75" s="696">
        <f t="shared" si="40"/>
        <v>106.24999999999997</v>
      </c>
      <c r="I75" s="696">
        <f t="shared" si="40"/>
        <v>107.49999999999997</v>
      </c>
      <c r="J75" s="696">
        <f t="shared" si="40"/>
        <v>108.74999999999997</v>
      </c>
      <c r="K75" s="696">
        <f t="shared" si="40"/>
        <v>109.99999999999997</v>
      </c>
      <c r="L75" s="696">
        <f t="shared" si="40"/>
        <v>111.24999999999996</v>
      </c>
      <c r="M75" s="696">
        <f t="shared" si="40"/>
        <v>112.49999999999996</v>
      </c>
      <c r="N75" s="696">
        <f t="shared" si="40"/>
        <v>113.74999999999997</v>
      </c>
      <c r="O75" s="696">
        <f t="shared" si="40"/>
        <v>114.99999999999997</v>
      </c>
      <c r="P75" s="696">
        <f t="shared" si="40"/>
        <v>116.24999999999999</v>
      </c>
    </row>
    <row r="76" spans="1:16" ht="12.75">
      <c r="A76" s="679" t="s">
        <v>1</v>
      </c>
      <c r="B76">
        <v>100</v>
      </c>
      <c r="C76">
        <f t="shared" si="40"/>
        <v>100</v>
      </c>
      <c r="D76" s="696">
        <f t="shared" si="40"/>
        <v>100.65000000000002</v>
      </c>
      <c r="E76" s="696">
        <f t="shared" si="40"/>
        <v>101.30000000000001</v>
      </c>
      <c r="F76" s="696">
        <f t="shared" si="40"/>
        <v>101.95000000000003</v>
      </c>
      <c r="G76" s="696">
        <f t="shared" si="40"/>
        <v>102.60000000000002</v>
      </c>
      <c r="H76" s="696">
        <f t="shared" si="40"/>
        <v>103.25000000000004</v>
      </c>
      <c r="I76" s="696">
        <f t="shared" si="40"/>
        <v>103.90000000000003</v>
      </c>
      <c r="J76" s="696">
        <f t="shared" si="40"/>
        <v>104.55000000000005</v>
      </c>
      <c r="K76" s="696">
        <f t="shared" si="40"/>
        <v>105.20000000000005</v>
      </c>
      <c r="L76" s="696">
        <f t="shared" si="40"/>
        <v>105.85000000000007</v>
      </c>
      <c r="M76" s="696">
        <f t="shared" si="40"/>
        <v>106.50000000000006</v>
      </c>
      <c r="N76" s="696">
        <f t="shared" si="40"/>
        <v>107.15000000000008</v>
      </c>
      <c r="O76" s="696">
        <f t="shared" si="40"/>
        <v>107.80000000000007</v>
      </c>
      <c r="P76" s="696">
        <f t="shared" si="40"/>
        <v>108.45000000000009</v>
      </c>
    </row>
    <row r="77" spans="1:16" ht="12.75">
      <c r="A77" s="679" t="s">
        <v>11</v>
      </c>
      <c r="B77">
        <v>100</v>
      </c>
      <c r="C77">
        <f t="shared" si="40"/>
        <v>100</v>
      </c>
      <c r="D77" s="696">
        <f t="shared" si="40"/>
        <v>99.675</v>
      </c>
      <c r="E77" s="696">
        <f t="shared" si="40"/>
        <v>99.35</v>
      </c>
      <c r="F77" s="696">
        <f t="shared" si="40"/>
        <v>99.02499999999999</v>
      </c>
      <c r="G77" s="696">
        <f t="shared" si="40"/>
        <v>98.69999999999999</v>
      </c>
      <c r="H77" s="696">
        <f t="shared" si="40"/>
        <v>98.37499999999999</v>
      </c>
      <c r="I77" s="696">
        <f t="shared" si="40"/>
        <v>98.05</v>
      </c>
      <c r="J77" s="696">
        <f t="shared" si="40"/>
        <v>97.72499999999998</v>
      </c>
      <c r="K77" s="696">
        <f t="shared" si="40"/>
        <v>97.39999999999999</v>
      </c>
      <c r="L77" s="696">
        <f t="shared" si="40"/>
        <v>97.07499999999999</v>
      </c>
      <c r="M77" s="696">
        <f t="shared" si="40"/>
        <v>96.74999999999999</v>
      </c>
      <c r="N77" s="696">
        <f t="shared" si="40"/>
        <v>96.42499999999998</v>
      </c>
      <c r="O77" s="696">
        <f t="shared" si="40"/>
        <v>96.09999999999998</v>
      </c>
      <c r="P77" s="696">
        <f t="shared" si="40"/>
        <v>95.77499999999998</v>
      </c>
    </row>
    <row r="78" spans="1:16" ht="12.75">
      <c r="A78" s="679" t="s">
        <v>2</v>
      </c>
      <c r="B78">
        <v>100</v>
      </c>
      <c r="C78">
        <f t="shared" si="40"/>
        <v>100</v>
      </c>
      <c r="D78" s="696">
        <f t="shared" si="40"/>
        <v>98.6</v>
      </c>
      <c r="E78" s="696">
        <f t="shared" si="40"/>
        <v>97.2</v>
      </c>
      <c r="F78" s="696">
        <f t="shared" si="40"/>
        <v>95.79999999999998</v>
      </c>
      <c r="G78" s="696">
        <f t="shared" si="40"/>
        <v>94.39999999999998</v>
      </c>
      <c r="H78" s="696">
        <f t="shared" si="40"/>
        <v>92.99999999999999</v>
      </c>
      <c r="I78" s="696">
        <f t="shared" si="40"/>
        <v>91.59999999999998</v>
      </c>
      <c r="J78" s="696">
        <f t="shared" si="40"/>
        <v>90.19999999999997</v>
      </c>
      <c r="K78" s="696">
        <f t="shared" si="40"/>
        <v>88.79999999999997</v>
      </c>
      <c r="L78" s="696">
        <f t="shared" si="40"/>
        <v>87.39999999999996</v>
      </c>
      <c r="M78" s="696">
        <f t="shared" si="40"/>
        <v>85.99999999999997</v>
      </c>
      <c r="N78" s="696">
        <f t="shared" si="40"/>
        <v>84.59999999999995</v>
      </c>
      <c r="O78" s="696">
        <f t="shared" si="40"/>
        <v>83.19999999999995</v>
      </c>
      <c r="P78" s="696">
        <f t="shared" si="40"/>
        <v>81.79999999999995</v>
      </c>
    </row>
    <row r="79" spans="1:16" ht="12.75">
      <c r="A79" s="679" t="s">
        <v>5</v>
      </c>
      <c r="B79">
        <v>100</v>
      </c>
      <c r="C79">
        <f t="shared" si="40"/>
        <v>100</v>
      </c>
      <c r="D79" s="696">
        <f t="shared" si="40"/>
        <v>99.7</v>
      </c>
      <c r="E79" s="696">
        <f t="shared" si="40"/>
        <v>99.4</v>
      </c>
      <c r="F79" s="696">
        <f t="shared" si="40"/>
        <v>99.10000000000001</v>
      </c>
      <c r="G79" s="696">
        <f t="shared" si="40"/>
        <v>98.80000000000001</v>
      </c>
      <c r="H79" s="696">
        <f t="shared" si="40"/>
        <v>98.50000000000001</v>
      </c>
      <c r="I79" s="696">
        <f t="shared" si="40"/>
        <v>98.2</v>
      </c>
      <c r="J79" s="696">
        <f t="shared" si="40"/>
        <v>97.9</v>
      </c>
      <c r="K79" s="696">
        <f t="shared" si="40"/>
        <v>97.60000000000001</v>
      </c>
      <c r="L79" s="696">
        <f t="shared" si="40"/>
        <v>97.30000000000003</v>
      </c>
      <c r="M79" s="696">
        <f t="shared" si="40"/>
        <v>97.00000000000001</v>
      </c>
      <c r="N79" s="696">
        <f t="shared" si="40"/>
        <v>96.70000000000002</v>
      </c>
      <c r="O79" s="696">
        <f t="shared" si="40"/>
        <v>96.40000000000002</v>
      </c>
      <c r="P79" s="696">
        <f t="shared" si="40"/>
        <v>96.10000000000002</v>
      </c>
    </row>
    <row r="80" spans="1:16" ht="12.75">
      <c r="A80" s="679" t="s">
        <v>4</v>
      </c>
      <c r="B80">
        <v>100</v>
      </c>
      <c r="C80">
        <f t="shared" si="40"/>
        <v>100</v>
      </c>
      <c r="D80" s="696">
        <f t="shared" si="40"/>
        <v>101.34999999999998</v>
      </c>
      <c r="E80" s="696">
        <f t="shared" si="40"/>
        <v>102.69999999999999</v>
      </c>
      <c r="F80" s="696">
        <f t="shared" si="40"/>
        <v>104.04999999999998</v>
      </c>
      <c r="G80" s="696">
        <f t="shared" si="40"/>
        <v>105.39999999999998</v>
      </c>
      <c r="H80" s="696">
        <f t="shared" si="40"/>
        <v>106.74999999999997</v>
      </c>
      <c r="I80" s="696">
        <f t="shared" si="40"/>
        <v>108.09999999999998</v>
      </c>
      <c r="J80" s="696">
        <f t="shared" si="40"/>
        <v>109.44999999999997</v>
      </c>
      <c r="K80" s="696">
        <f t="shared" si="40"/>
        <v>110.79999999999998</v>
      </c>
      <c r="L80" s="696">
        <f t="shared" si="40"/>
        <v>112.14999999999999</v>
      </c>
      <c r="M80" s="696">
        <f t="shared" si="40"/>
        <v>113.5</v>
      </c>
      <c r="N80" s="696">
        <f t="shared" si="40"/>
        <v>114.85000000000001</v>
      </c>
      <c r="O80" s="696">
        <f t="shared" si="40"/>
        <v>116.20000000000002</v>
      </c>
      <c r="P80" s="696">
        <f t="shared" si="40"/>
        <v>117.55000000000003</v>
      </c>
    </row>
    <row r="81" spans="1:16" ht="12.75">
      <c r="A81" s="679" t="s">
        <v>6</v>
      </c>
      <c r="B81">
        <v>100</v>
      </c>
      <c r="C81">
        <f t="shared" si="40"/>
        <v>100</v>
      </c>
      <c r="D81" s="696">
        <f t="shared" si="40"/>
        <v>100.75</v>
      </c>
      <c r="E81" s="696">
        <f t="shared" si="40"/>
        <v>101.50000000000001</v>
      </c>
      <c r="F81" s="696">
        <f t="shared" si="40"/>
        <v>102.25000000000001</v>
      </c>
      <c r="G81" s="696">
        <f t="shared" si="40"/>
        <v>103.00000000000004</v>
      </c>
      <c r="H81" s="696">
        <f t="shared" si="40"/>
        <v>103.75000000000006</v>
      </c>
      <c r="I81" s="696">
        <f t="shared" si="40"/>
        <v>104.50000000000006</v>
      </c>
      <c r="J81" s="696">
        <f t="shared" si="40"/>
        <v>105.25000000000007</v>
      </c>
      <c r="K81" s="696">
        <f t="shared" si="40"/>
        <v>106.00000000000007</v>
      </c>
      <c r="L81" s="696">
        <f t="shared" si="40"/>
        <v>106.75000000000009</v>
      </c>
      <c r="M81" s="696">
        <f t="shared" si="40"/>
        <v>107.50000000000009</v>
      </c>
      <c r="N81" s="696">
        <f t="shared" si="40"/>
        <v>108.25000000000009</v>
      </c>
      <c r="O81" s="696">
        <f t="shared" si="40"/>
        <v>109.00000000000011</v>
      </c>
      <c r="P81" s="696">
        <f t="shared" si="40"/>
        <v>109.75000000000013</v>
      </c>
    </row>
    <row r="82" spans="1:16" ht="12.75">
      <c r="A82" s="679" t="s">
        <v>14</v>
      </c>
      <c r="B82">
        <v>100</v>
      </c>
      <c r="C82">
        <f t="shared" si="40"/>
        <v>100</v>
      </c>
      <c r="D82" s="696">
        <f t="shared" si="40"/>
        <v>100.2</v>
      </c>
      <c r="E82" s="696">
        <f t="shared" si="40"/>
        <v>100.40000000000002</v>
      </c>
      <c r="F82" s="696">
        <f t="shared" si="40"/>
        <v>100.60000000000002</v>
      </c>
      <c r="G82" s="696">
        <f t="shared" si="40"/>
        <v>100.80000000000003</v>
      </c>
      <c r="H82" s="696">
        <f t="shared" si="40"/>
        <v>101.00000000000004</v>
      </c>
      <c r="I82" s="696">
        <f t="shared" si="40"/>
        <v>101.20000000000005</v>
      </c>
      <c r="J82" s="696">
        <f t="shared" si="40"/>
        <v>101.40000000000005</v>
      </c>
      <c r="K82" s="696">
        <f t="shared" si="40"/>
        <v>101.60000000000007</v>
      </c>
      <c r="L82" s="696">
        <f t="shared" si="40"/>
        <v>101.80000000000007</v>
      </c>
      <c r="M82" s="696">
        <f t="shared" si="40"/>
        <v>102.00000000000009</v>
      </c>
      <c r="N82" s="696">
        <f t="shared" si="40"/>
        <v>102.20000000000009</v>
      </c>
      <c r="O82" s="696">
        <f t="shared" si="40"/>
        <v>102.40000000000009</v>
      </c>
      <c r="P82" s="696">
        <f t="shared" si="40"/>
        <v>102.60000000000011</v>
      </c>
    </row>
    <row r="83" spans="1:16" ht="13.5" thickBot="1">
      <c r="A83" s="677" t="s">
        <v>9</v>
      </c>
      <c r="B83">
        <v>100</v>
      </c>
      <c r="C83">
        <f t="shared" si="40"/>
        <v>100</v>
      </c>
      <c r="D83" s="696">
        <f t="shared" si="40"/>
        <v>99.375</v>
      </c>
      <c r="E83" s="696">
        <f t="shared" si="40"/>
        <v>98.75</v>
      </c>
      <c r="F83" s="696">
        <f t="shared" si="40"/>
        <v>98.125</v>
      </c>
      <c r="G83" s="696">
        <f t="shared" si="40"/>
        <v>97.49999999999999</v>
      </c>
      <c r="H83" s="696">
        <f t="shared" si="40"/>
        <v>96.87499999999999</v>
      </c>
      <c r="I83" s="696">
        <f t="shared" si="40"/>
        <v>96.24999999999999</v>
      </c>
      <c r="J83" s="696">
        <f t="shared" si="40"/>
        <v>95.62499999999999</v>
      </c>
      <c r="K83" s="696">
        <f t="shared" si="40"/>
        <v>94.99999999999997</v>
      </c>
      <c r="L83" s="696">
        <f t="shared" si="40"/>
        <v>94.37499999999997</v>
      </c>
      <c r="M83" s="696">
        <f t="shared" si="40"/>
        <v>93.74999999999997</v>
      </c>
      <c r="N83" s="696">
        <f t="shared" si="40"/>
        <v>93.12499999999997</v>
      </c>
      <c r="O83" s="696">
        <f t="shared" si="40"/>
        <v>92.49999999999996</v>
      </c>
      <c r="P83" s="696">
        <f t="shared" si="40"/>
        <v>91.87499999999996</v>
      </c>
    </row>
    <row r="84" spans="1:16" ht="12.75">
      <c r="A84" s="681" t="s">
        <v>15</v>
      </c>
      <c r="B84">
        <v>100</v>
      </c>
      <c r="C84">
        <f t="shared" si="40"/>
        <v>100</v>
      </c>
      <c r="D84" s="696">
        <f t="shared" si="40"/>
        <v>99.6</v>
      </c>
      <c r="E84" s="696">
        <f t="shared" si="40"/>
        <v>99.2</v>
      </c>
      <c r="F84" s="696">
        <f t="shared" si="40"/>
        <v>98.8</v>
      </c>
      <c r="G84" s="696">
        <f t="shared" si="40"/>
        <v>98.4</v>
      </c>
      <c r="H84" s="696">
        <f t="shared" si="40"/>
        <v>98</v>
      </c>
      <c r="I84" s="696">
        <f t="shared" si="40"/>
        <v>97.6</v>
      </c>
      <c r="J84" s="696">
        <f t="shared" si="40"/>
        <v>97.2</v>
      </c>
      <c r="K84" s="696">
        <f t="shared" si="40"/>
        <v>96.8</v>
      </c>
      <c r="L84" s="696">
        <f t="shared" si="40"/>
        <v>96.39999999999999</v>
      </c>
      <c r="M84" s="696">
        <f t="shared" si="40"/>
        <v>96</v>
      </c>
      <c r="N84" s="696">
        <f t="shared" si="40"/>
        <v>95.6</v>
      </c>
      <c r="O84" s="696">
        <f t="shared" si="40"/>
        <v>95.19999999999999</v>
      </c>
      <c r="P84" s="696">
        <f t="shared" si="40"/>
        <v>94.8</v>
      </c>
    </row>
    <row r="85" spans="1:16" ht="12.75">
      <c r="A85" s="681"/>
      <c r="D85" s="696"/>
      <c r="E85" s="696"/>
      <c r="F85" s="696"/>
      <c r="G85" s="696"/>
      <c r="H85" s="696"/>
      <c r="I85" s="696"/>
      <c r="J85" s="696"/>
      <c r="K85" s="696"/>
      <c r="L85" s="696"/>
      <c r="M85" s="696"/>
      <c r="N85" s="696"/>
      <c r="O85" s="696"/>
      <c r="P85" s="696"/>
    </row>
    <row r="86" spans="1:16" ht="12.75">
      <c r="A86" s="681"/>
      <c r="D86" s="696"/>
      <c r="E86" s="696"/>
      <c r="F86" s="696"/>
      <c r="G86" s="696"/>
      <c r="H86" s="696"/>
      <c r="I86" s="696"/>
      <c r="J86" s="696"/>
      <c r="K86" s="696"/>
      <c r="L86" s="696"/>
      <c r="M86" s="696"/>
      <c r="N86" s="696"/>
      <c r="O86" s="696"/>
      <c r="P86" s="696"/>
    </row>
    <row r="87" spans="1:16" ht="12.75">
      <c r="A87" s="681"/>
      <c r="D87" s="696"/>
      <c r="E87" s="696"/>
      <c r="F87" s="696"/>
      <c r="G87" s="696"/>
      <c r="H87" s="696"/>
      <c r="I87" s="696"/>
      <c r="J87" s="696"/>
      <c r="K87" s="696"/>
      <c r="L87" s="696"/>
      <c r="M87" s="696"/>
      <c r="N87" s="696"/>
      <c r="O87" s="696"/>
      <c r="P87" s="696"/>
    </row>
    <row r="88" spans="1:16" ht="12.75">
      <c r="A88" s="681"/>
      <c r="D88" s="696"/>
      <c r="E88" s="696"/>
      <c r="F88" s="696"/>
      <c r="G88" s="696"/>
      <c r="H88" s="696"/>
      <c r="I88" s="696"/>
      <c r="J88" s="696"/>
      <c r="K88" s="696"/>
      <c r="L88" s="696"/>
      <c r="M88" s="696"/>
      <c r="N88" s="696"/>
      <c r="O88" s="696"/>
      <c r="P88" s="696"/>
    </row>
    <row r="89" spans="1:16" ht="12.75">
      <c r="A89" s="681"/>
      <c r="D89" s="696"/>
      <c r="E89" s="696"/>
      <c r="F89" s="696"/>
      <c r="G89" s="696"/>
      <c r="H89" s="696"/>
      <c r="I89" s="696"/>
      <c r="J89" s="696"/>
      <c r="K89" s="696"/>
      <c r="L89" s="696"/>
      <c r="M89" s="696"/>
      <c r="N89" s="696"/>
      <c r="O89" s="696"/>
      <c r="P89" s="696"/>
    </row>
    <row r="90" spans="1:16" ht="12.75">
      <c r="A90" s="681"/>
      <c r="D90" s="696"/>
      <c r="E90" s="696"/>
      <c r="F90" s="696"/>
      <c r="G90" s="696"/>
      <c r="H90" s="696"/>
      <c r="I90" s="696"/>
      <c r="J90" s="696"/>
      <c r="K90" s="696"/>
      <c r="L90" s="696"/>
      <c r="M90" s="696"/>
      <c r="N90" s="696"/>
      <c r="O90" s="696"/>
      <c r="P90" s="696"/>
    </row>
    <row r="91" spans="10:11" ht="12.75">
      <c r="J91" s="28"/>
      <c r="K91" s="28"/>
    </row>
    <row r="92" spans="1:11" ht="12.75">
      <c r="A92" s="28"/>
      <c r="B92" s="28"/>
      <c r="C92" s="28"/>
      <c r="D92" s="28"/>
      <c r="E92" s="28"/>
      <c r="F92" s="28"/>
      <c r="G92" s="671" t="s">
        <v>137</v>
      </c>
      <c r="H92" s="672"/>
      <c r="I92" s="1127"/>
      <c r="J92" s="520"/>
      <c r="K92" s="520"/>
    </row>
    <row r="93" spans="1:11" ht="51.75" thickBot="1">
      <c r="A93" s="1128"/>
      <c r="B93" s="1129" t="s">
        <v>68</v>
      </c>
      <c r="C93" s="1129" t="s">
        <v>69</v>
      </c>
      <c r="D93" s="1129" t="s">
        <v>289</v>
      </c>
      <c r="E93" s="700" t="s">
        <v>91</v>
      </c>
      <c r="F93" s="28"/>
      <c r="G93" s="1130" t="s">
        <v>241</v>
      </c>
      <c r="H93" s="1131" t="s">
        <v>239</v>
      </c>
      <c r="I93" s="1132"/>
      <c r="J93" s="520"/>
      <c r="K93" s="703"/>
    </row>
    <row r="94" spans="1:11" ht="12.75">
      <c r="A94" s="679" t="s">
        <v>13</v>
      </c>
      <c r="B94" s="696">
        <f aca="true" t="shared" si="41" ref="B94:B109">P69</f>
        <v>91.54999999999995</v>
      </c>
      <c r="C94" s="696">
        <f>C7</f>
        <v>116.59281071863603</v>
      </c>
      <c r="D94" s="698">
        <f>C94-B94</f>
        <v>25.042810718636076</v>
      </c>
      <c r="E94" s="701">
        <v>19.249231817413005</v>
      </c>
      <c r="G94" s="554">
        <f>J7/' Pop'!P6</f>
        <v>11.362007903096714</v>
      </c>
      <c r="H94" s="696">
        <f>J7*1000/'GDP data'!X13</f>
        <v>434.64715966446045</v>
      </c>
      <c r="J94" s="28"/>
      <c r="K94" s="28"/>
    </row>
    <row r="95" spans="1:11" ht="12.75">
      <c r="A95" s="679" t="s">
        <v>7</v>
      </c>
      <c r="B95" s="696">
        <f t="shared" si="41"/>
        <v>95.12499999999999</v>
      </c>
      <c r="C95" s="696">
        <f aca="true" t="shared" si="42" ref="C95:C109">C8</f>
        <v>100.63682853398201</v>
      </c>
      <c r="D95" s="698">
        <f aca="true" t="shared" si="43" ref="D95:D109">C95-B95</f>
        <v>5.511828533982026</v>
      </c>
      <c r="E95" s="701">
        <v>1.880651812659309</v>
      </c>
      <c r="G95" s="554">
        <f>J8/' Pop'!P7</f>
        <v>14.275138987648049</v>
      </c>
      <c r="H95" s="696">
        <f>J8*1000/'GDP data'!X14</f>
        <v>568.083454162074</v>
      </c>
      <c r="J95" s="28"/>
      <c r="K95" s="28"/>
    </row>
    <row r="96" spans="1:11" ht="12.75">
      <c r="A96" s="679" t="s">
        <v>12</v>
      </c>
      <c r="B96" s="696">
        <f t="shared" si="41"/>
        <v>86.35000000000002</v>
      </c>
      <c r="C96" s="696">
        <f t="shared" si="42"/>
        <v>106.31876978533157</v>
      </c>
      <c r="D96" s="698">
        <f t="shared" si="43"/>
        <v>19.968769785331546</v>
      </c>
      <c r="E96" s="701">
        <v>16.51377431374658</v>
      </c>
      <c r="G96" s="554">
        <f>J9/' Pop'!P11</f>
        <v>13.738223120719224</v>
      </c>
      <c r="H96" s="696">
        <f>J9*1000/'GDP data'!X18</f>
        <v>528.3928196943674</v>
      </c>
      <c r="J96" s="28"/>
      <c r="K96" s="28"/>
    </row>
    <row r="97" spans="1:11" ht="12.75">
      <c r="A97" s="679" t="s">
        <v>10</v>
      </c>
      <c r="B97" s="696">
        <f t="shared" si="41"/>
        <v>100</v>
      </c>
      <c r="C97" s="696">
        <f t="shared" si="42"/>
        <v>121.54453516657964</v>
      </c>
      <c r="D97" s="698">
        <f t="shared" si="43"/>
        <v>21.544535166579635</v>
      </c>
      <c r="E97" s="701">
        <v>21.544535166579635</v>
      </c>
      <c r="G97" s="554">
        <f>J10/' Pop'!P13</f>
        <v>16.412615279113968</v>
      </c>
      <c r="H97" s="696">
        <f>J10*1000/'GDP data'!X20</f>
        <v>678.0265534492463</v>
      </c>
      <c r="J97" s="28"/>
      <c r="K97" s="28"/>
    </row>
    <row r="98" spans="1:8" ht="12.75">
      <c r="A98" s="679" t="s">
        <v>3</v>
      </c>
      <c r="B98" s="696">
        <f t="shared" si="41"/>
        <v>100</v>
      </c>
      <c r="C98" s="696">
        <f t="shared" si="42"/>
        <v>98.09742831618979</v>
      </c>
      <c r="D98" s="698">
        <f t="shared" si="43"/>
        <v>-1.9025716838102085</v>
      </c>
      <c r="E98" s="701">
        <v>-1.9025716838102085</v>
      </c>
      <c r="G98" s="554">
        <f>J11/' Pop'!P14</f>
        <v>9.328915047777672</v>
      </c>
      <c r="H98" s="696">
        <f>J11*1000/'GDP data'!X21</f>
        <v>376.51346929052204</v>
      </c>
    </row>
    <row r="99" spans="1:8" ht="12.75">
      <c r="A99" s="679" t="s">
        <v>8</v>
      </c>
      <c r="B99" s="696">
        <f t="shared" si="41"/>
        <v>86.34999999999997</v>
      </c>
      <c r="C99" s="696">
        <f t="shared" si="42"/>
        <v>81.5132738205033</v>
      </c>
      <c r="D99" s="698">
        <f t="shared" si="43"/>
        <v>-4.836726179496665</v>
      </c>
      <c r="E99" s="701">
        <v>-4.836726179496708</v>
      </c>
      <c r="G99" s="554">
        <f>J12/' Pop'!P15</f>
        <v>12.325785597176587</v>
      </c>
      <c r="H99" s="696">
        <f>J12*1000/'GDP data'!X22</f>
        <v>526.7962894665972</v>
      </c>
    </row>
    <row r="100" spans="1:8" ht="12.75">
      <c r="A100" s="679" t="s">
        <v>0</v>
      </c>
      <c r="B100" s="696">
        <f t="shared" si="41"/>
        <v>116.24999999999999</v>
      </c>
      <c r="C100" s="696">
        <f t="shared" si="42"/>
        <v>123.2488359670062</v>
      </c>
      <c r="D100" s="698">
        <f t="shared" si="43"/>
        <v>6.998835967006215</v>
      </c>
      <c r="E100" s="701">
        <v>6.998835967006215</v>
      </c>
      <c r="G100" s="554">
        <f>J13/' Pop'!P16</f>
        <v>12.887821862817338</v>
      </c>
      <c r="H100" s="696">
        <f>J13*1000/'GDP data'!X23</f>
        <v>723.7611994731676</v>
      </c>
    </row>
    <row r="101" spans="1:8" ht="12.75">
      <c r="A101" s="679" t="s">
        <v>1</v>
      </c>
      <c r="B101" s="696">
        <f t="shared" si="41"/>
        <v>108.45000000000009</v>
      </c>
      <c r="C101" s="696">
        <f t="shared" si="42"/>
        <v>125.15981029549926</v>
      </c>
      <c r="D101" s="698">
        <f t="shared" si="43"/>
        <v>16.709810295499167</v>
      </c>
      <c r="E101" s="701">
        <v>12.25400849453031</v>
      </c>
      <c r="G101" s="554">
        <f>J14/' Pop'!P19</f>
        <v>17.115397337876864</v>
      </c>
      <c r="H101" s="696">
        <f>J14*1000/'GDP data'!X26</f>
        <v>600.4105566837134</v>
      </c>
    </row>
    <row r="102" spans="1:8" ht="12.75">
      <c r="A102" s="679" t="s">
        <v>11</v>
      </c>
      <c r="B102" s="696">
        <f t="shared" si="41"/>
        <v>95.77499999999998</v>
      </c>
      <c r="C102" s="696">
        <f t="shared" si="42"/>
        <v>111.64425326912418</v>
      </c>
      <c r="D102" s="698">
        <f t="shared" si="43"/>
        <v>15.8692532691242</v>
      </c>
      <c r="E102" s="701">
        <v>15.869253269124172</v>
      </c>
      <c r="G102" s="554">
        <f>J15/' Pop'!P20</f>
        <v>9.883704410696195</v>
      </c>
      <c r="H102" s="696">
        <f>J15*1000/'GDP data'!X27</f>
        <v>434.76560750744534</v>
      </c>
    </row>
    <row r="103" spans="1:8" ht="12.75">
      <c r="A103" s="679" t="s">
        <v>2</v>
      </c>
      <c r="B103" s="696">
        <f t="shared" si="41"/>
        <v>81.79999999999995</v>
      </c>
      <c r="C103" s="696">
        <f t="shared" si="42"/>
        <v>88.5381502022037</v>
      </c>
      <c r="D103" s="698">
        <f t="shared" si="43"/>
        <v>6.738150202203741</v>
      </c>
      <c r="E103" s="701">
        <v>-8.57109297711628</v>
      </c>
      <c r="G103" s="554">
        <f>J16/' Pop'!P24</f>
        <v>25.172904017857146</v>
      </c>
      <c r="H103" s="696">
        <f>J16*1000/'GDP data'!X31</f>
        <v>548.3679463178626</v>
      </c>
    </row>
    <row r="104" spans="1:8" ht="12.75">
      <c r="A104" s="679" t="s">
        <v>5</v>
      </c>
      <c r="B104" s="696">
        <f t="shared" si="41"/>
        <v>96.10000000000002</v>
      </c>
      <c r="C104" s="696">
        <f t="shared" si="42"/>
        <v>100.82536045170694</v>
      </c>
      <c r="D104" s="698">
        <f t="shared" si="43"/>
        <v>4.725360451706919</v>
      </c>
      <c r="E104" s="701">
        <v>-1.37625640703493</v>
      </c>
      <c r="G104" s="554">
        <f>J17/' Pop'!P26</f>
        <v>13.248028363574317</v>
      </c>
      <c r="H104" s="696">
        <f>J17*1000/'GDP data'!X33</f>
        <v>514.3411187562479</v>
      </c>
    </row>
    <row r="105" spans="1:8" ht="12.75">
      <c r="A105" s="679" t="s">
        <v>4</v>
      </c>
      <c r="B105" s="696">
        <f t="shared" si="41"/>
        <v>117.55000000000003</v>
      </c>
      <c r="C105" s="696">
        <f t="shared" si="42"/>
        <v>136.6768186440916</v>
      </c>
      <c r="D105" s="698">
        <f t="shared" si="43"/>
        <v>19.126818644091585</v>
      </c>
      <c r="E105" s="701">
        <v>19.126818644091614</v>
      </c>
      <c r="G105" s="554">
        <f>J18/' Pop'!P29</f>
        <v>7.96359634074674</v>
      </c>
      <c r="H105" s="696">
        <f>J18*1000/'GDP data'!X36</f>
        <v>488.8717363690963</v>
      </c>
    </row>
    <row r="106" spans="1:8" ht="12.75">
      <c r="A106" s="679" t="s">
        <v>6</v>
      </c>
      <c r="B106" s="696">
        <f t="shared" si="41"/>
        <v>109.75000000000013</v>
      </c>
      <c r="C106" s="696">
        <f t="shared" si="42"/>
        <v>140.61675703609538</v>
      </c>
      <c r="D106" s="698">
        <f t="shared" si="43"/>
        <v>30.86675703609525</v>
      </c>
      <c r="E106" s="701">
        <v>30.866757036095365</v>
      </c>
      <c r="G106" s="554">
        <f>J19/' Pop'!P33</f>
        <v>9.787762619174918</v>
      </c>
      <c r="H106" s="696">
        <f>J19*1000/'GDP data'!X40</f>
        <v>451.88003232649595</v>
      </c>
    </row>
    <row r="107" spans="1:8" ht="12.75">
      <c r="A107" s="679" t="s">
        <v>14</v>
      </c>
      <c r="B107" s="696">
        <f t="shared" si="41"/>
        <v>102.60000000000011</v>
      </c>
      <c r="C107" s="696">
        <f t="shared" si="42"/>
        <v>97.57307832306333</v>
      </c>
      <c r="D107" s="698">
        <f t="shared" si="43"/>
        <v>-5.02692167693678</v>
      </c>
      <c r="E107" s="701">
        <v>-5.026921676936681</v>
      </c>
      <c r="G107" s="554">
        <f>J20/' Pop'!P34</f>
        <v>7.8778813566303105</v>
      </c>
      <c r="H107" s="696">
        <f>J20*1000/'GDP data'!X41</f>
        <v>321.15699330723754</v>
      </c>
    </row>
    <row r="108" spans="1:8" ht="13.5" thickBot="1">
      <c r="A108" s="677" t="s">
        <v>9</v>
      </c>
      <c r="B108" s="696">
        <f t="shared" si="41"/>
        <v>91.87499999999996</v>
      </c>
      <c r="C108" s="696">
        <f t="shared" si="42"/>
        <v>86.65398864613726</v>
      </c>
      <c r="D108" s="698">
        <f t="shared" si="43"/>
        <v>-5.221011353862693</v>
      </c>
      <c r="E108" s="701">
        <v>-5.221011353862735</v>
      </c>
      <c r="G108" s="554">
        <f>J21/' Pop'!P37</f>
        <v>10.98329538916666</v>
      </c>
      <c r="H108" s="696">
        <f>J21*1000/'GDP data'!X44</f>
        <v>431.7272402824365</v>
      </c>
    </row>
    <row r="109" spans="1:5" ht="12.75">
      <c r="A109" s="681" t="s">
        <v>15</v>
      </c>
      <c r="B109" s="696">
        <f t="shared" si="41"/>
        <v>94.8</v>
      </c>
      <c r="C109" s="696">
        <f t="shared" si="42"/>
        <v>98.28717469204402</v>
      </c>
      <c r="D109" s="698">
        <f t="shared" si="43"/>
        <v>3.4871746920440216</v>
      </c>
      <c r="E109" s="701">
        <v>2.790164747310982</v>
      </c>
    </row>
    <row r="110" spans="2:3" ht="12.75">
      <c r="B110" s="696"/>
      <c r="C110" s="696"/>
    </row>
    <row r="111" spans="1:6" ht="15">
      <c r="A111" s="704"/>
      <c r="B111" s="800"/>
      <c r="C111" s="800"/>
      <c r="D111" s="800"/>
      <c r="E111" s="800"/>
      <c r="F111" s="800"/>
    </row>
    <row r="112" spans="1:6" ht="38.25">
      <c r="A112" s="699"/>
      <c r="B112" s="803" t="s">
        <v>291</v>
      </c>
      <c r="C112" s="803" t="s">
        <v>285</v>
      </c>
      <c r="D112" s="803" t="s">
        <v>286</v>
      </c>
      <c r="E112" s="803" t="s">
        <v>287</v>
      </c>
      <c r="F112" s="803" t="s">
        <v>288</v>
      </c>
    </row>
    <row r="113" spans="1:6" ht="12.75">
      <c r="A113" s="699" t="s">
        <v>13</v>
      </c>
      <c r="B113" s="801">
        <v>116.59281071863603</v>
      </c>
      <c r="C113" s="802">
        <v>91.55</v>
      </c>
      <c r="D113" s="802">
        <v>97.34357890122303</v>
      </c>
      <c r="E113" s="802">
        <v>25.04281071863602</v>
      </c>
      <c r="F113" s="802">
        <v>19.249231817413005</v>
      </c>
    </row>
    <row r="114" spans="1:6" ht="12.75">
      <c r="A114" s="699" t="s">
        <v>7</v>
      </c>
      <c r="B114" s="801">
        <v>100.63682853398201</v>
      </c>
      <c r="C114" s="802">
        <v>95.125</v>
      </c>
      <c r="D114" s="802">
        <v>98.7561767213227</v>
      </c>
      <c r="E114" s="802">
        <v>5.511828533982012</v>
      </c>
      <c r="F114" s="802">
        <v>1.880651812659309</v>
      </c>
    </row>
    <row r="115" spans="1:6" ht="12.75">
      <c r="A115" s="699" t="s">
        <v>12</v>
      </c>
      <c r="B115" s="801">
        <v>106.31876978533157</v>
      </c>
      <c r="C115" s="802">
        <v>86.35</v>
      </c>
      <c r="D115" s="802">
        <v>89.80499547158499</v>
      </c>
      <c r="E115" s="802">
        <v>19.96876978533156</v>
      </c>
      <c r="F115" s="802">
        <v>16.51377431374658</v>
      </c>
    </row>
    <row r="116" spans="1:6" ht="12.75">
      <c r="A116" s="699" t="s">
        <v>10</v>
      </c>
      <c r="B116" s="801">
        <v>121.54453516657964</v>
      </c>
      <c r="C116" s="802">
        <v>100</v>
      </c>
      <c r="D116" s="802">
        <v>100</v>
      </c>
      <c r="E116" s="802">
        <v>21.544535166579635</v>
      </c>
      <c r="F116" s="802">
        <v>21.544535166579635</v>
      </c>
    </row>
    <row r="117" spans="1:6" ht="12.75">
      <c r="A117" s="699" t="s">
        <v>3</v>
      </c>
      <c r="B117" s="801">
        <v>98.09742831618979</v>
      </c>
      <c r="C117" s="802">
        <v>100</v>
      </c>
      <c r="D117" s="802">
        <v>100</v>
      </c>
      <c r="E117" s="802">
        <v>-1.9025716838102085</v>
      </c>
      <c r="F117" s="802">
        <v>-1.9025716838102085</v>
      </c>
    </row>
    <row r="118" spans="1:6" ht="12.75">
      <c r="A118" s="699" t="s">
        <v>8</v>
      </c>
      <c r="B118" s="801">
        <v>81.5132738205033</v>
      </c>
      <c r="C118" s="802">
        <v>86.35</v>
      </c>
      <c r="D118" s="802">
        <v>86.35</v>
      </c>
      <c r="E118" s="802">
        <v>-4.836726179496708</v>
      </c>
      <c r="F118" s="802">
        <v>-4.836726179496708</v>
      </c>
    </row>
    <row r="119" spans="1:6" ht="12.75">
      <c r="A119" s="699" t="s">
        <v>0</v>
      </c>
      <c r="B119" s="801">
        <v>123.2488359670062</v>
      </c>
      <c r="C119" s="802">
        <v>116.25</v>
      </c>
      <c r="D119" s="802">
        <v>116.25</v>
      </c>
      <c r="E119" s="802">
        <v>6.998835967006215</v>
      </c>
      <c r="F119" s="802">
        <v>6.998835967006215</v>
      </c>
    </row>
    <row r="120" spans="1:6" ht="12.75">
      <c r="A120" s="699" t="s">
        <v>1</v>
      </c>
      <c r="B120" s="801">
        <v>125.15981029549926</v>
      </c>
      <c r="C120" s="802">
        <v>108.45</v>
      </c>
      <c r="D120" s="802">
        <v>112.90580180096894</v>
      </c>
      <c r="E120" s="802">
        <v>16.709810295499253</v>
      </c>
      <c r="F120" s="802">
        <v>12.25400849453031</v>
      </c>
    </row>
    <row r="121" spans="1:6" ht="12.75">
      <c r="A121" s="699" t="s">
        <v>11</v>
      </c>
      <c r="B121" s="801">
        <v>111.64425326912418</v>
      </c>
      <c r="C121" s="802">
        <v>95.775</v>
      </c>
      <c r="D121" s="802">
        <v>95.775</v>
      </c>
      <c r="E121" s="802">
        <v>15.869253269124172</v>
      </c>
      <c r="F121" s="802">
        <v>15.869253269124172</v>
      </c>
    </row>
    <row r="122" spans="1:6" ht="12.75">
      <c r="A122" s="699" t="s">
        <v>2</v>
      </c>
      <c r="B122" s="801">
        <v>88.5381502022037</v>
      </c>
      <c r="C122" s="802">
        <v>81.8</v>
      </c>
      <c r="D122" s="802">
        <v>97.10924317931998</v>
      </c>
      <c r="E122" s="802">
        <v>6.738150202203698</v>
      </c>
      <c r="F122" s="802">
        <v>-8.57109297711628</v>
      </c>
    </row>
    <row r="123" spans="1:6" ht="12.75">
      <c r="A123" s="699" t="s">
        <v>5</v>
      </c>
      <c r="B123" s="801">
        <v>100.82536045170694</v>
      </c>
      <c r="C123" s="802">
        <v>96.1</v>
      </c>
      <c r="D123" s="802">
        <v>102.20161685874187</v>
      </c>
      <c r="E123" s="802">
        <v>4.725360451706948</v>
      </c>
      <c r="F123" s="802">
        <v>-1.37625640703493</v>
      </c>
    </row>
    <row r="124" spans="1:6" ht="12.75">
      <c r="A124" s="699" t="s">
        <v>4</v>
      </c>
      <c r="B124" s="801">
        <v>136.6768186440916</v>
      </c>
      <c r="C124" s="802">
        <v>117.55</v>
      </c>
      <c r="D124" s="802">
        <v>117.55</v>
      </c>
      <c r="E124" s="802">
        <v>19.126818644091614</v>
      </c>
      <c r="F124" s="802">
        <v>19.126818644091614</v>
      </c>
    </row>
    <row r="125" spans="1:6" ht="12.75">
      <c r="A125" s="699" t="s">
        <v>6</v>
      </c>
      <c r="B125" s="801">
        <v>140.61675703609535</v>
      </c>
      <c r="C125" s="802">
        <v>109.75</v>
      </c>
      <c r="D125" s="802">
        <v>109.75</v>
      </c>
      <c r="E125" s="802">
        <v>30.866757036095365</v>
      </c>
      <c r="F125" s="802">
        <v>30.866757036095365</v>
      </c>
    </row>
    <row r="126" spans="1:6" ht="12.75">
      <c r="A126" s="699" t="s">
        <v>14</v>
      </c>
      <c r="B126" s="801">
        <v>97.57307832306333</v>
      </c>
      <c r="C126" s="802">
        <v>102.6</v>
      </c>
      <c r="D126" s="802">
        <v>102.6</v>
      </c>
      <c r="E126" s="802">
        <v>-5.026921676936681</v>
      </c>
      <c r="F126" s="802">
        <v>-5.026921676936681</v>
      </c>
    </row>
    <row r="127" spans="1:6" ht="12.75">
      <c r="A127" s="699" t="s">
        <v>230</v>
      </c>
      <c r="B127" s="801">
        <v>86.65398864613726</v>
      </c>
      <c r="C127" s="802">
        <v>91.875</v>
      </c>
      <c r="D127" s="802">
        <v>91.875</v>
      </c>
      <c r="E127" s="802">
        <v>-5.221011353862735</v>
      </c>
      <c r="F127" s="802">
        <v>-5.221011353862735</v>
      </c>
    </row>
    <row r="128" spans="1:6" ht="12.75">
      <c r="A128" s="699" t="s">
        <v>15</v>
      </c>
      <c r="B128" s="801">
        <v>98.28717469204402</v>
      </c>
      <c r="C128" s="802">
        <v>94.8</v>
      </c>
      <c r="D128" s="802">
        <v>95.49700994473304</v>
      </c>
      <c r="E128" s="802">
        <v>3.4871746920440074</v>
      </c>
      <c r="F128" s="802">
        <v>2.790164747310982</v>
      </c>
    </row>
    <row r="129" spans="1:6" ht="12.75">
      <c r="A129" s="699"/>
      <c r="B129" s="800"/>
      <c r="C129" s="800"/>
      <c r="D129" s="800"/>
      <c r="E129" s="800"/>
      <c r="F129" s="800"/>
    </row>
    <row r="131" spans="2:5" ht="12.75">
      <c r="B131" s="696"/>
      <c r="E131" s="698"/>
    </row>
    <row r="132" spans="2:5" ht="12.75">
      <c r="B132" s="696"/>
      <c r="E132" s="698"/>
    </row>
    <row r="133" spans="1:5" ht="51.75" thickBot="1">
      <c r="A133" s="1133"/>
      <c r="B133" s="1134" t="s">
        <v>292</v>
      </c>
      <c r="C133" s="1134" t="s">
        <v>292</v>
      </c>
      <c r="D133" s="1134" t="s">
        <v>293</v>
      </c>
      <c r="E133" s="698"/>
    </row>
    <row r="134" spans="1:5" ht="39" thickBot="1">
      <c r="A134" s="1135"/>
      <c r="B134" s="706" t="s">
        <v>241</v>
      </c>
      <c r="C134" s="706" t="s">
        <v>240</v>
      </c>
      <c r="D134" s="1136" t="s">
        <v>82</v>
      </c>
      <c r="E134" s="698"/>
    </row>
    <row r="135" spans="1:5" ht="12.75">
      <c r="A135" s="679" t="s">
        <v>13</v>
      </c>
      <c r="B135" s="554">
        <f>G94</f>
        <v>11.362007903096714</v>
      </c>
      <c r="C135" s="554">
        <f>H94</f>
        <v>434.64715966446045</v>
      </c>
      <c r="D135" s="698">
        <f>E94</f>
        <v>19.249231817413005</v>
      </c>
      <c r="E135" s="698"/>
    </row>
    <row r="136" spans="1:5" ht="12.75">
      <c r="A136" s="679" t="s">
        <v>7</v>
      </c>
      <c r="B136" s="554">
        <f aca="true" t="shared" si="44" ref="B136:B149">G95</f>
        <v>14.275138987648049</v>
      </c>
      <c r="C136" s="554">
        <f aca="true" t="shared" si="45" ref="C136:C149">H95</f>
        <v>568.083454162074</v>
      </c>
      <c r="D136" s="698">
        <f aca="true" t="shared" si="46" ref="D136:D149">E95</f>
        <v>1.880651812659309</v>
      </c>
      <c r="E136" s="698"/>
    </row>
    <row r="137" spans="1:5" ht="12.75">
      <c r="A137" s="679" t="s">
        <v>12</v>
      </c>
      <c r="B137" s="554">
        <f t="shared" si="44"/>
        <v>13.738223120719224</v>
      </c>
      <c r="C137" s="554">
        <f t="shared" si="45"/>
        <v>528.3928196943674</v>
      </c>
      <c r="D137" s="698">
        <f t="shared" si="46"/>
        <v>16.51377431374658</v>
      </c>
      <c r="E137" s="698"/>
    </row>
    <row r="138" spans="1:5" ht="12.75">
      <c r="A138" s="679" t="s">
        <v>10</v>
      </c>
      <c r="B138" s="554">
        <f t="shared" si="44"/>
        <v>16.412615279113968</v>
      </c>
      <c r="C138" s="554">
        <f t="shared" si="45"/>
        <v>678.0265534492463</v>
      </c>
      <c r="D138" s="698">
        <f t="shared" si="46"/>
        <v>21.544535166579635</v>
      </c>
      <c r="E138" s="698"/>
    </row>
    <row r="139" spans="1:5" ht="12.75">
      <c r="A139" s="679" t="s">
        <v>3</v>
      </c>
      <c r="B139" s="554">
        <f t="shared" si="44"/>
        <v>9.328915047777672</v>
      </c>
      <c r="C139" s="554">
        <f t="shared" si="45"/>
        <v>376.51346929052204</v>
      </c>
      <c r="D139" s="698">
        <f t="shared" si="46"/>
        <v>-1.9025716838102085</v>
      </c>
      <c r="E139" s="698"/>
    </row>
    <row r="140" spans="1:5" ht="12.75">
      <c r="A140" s="679" t="s">
        <v>8</v>
      </c>
      <c r="B140" s="554">
        <f t="shared" si="44"/>
        <v>12.325785597176587</v>
      </c>
      <c r="C140" s="554">
        <f t="shared" si="45"/>
        <v>526.7962894665972</v>
      </c>
      <c r="D140" s="698">
        <f t="shared" si="46"/>
        <v>-4.836726179496708</v>
      </c>
      <c r="E140" s="698"/>
    </row>
    <row r="141" spans="1:5" ht="12.75">
      <c r="A141" s="679" t="s">
        <v>0</v>
      </c>
      <c r="B141" s="554">
        <f t="shared" si="44"/>
        <v>12.887821862817338</v>
      </c>
      <c r="C141" s="554">
        <f t="shared" si="45"/>
        <v>723.7611994731676</v>
      </c>
      <c r="D141" s="698">
        <f t="shared" si="46"/>
        <v>6.998835967006215</v>
      </c>
      <c r="E141" s="698"/>
    </row>
    <row r="142" spans="1:5" ht="12.75">
      <c r="A142" s="679" t="s">
        <v>1</v>
      </c>
      <c r="B142" s="554">
        <f t="shared" si="44"/>
        <v>17.115397337876864</v>
      </c>
      <c r="C142" s="554">
        <f t="shared" si="45"/>
        <v>600.4105566837134</v>
      </c>
      <c r="D142" s="698">
        <f t="shared" si="46"/>
        <v>12.25400849453031</v>
      </c>
      <c r="E142" s="698"/>
    </row>
    <row r="143" spans="1:5" ht="12.75">
      <c r="A143" s="679" t="s">
        <v>11</v>
      </c>
      <c r="B143" s="554">
        <f t="shared" si="44"/>
        <v>9.883704410696195</v>
      </c>
      <c r="C143" s="554">
        <f t="shared" si="45"/>
        <v>434.76560750744534</v>
      </c>
      <c r="D143" s="698">
        <f t="shared" si="46"/>
        <v>15.869253269124172</v>
      </c>
      <c r="E143" s="698"/>
    </row>
    <row r="144" spans="1:5" ht="12.75">
      <c r="A144" s="679" t="s">
        <v>2</v>
      </c>
      <c r="B144" s="554">
        <f t="shared" si="44"/>
        <v>25.172904017857146</v>
      </c>
      <c r="C144" s="554">
        <f t="shared" si="45"/>
        <v>548.3679463178626</v>
      </c>
      <c r="D144" s="698">
        <f t="shared" si="46"/>
        <v>-8.57109297711628</v>
      </c>
      <c r="E144" s="698"/>
    </row>
    <row r="145" spans="1:5" ht="12.75">
      <c r="A145" s="679" t="s">
        <v>5</v>
      </c>
      <c r="B145" s="554">
        <f t="shared" si="44"/>
        <v>13.248028363574317</v>
      </c>
      <c r="C145" s="554">
        <f t="shared" si="45"/>
        <v>514.3411187562479</v>
      </c>
      <c r="D145" s="698">
        <f t="shared" si="46"/>
        <v>-1.37625640703493</v>
      </c>
      <c r="E145" s="698"/>
    </row>
    <row r="146" spans="1:5" ht="12.75">
      <c r="A146" s="679" t="s">
        <v>4</v>
      </c>
      <c r="B146" s="554">
        <f t="shared" si="44"/>
        <v>7.96359634074674</v>
      </c>
      <c r="C146" s="554">
        <f t="shared" si="45"/>
        <v>488.8717363690963</v>
      </c>
      <c r="D146" s="698">
        <f t="shared" si="46"/>
        <v>19.126818644091614</v>
      </c>
      <c r="E146" s="698"/>
    </row>
    <row r="147" spans="1:5" ht="12.75">
      <c r="A147" s="679" t="s">
        <v>6</v>
      </c>
      <c r="B147" s="554">
        <f t="shared" si="44"/>
        <v>9.787762619174918</v>
      </c>
      <c r="C147" s="554">
        <f t="shared" si="45"/>
        <v>451.88003232649595</v>
      </c>
      <c r="D147" s="698">
        <f t="shared" si="46"/>
        <v>30.866757036095365</v>
      </c>
      <c r="E147" s="698"/>
    </row>
    <row r="148" spans="1:5" ht="12.75">
      <c r="A148" s="679" t="s">
        <v>14</v>
      </c>
      <c r="B148" s="554">
        <f t="shared" si="44"/>
        <v>7.8778813566303105</v>
      </c>
      <c r="C148" s="554">
        <f t="shared" si="45"/>
        <v>321.15699330723754</v>
      </c>
      <c r="D148" s="698">
        <f t="shared" si="46"/>
        <v>-5.026921676936681</v>
      </c>
      <c r="E148" s="698"/>
    </row>
    <row r="149" spans="1:5" ht="13.5" thickBot="1">
      <c r="A149" s="677" t="s">
        <v>9</v>
      </c>
      <c r="B149" s="554">
        <f t="shared" si="44"/>
        <v>10.98329538916666</v>
      </c>
      <c r="C149" s="554">
        <f t="shared" si="45"/>
        <v>431.7272402824365</v>
      </c>
      <c r="D149" s="698">
        <f t="shared" si="46"/>
        <v>-5.221011353862735</v>
      </c>
      <c r="E149" s="698"/>
    </row>
    <row r="150" ht="12.75">
      <c r="E150" s="698"/>
    </row>
    <row r="153" ht="15.75">
      <c r="A153" s="705" t="s">
        <v>294</v>
      </c>
    </row>
    <row r="154" ht="13.5" thickBot="1"/>
    <row r="155" spans="1:9" ht="64.5" thickBot="1">
      <c r="A155" s="1135"/>
      <c r="B155" s="706" t="s">
        <v>295</v>
      </c>
      <c r="C155" s="706" t="s">
        <v>297</v>
      </c>
      <c r="D155" s="28"/>
      <c r="E155" s="706" t="s">
        <v>296</v>
      </c>
      <c r="F155" s="706" t="s">
        <v>298</v>
      </c>
      <c r="G155" s="28"/>
      <c r="H155" s="1136" t="s">
        <v>299</v>
      </c>
      <c r="I155" s="1136" t="s">
        <v>300</v>
      </c>
    </row>
    <row r="156" spans="1:10" ht="12.75">
      <c r="A156" s="679" t="s">
        <v>13</v>
      </c>
      <c r="B156" s="28">
        <v>7</v>
      </c>
      <c r="C156">
        <v>6</v>
      </c>
      <c r="D156">
        <f>B156-C156</f>
        <v>1</v>
      </c>
      <c r="E156">
        <v>4</v>
      </c>
      <c r="F156">
        <v>3</v>
      </c>
      <c r="G156">
        <f>E156-F156</f>
        <v>1</v>
      </c>
      <c r="H156">
        <v>13</v>
      </c>
      <c r="I156">
        <v>10</v>
      </c>
      <c r="J156">
        <f>H156-I156</f>
        <v>3</v>
      </c>
    </row>
    <row r="157" spans="1:10" ht="12.75">
      <c r="A157" s="679" t="s">
        <v>7</v>
      </c>
      <c r="B157" s="28">
        <v>12</v>
      </c>
      <c r="C157">
        <v>12</v>
      </c>
      <c r="D157">
        <f aca="true" t="shared" si="47" ref="D157:D170">B157-C157</f>
        <v>0</v>
      </c>
      <c r="E157">
        <v>12</v>
      </c>
      <c r="F157">
        <v>12</v>
      </c>
      <c r="G157">
        <f aca="true" t="shared" si="48" ref="G157:G170">E157-F157</f>
        <v>0</v>
      </c>
      <c r="H157">
        <v>7</v>
      </c>
      <c r="I157">
        <v>7</v>
      </c>
      <c r="J157">
        <f aca="true" t="shared" si="49" ref="J157:J170">H157-I157</f>
        <v>0</v>
      </c>
    </row>
    <row r="158" spans="1:10" ht="12.75">
      <c r="A158" s="679" t="s">
        <v>12</v>
      </c>
      <c r="B158" s="28">
        <v>11</v>
      </c>
      <c r="C158">
        <v>10</v>
      </c>
      <c r="D158">
        <f t="shared" si="47"/>
        <v>1</v>
      </c>
      <c r="E158">
        <v>10</v>
      </c>
      <c r="F158">
        <v>8</v>
      </c>
      <c r="G158">
        <f t="shared" si="48"/>
        <v>2</v>
      </c>
      <c r="H158">
        <v>11</v>
      </c>
      <c r="I158">
        <v>9</v>
      </c>
      <c r="J158">
        <f t="shared" si="49"/>
        <v>2</v>
      </c>
    </row>
    <row r="159" spans="1:10" ht="12.75">
      <c r="A159" s="679" t="s">
        <v>10</v>
      </c>
      <c r="B159" s="28">
        <v>13</v>
      </c>
      <c r="C159">
        <v>13</v>
      </c>
      <c r="D159">
        <f t="shared" si="47"/>
        <v>0</v>
      </c>
      <c r="E159">
        <v>14</v>
      </c>
      <c r="F159">
        <v>14</v>
      </c>
      <c r="G159">
        <f t="shared" si="48"/>
        <v>0</v>
      </c>
      <c r="H159">
        <v>14</v>
      </c>
      <c r="I159">
        <v>8</v>
      </c>
      <c r="J159">
        <f t="shared" si="49"/>
        <v>6</v>
      </c>
    </row>
    <row r="160" spans="1:10" ht="12.75">
      <c r="A160" s="679" t="s">
        <v>3</v>
      </c>
      <c r="B160" s="28">
        <v>3</v>
      </c>
      <c r="C160">
        <v>3</v>
      </c>
      <c r="D160">
        <f t="shared" si="47"/>
        <v>0</v>
      </c>
      <c r="E160">
        <v>2</v>
      </c>
      <c r="F160">
        <v>2</v>
      </c>
      <c r="G160">
        <f t="shared" si="48"/>
        <v>0</v>
      </c>
      <c r="H160">
        <v>5</v>
      </c>
      <c r="I160">
        <v>5</v>
      </c>
      <c r="J160">
        <f t="shared" si="49"/>
        <v>0</v>
      </c>
    </row>
    <row r="161" spans="1:10" ht="12.75">
      <c r="A161" s="679" t="s">
        <v>8</v>
      </c>
      <c r="B161" s="28">
        <v>8</v>
      </c>
      <c r="C161">
        <v>8</v>
      </c>
      <c r="D161">
        <f t="shared" si="47"/>
        <v>0</v>
      </c>
      <c r="E161">
        <v>9</v>
      </c>
      <c r="F161">
        <v>10</v>
      </c>
      <c r="G161">
        <f t="shared" si="48"/>
        <v>-1</v>
      </c>
      <c r="H161">
        <v>4</v>
      </c>
      <c r="I161">
        <v>3</v>
      </c>
      <c r="J161">
        <f t="shared" si="49"/>
        <v>1</v>
      </c>
    </row>
    <row r="162" spans="1:10" ht="12.75">
      <c r="A162" s="679" t="s">
        <v>0</v>
      </c>
      <c r="B162" s="28">
        <v>9</v>
      </c>
      <c r="C162">
        <v>9</v>
      </c>
      <c r="D162">
        <f t="shared" si="47"/>
        <v>0</v>
      </c>
      <c r="E162">
        <v>15</v>
      </c>
      <c r="F162">
        <v>15</v>
      </c>
      <c r="G162">
        <f t="shared" si="48"/>
        <v>0</v>
      </c>
      <c r="H162">
        <v>8</v>
      </c>
      <c r="I162">
        <v>11</v>
      </c>
      <c r="J162">
        <f t="shared" si="49"/>
        <v>-3</v>
      </c>
    </row>
    <row r="163" spans="1:10" ht="12.75">
      <c r="A163" s="679" t="s">
        <v>1</v>
      </c>
      <c r="B163" s="28">
        <v>14</v>
      </c>
      <c r="C163">
        <v>14</v>
      </c>
      <c r="D163">
        <f t="shared" si="47"/>
        <v>0</v>
      </c>
      <c r="E163">
        <v>13</v>
      </c>
      <c r="F163">
        <v>13</v>
      </c>
      <c r="G163">
        <f t="shared" si="48"/>
        <v>0</v>
      </c>
      <c r="H163">
        <v>9</v>
      </c>
      <c r="I163">
        <v>13</v>
      </c>
      <c r="J163">
        <f t="shared" si="49"/>
        <v>-4</v>
      </c>
    </row>
    <row r="164" spans="1:10" ht="12.75">
      <c r="A164" s="679" t="s">
        <v>11</v>
      </c>
      <c r="B164" s="28">
        <v>5</v>
      </c>
      <c r="C164">
        <v>4</v>
      </c>
      <c r="D164">
        <f t="shared" si="47"/>
        <v>1</v>
      </c>
      <c r="E164">
        <v>5</v>
      </c>
      <c r="F164">
        <v>4</v>
      </c>
      <c r="G164">
        <f t="shared" si="48"/>
        <v>1</v>
      </c>
      <c r="H164">
        <v>10</v>
      </c>
      <c r="I164">
        <v>12</v>
      </c>
      <c r="J164">
        <f t="shared" si="49"/>
        <v>-2</v>
      </c>
    </row>
    <row r="165" spans="1:10" ht="12.75">
      <c r="A165" s="679" t="s">
        <v>2</v>
      </c>
      <c r="B165" s="28">
        <v>15</v>
      </c>
      <c r="C165">
        <v>15</v>
      </c>
      <c r="D165">
        <f t="shared" si="47"/>
        <v>0</v>
      </c>
      <c r="E165">
        <v>11</v>
      </c>
      <c r="F165">
        <v>11</v>
      </c>
      <c r="G165">
        <f t="shared" si="48"/>
        <v>0</v>
      </c>
      <c r="H165">
        <v>1</v>
      </c>
      <c r="I165">
        <v>1</v>
      </c>
      <c r="J165">
        <f t="shared" si="49"/>
        <v>0</v>
      </c>
    </row>
    <row r="166" spans="1:10" ht="12.75">
      <c r="A166" s="679" t="s">
        <v>5</v>
      </c>
      <c r="B166" s="28">
        <v>10</v>
      </c>
      <c r="C166">
        <v>11</v>
      </c>
      <c r="D166">
        <f t="shared" si="47"/>
        <v>-1</v>
      </c>
      <c r="E166">
        <v>8</v>
      </c>
      <c r="F166">
        <v>9</v>
      </c>
      <c r="G166">
        <f t="shared" si="48"/>
        <v>-1</v>
      </c>
      <c r="H166">
        <v>6</v>
      </c>
      <c r="I166">
        <v>6</v>
      </c>
      <c r="J166">
        <f t="shared" si="49"/>
        <v>0</v>
      </c>
    </row>
    <row r="167" spans="1:10" ht="12.75">
      <c r="A167" s="679" t="s">
        <v>4</v>
      </c>
      <c r="B167" s="28">
        <v>2</v>
      </c>
      <c r="C167">
        <v>2</v>
      </c>
      <c r="D167">
        <f t="shared" si="47"/>
        <v>0</v>
      </c>
      <c r="E167">
        <v>7</v>
      </c>
      <c r="F167">
        <v>6</v>
      </c>
      <c r="G167">
        <f t="shared" si="48"/>
        <v>1</v>
      </c>
      <c r="H167">
        <v>12</v>
      </c>
      <c r="I167">
        <v>14</v>
      </c>
      <c r="J167">
        <f t="shared" si="49"/>
        <v>-2</v>
      </c>
    </row>
    <row r="168" spans="1:10" ht="12.75">
      <c r="A168" s="679" t="s">
        <v>6</v>
      </c>
      <c r="B168" s="28">
        <v>4</v>
      </c>
      <c r="C168">
        <v>5</v>
      </c>
      <c r="D168">
        <f t="shared" si="47"/>
        <v>-1</v>
      </c>
      <c r="E168">
        <v>6</v>
      </c>
      <c r="F168">
        <v>7</v>
      </c>
      <c r="G168">
        <f t="shared" si="48"/>
        <v>-1</v>
      </c>
      <c r="H168">
        <v>15</v>
      </c>
      <c r="I168">
        <v>15</v>
      </c>
      <c r="J168">
        <f t="shared" si="49"/>
        <v>0</v>
      </c>
    </row>
    <row r="169" spans="1:10" ht="12.75">
      <c r="A169" s="679" t="s">
        <v>14</v>
      </c>
      <c r="B169" s="28">
        <v>1</v>
      </c>
      <c r="C169">
        <v>1</v>
      </c>
      <c r="D169">
        <f t="shared" si="47"/>
        <v>0</v>
      </c>
      <c r="E169">
        <v>1</v>
      </c>
      <c r="F169">
        <v>1</v>
      </c>
      <c r="G169">
        <f t="shared" si="48"/>
        <v>0</v>
      </c>
      <c r="H169">
        <v>3</v>
      </c>
      <c r="I169">
        <v>4</v>
      </c>
      <c r="J169">
        <f t="shared" si="49"/>
        <v>-1</v>
      </c>
    </row>
    <row r="170" spans="1:10" ht="13.5" thickBot="1">
      <c r="A170" s="677" t="s">
        <v>9</v>
      </c>
      <c r="B170" s="28">
        <v>6</v>
      </c>
      <c r="C170">
        <v>7</v>
      </c>
      <c r="D170">
        <f t="shared" si="47"/>
        <v>-1</v>
      </c>
      <c r="E170">
        <v>3</v>
      </c>
      <c r="F170">
        <v>5</v>
      </c>
      <c r="G170">
        <f t="shared" si="48"/>
        <v>-2</v>
      </c>
      <c r="H170">
        <v>2</v>
      </c>
      <c r="I170">
        <v>2</v>
      </c>
      <c r="J170">
        <f t="shared" si="49"/>
        <v>0</v>
      </c>
    </row>
    <row r="171" spans="4:10" ht="12.75">
      <c r="D171">
        <f>SUM(D156:D170)</f>
        <v>0</v>
      </c>
      <c r="G171">
        <f>SUM(G156:G170)</f>
        <v>0</v>
      </c>
      <c r="J171">
        <f>SUM(J156:J170)</f>
        <v>0</v>
      </c>
    </row>
  </sheetData>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
    <tabColor indexed="15"/>
  </sheetPr>
  <dimension ref="A35:Q68"/>
  <sheetViews>
    <sheetView workbookViewId="0" topLeftCell="A1">
      <selection activeCell="A1" sqref="A1"/>
    </sheetView>
  </sheetViews>
  <sheetFormatPr defaultColWidth="9.140625" defaultRowHeight="12.75"/>
  <cols>
    <col min="1" max="1" width="25.00390625" style="0" customWidth="1"/>
    <col min="2" max="2" width="29.7109375" style="0" customWidth="1"/>
    <col min="16" max="16" width="3.57421875" style="0" customWidth="1"/>
    <col min="17" max="17" width="19.00390625" style="0" customWidth="1"/>
    <col min="18" max="18" width="10.57421875" style="0" customWidth="1"/>
    <col min="19" max="19" width="25.140625" style="0" customWidth="1"/>
  </cols>
  <sheetData>
    <row r="34" ht="13.5" thickBot="1"/>
    <row r="35" spans="1:2" ht="33" customHeight="1" thickBot="1">
      <c r="A35" s="773"/>
      <c r="B35" s="763" t="s">
        <v>93</v>
      </c>
    </row>
    <row r="36" spans="1:17" ht="13.5" thickBot="1">
      <c r="A36" s="789"/>
      <c r="B36" s="951" t="s">
        <v>333</v>
      </c>
      <c r="Q36" s="28"/>
    </row>
    <row r="37" spans="1:2" ht="15" customHeight="1">
      <c r="A37" s="778" t="str">
        <f>'Indicator 1. Greenhouse Gases '!A193</f>
        <v>Cyprus</v>
      </c>
      <c r="B37" s="764">
        <f>'Indicator 1. Greenhouse Gases '!B193</f>
        <v>0</v>
      </c>
    </row>
    <row r="38" spans="1:2" ht="15" customHeight="1">
      <c r="A38" s="778" t="str">
        <f>'Indicator 1. Greenhouse Gases '!A219</f>
        <v>Switzerland</v>
      </c>
      <c r="B38" s="764">
        <f>'Indicator 1. Greenhouse Gases '!B219</f>
        <v>0</v>
      </c>
    </row>
    <row r="39" spans="1:2" ht="15" customHeight="1">
      <c r="A39" s="778" t="str">
        <f>'Indicator 1. Greenhouse Gases '!A220</f>
        <v>Turkey</v>
      </c>
      <c r="B39" s="764">
        <f>'Indicator 1. Greenhouse Gases '!B220</f>
        <v>0</v>
      </c>
    </row>
    <row r="40" spans="1:2" ht="15" customHeight="1">
      <c r="A40" s="778" t="str">
        <f>'Indicator 1. Greenhouse Gases '!A205</f>
        <v>Latvia</v>
      </c>
      <c r="B40" s="765">
        <f>'Indicator 1. Greenhouse Gases '!B205</f>
        <v>4.5512101278146915</v>
      </c>
    </row>
    <row r="41" spans="1:2" ht="15" customHeight="1">
      <c r="A41" s="778" t="str">
        <f>'Indicator 1. Greenhouse Gases '!A207</f>
        <v>Lithuania</v>
      </c>
      <c r="B41" s="765">
        <f>'Indicator 1. Greenhouse Gases '!B207</f>
        <v>5.833748962236957</v>
      </c>
    </row>
    <row r="42" spans="1:2" ht="15" customHeight="1">
      <c r="A42" s="778" t="str">
        <f>'Indicator 1. Greenhouse Gases '!A214</f>
        <v>Romania</v>
      </c>
      <c r="B42" s="765">
        <f>'Indicator 1. Greenhouse Gases '!B214</f>
        <v>6.123195340175608</v>
      </c>
    </row>
    <row r="43" spans="1:2" ht="15" customHeight="1">
      <c r="A43" s="778" t="str">
        <f>'Indicator 1. Greenhouse Gases '!A206</f>
        <v>Lichtenstein</v>
      </c>
      <c r="B43" s="765">
        <f>'Indicator 1. Greenhouse Gases '!B206</f>
        <v>6.6216463414634354</v>
      </c>
    </row>
    <row r="44" spans="1:2" ht="15" customHeight="1">
      <c r="A44" s="778" t="str">
        <f>'Indicator 1. Greenhouse Gases '!A209</f>
        <v>Malta</v>
      </c>
      <c r="B44" s="765">
        <f>'Indicator 1. Greenhouse Gases '!B209</f>
        <v>7.170830943598603</v>
      </c>
    </row>
    <row r="45" spans="1:2" ht="15" customHeight="1">
      <c r="A45" s="778" t="str">
        <f>'Indicator 1. Greenhouse Gases '!A201</f>
        <v>Hungary</v>
      </c>
      <c r="B45" s="765">
        <f>'Indicator 1. Greenhouse Gases '!B201</f>
        <v>7.67744827194292</v>
      </c>
    </row>
    <row r="46" spans="1:2" ht="15" customHeight="1">
      <c r="A46" s="778" t="str">
        <f>'Indicator 1. Greenhouse Gases '!A218</f>
        <v>Sweden</v>
      </c>
      <c r="B46" s="765">
        <f>'Indicator 1. Greenhouse Gases '!B218</f>
        <v>7.799330328239144</v>
      </c>
    </row>
    <row r="47" spans="1:2" ht="15" customHeight="1">
      <c r="A47" s="778" t="str">
        <f>'Indicator 1. Greenhouse Gases '!A192</f>
        <v>Bulgaria</v>
      </c>
      <c r="B47" s="765">
        <f>'Indicator 1. Greenhouse Gases '!B192</f>
        <v>7.934857563084965</v>
      </c>
    </row>
    <row r="48" spans="1:2" ht="15" customHeight="1">
      <c r="A48" s="778" t="str">
        <f>'Indicator 1. Greenhouse Gases '!A213</f>
        <v>Portugal</v>
      </c>
      <c r="B48" s="765">
        <f>'Indicator 1. Greenhouse Gases '!B213</f>
        <v>8.016494799136963</v>
      </c>
    </row>
    <row r="49" spans="1:2" ht="15" customHeight="1">
      <c r="A49" s="778" t="str">
        <f>'Indicator 1. Greenhouse Gases '!A198</f>
        <v>France</v>
      </c>
      <c r="B49" s="766">
        <f>'Indicator 1. Greenhouse Gases '!B198</f>
        <v>9.3108554325357</v>
      </c>
    </row>
    <row r="50" spans="1:2" ht="15" customHeight="1">
      <c r="A50" s="778" t="str">
        <f>'Indicator 1. Greenhouse Gases '!A215</f>
        <v>Slovakia</v>
      </c>
      <c r="B50" s="767">
        <f>'Indicator 1. Greenhouse Gases '!B215</f>
        <v>9.50826513866489</v>
      </c>
    </row>
    <row r="51" spans="1:2" ht="15" customHeight="1">
      <c r="A51" s="778" t="str">
        <f>'Indicator 1. Greenhouse Gases '!A202</f>
        <v>Iceland</v>
      </c>
      <c r="B51" s="767">
        <f>'Indicator 1. Greenhouse Gases '!B202</f>
        <v>9.58169060629719</v>
      </c>
    </row>
    <row r="52" spans="1:2" ht="15" customHeight="1">
      <c r="A52" s="778" t="str">
        <f>'Indicator 1. Greenhouse Gases '!A204</f>
        <v>Italy</v>
      </c>
      <c r="B52" s="767">
        <f>'Indicator 1. Greenhouse Gases '!B204</f>
        <v>9.598774825758891</v>
      </c>
    </row>
    <row r="53" spans="1:2" ht="15" customHeight="1">
      <c r="A53" s="778" t="str">
        <f>'Indicator 1. Greenhouse Gases '!A217</f>
        <v>Spain</v>
      </c>
      <c r="B53" s="767">
        <f>'Indicator 1. Greenhouse Gases '!B217</f>
        <v>9.769326386405695</v>
      </c>
    </row>
    <row r="54" spans="1:2" ht="15" customHeight="1">
      <c r="A54" s="778" t="str">
        <f>'Indicator 1. Greenhouse Gases '!A212</f>
        <v>Poland</v>
      </c>
      <c r="B54" s="781">
        <f>'Indicator 1. Greenhouse Gases '!B212</f>
        <v>10.012145616232871</v>
      </c>
    </row>
    <row r="55" spans="1:2" ht="15" customHeight="1">
      <c r="A55" s="778" t="str">
        <f>'Indicator 1. Greenhouse Gases '!A216</f>
        <v>Slovenia</v>
      </c>
      <c r="B55" s="767">
        <f>'Indicator 1. Greenhouse Gases '!B216</f>
        <v>10.378257777922148</v>
      </c>
    </row>
    <row r="56" spans="1:2" ht="15" customHeight="1">
      <c r="A56" s="778" t="str">
        <f>'Indicator 1. Greenhouse Gases '!A190</f>
        <v>Austria</v>
      </c>
      <c r="B56" s="767">
        <f>'Indicator 1. Greenhouse Gases '!B190</f>
        <v>10.514512141587016</v>
      </c>
    </row>
    <row r="57" spans="1:2" ht="15" customHeight="1">
      <c r="A57" s="778" t="str">
        <f>'Indicator 1. Greenhouse Gases '!A221</f>
        <v>United Kingdom</v>
      </c>
      <c r="B57" s="767">
        <f>'Indicator 1. Greenhouse Gases '!B221</f>
        <v>10.718256353514207</v>
      </c>
    </row>
    <row r="58" spans="1:2" ht="15" customHeight="1">
      <c r="A58" s="778" t="str">
        <f>'Indicator 1. Greenhouse Gases '!A211</f>
        <v>Norway</v>
      </c>
      <c r="B58" s="767">
        <f>'Indicator 1. Greenhouse Gases '!B211</f>
        <v>12.195360340547218</v>
      </c>
    </row>
    <row r="59" spans="1:2" ht="15" customHeight="1">
      <c r="A59" s="778" t="str">
        <f>'Indicator 1. Greenhouse Gases '!A199</f>
        <v>Germany</v>
      </c>
      <c r="B59" s="767">
        <f>'Indicator 1. Greenhouse Gases '!B199</f>
        <v>12.316323951793594</v>
      </c>
    </row>
    <row r="60" spans="1:2" ht="15" customHeight="1">
      <c r="A60" s="778" t="str">
        <f>'Indicator 1. Greenhouse Gases '!A200</f>
        <v>Greece</v>
      </c>
      <c r="B60" s="767">
        <f>'Indicator 1. Greenhouse Gases '!B200</f>
        <v>12.731870075703759</v>
      </c>
    </row>
    <row r="61" spans="1:2" ht="15" customHeight="1">
      <c r="A61" s="778" t="str">
        <f>'Indicator 1. Greenhouse Gases '!A195</f>
        <v>Denmark</v>
      </c>
      <c r="B61" s="767">
        <f>'Indicator 1. Greenhouse Gases '!B195</f>
        <v>12.74487834374794</v>
      </c>
    </row>
    <row r="62" spans="1:2" ht="15" customHeight="1">
      <c r="A62" s="778" t="str">
        <f>'Indicator 1. Greenhouse Gases '!A210</f>
        <v>Netherlands</v>
      </c>
      <c r="B62" s="767">
        <f>'Indicator 1. Greenhouse Gases '!B210</f>
        <v>13.241145550393455</v>
      </c>
    </row>
    <row r="63" spans="1:2" ht="15" customHeight="1">
      <c r="A63" s="778" t="str">
        <f>'Indicator 1. Greenhouse Gases '!A194</f>
        <v>Czech republic</v>
      </c>
      <c r="B63" s="767">
        <f>'Indicator 1. Greenhouse Gases '!B194</f>
        <v>14.002350361829462</v>
      </c>
    </row>
    <row r="64" spans="1:2" ht="15" customHeight="1">
      <c r="A64" s="778" t="str">
        <f>'Indicator 1. Greenhouse Gases '!A196</f>
        <v>Estonia</v>
      </c>
      <c r="B64" s="767">
        <f>'Indicator 1. Greenhouse Gases '!B196</f>
        <v>14.360909601893255</v>
      </c>
    </row>
    <row r="65" spans="1:2" ht="15" customHeight="1">
      <c r="A65" s="778" t="str">
        <f>'Indicator 1. Greenhouse Gases '!A191</f>
        <v>Belgium</v>
      </c>
      <c r="B65" s="767">
        <f>'Indicator 1. Greenhouse Gases '!B191</f>
        <v>14.514899585470921</v>
      </c>
    </row>
    <row r="66" spans="1:2" ht="15" customHeight="1">
      <c r="A66" s="778" t="str">
        <f>'Indicator 1. Greenhouse Gases '!A197</f>
        <v>Finland</v>
      </c>
      <c r="B66" s="781">
        <f>'Indicator 1. Greenhouse Gases '!B197</f>
        <v>15.765081410155055</v>
      </c>
    </row>
    <row r="67" spans="1:2" ht="15" customHeight="1">
      <c r="A67" s="778" t="str">
        <f>'Indicator 1. Greenhouse Gases '!A203</f>
        <v>Ireland</v>
      </c>
      <c r="B67" s="767">
        <f>'Indicator 1. Greenhouse Gases '!B203</f>
        <v>17.570248238566418</v>
      </c>
    </row>
    <row r="68" spans="1:2" ht="15" customHeight="1" thickBot="1">
      <c r="A68" s="779" t="str">
        <f>'Indicator 1. Greenhouse Gases '!A208</f>
        <v>Luxembourg</v>
      </c>
      <c r="B68" s="769">
        <f>'Indicator 1. Greenhouse Gases '!B208</f>
        <v>24.348677112612606</v>
      </c>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5"/>
  </sheetPr>
  <dimension ref="A35:B68"/>
  <sheetViews>
    <sheetView workbookViewId="0" topLeftCell="A1">
      <selection activeCell="F36" sqref="F36"/>
    </sheetView>
  </sheetViews>
  <sheetFormatPr defaultColWidth="9.140625" defaultRowHeight="12.75"/>
  <cols>
    <col min="1" max="1" width="17.00390625" style="0" customWidth="1"/>
    <col min="2" max="2" width="21.28125" style="0" customWidth="1"/>
  </cols>
  <sheetData>
    <row r="34" ht="13.5" thickBot="1"/>
    <row r="35" spans="1:2" ht="13.5" thickBot="1">
      <c r="A35" s="773"/>
      <c r="B35" s="763" t="s">
        <v>93</v>
      </c>
    </row>
    <row r="36" spans="1:2" ht="36" customHeight="1" thickBot="1">
      <c r="A36" s="775"/>
      <c r="B36" s="776" t="s">
        <v>332</v>
      </c>
    </row>
    <row r="37" spans="1:2" ht="15" customHeight="1">
      <c r="A37" s="772" t="s">
        <v>19</v>
      </c>
      <c r="B37" s="764">
        <f>'Indicator 1. Greenhouse Gases '!C219</f>
        <v>0</v>
      </c>
    </row>
    <row r="38" spans="1:2" ht="15" customHeight="1">
      <c r="A38" s="772" t="s">
        <v>38</v>
      </c>
      <c r="B38" s="764">
        <f>'Indicator 1. Greenhouse Gases '!C220</f>
        <v>0</v>
      </c>
    </row>
    <row r="39" spans="1:2" ht="15" customHeight="1">
      <c r="A39" s="772" t="s">
        <v>41</v>
      </c>
      <c r="B39" s="764">
        <f>'Indicator 1. Greenhouse Gases '!C220</f>
        <v>0</v>
      </c>
    </row>
    <row r="40" spans="1:2" ht="15" customHeight="1">
      <c r="A40" s="772" t="s">
        <v>78</v>
      </c>
      <c r="B40" s="764">
        <f>'Indicator 1. Greenhouse Gases '!C206</f>
        <v>0</v>
      </c>
    </row>
    <row r="41" spans="1:2" ht="15" customHeight="1">
      <c r="A41" s="772" t="s">
        <v>14</v>
      </c>
      <c r="B41" s="765">
        <f>'Indicator 1. Greenhouse Gases '!C218</f>
        <v>322.11917296989174</v>
      </c>
    </row>
    <row r="42" spans="1:2" ht="15" customHeight="1">
      <c r="A42" s="772" t="s">
        <v>3</v>
      </c>
      <c r="B42" s="765">
        <f>'Indicator 1. Greenhouse Gases '!C198</f>
        <v>379.670142375822</v>
      </c>
    </row>
    <row r="43" spans="1:2" ht="15" customHeight="1">
      <c r="A43" s="772" t="s">
        <v>35</v>
      </c>
      <c r="B43" s="765">
        <f>'Indicator 1. Greenhouse Gases '!C202</f>
        <v>380.6672913462128</v>
      </c>
    </row>
    <row r="44" spans="1:2" ht="15" customHeight="1">
      <c r="A44" s="772" t="s">
        <v>37</v>
      </c>
      <c r="B44" s="765">
        <f>'Indicator 1. Greenhouse Gases '!C211</f>
        <v>387.2843422655391</v>
      </c>
    </row>
    <row r="45" spans="1:2" ht="15" customHeight="1">
      <c r="A45" s="772" t="s">
        <v>13</v>
      </c>
      <c r="B45" s="765">
        <f>'Indicator 1. Greenhouse Gases '!C190</f>
        <v>405.9355340673826</v>
      </c>
    </row>
    <row r="46" spans="1:2" ht="15" customHeight="1">
      <c r="A46" s="772" t="s">
        <v>11</v>
      </c>
      <c r="B46" s="765">
        <f>'Indicator 1. Greenhouse Gases '!C204</f>
        <v>421.3581932527931</v>
      </c>
    </row>
    <row r="47" spans="1:2" ht="15" customHeight="1">
      <c r="A47" s="772" t="s">
        <v>9</v>
      </c>
      <c r="B47" s="765">
        <f>'Indicator 1. Greenhouse Gases '!C221</f>
        <v>431.3276140850216</v>
      </c>
    </row>
    <row r="48" spans="1:2" ht="15" customHeight="1">
      <c r="A48" s="772" t="s">
        <v>25</v>
      </c>
      <c r="B48" s="765">
        <f>'Indicator 1. Greenhouse Gases '!C209</f>
        <v>465.7374044349523</v>
      </c>
    </row>
    <row r="49" spans="1:2" ht="15" customHeight="1">
      <c r="A49" s="772" t="s">
        <v>4</v>
      </c>
      <c r="B49" s="765">
        <f>'Indicator 1. Greenhouse Gases '!C213</f>
        <v>486.1791016709565</v>
      </c>
    </row>
    <row r="50" spans="1:2" ht="15" customHeight="1">
      <c r="A50" s="772" t="s">
        <v>6</v>
      </c>
      <c r="B50" s="765">
        <f>'Indicator 1. Greenhouse Gases '!C217</f>
        <v>494.2296748499244</v>
      </c>
    </row>
    <row r="51" spans="1:2" ht="15" customHeight="1">
      <c r="A51" s="772" t="s">
        <v>12</v>
      </c>
      <c r="B51" s="765">
        <f>'Indicator 1. Greenhouse Gases '!C195</f>
        <v>496.755982486511</v>
      </c>
    </row>
    <row r="52" spans="1:2" ht="15" customHeight="1">
      <c r="A52" s="772" t="s">
        <v>5</v>
      </c>
      <c r="B52" s="765">
        <f>'Indicator 1. Greenhouse Gases '!C210</f>
        <v>514.1891880076481</v>
      </c>
    </row>
    <row r="53" spans="1:2" ht="15" customHeight="1">
      <c r="A53" s="772" t="s">
        <v>8</v>
      </c>
      <c r="B53" s="765">
        <f>'Indicator 1. Greenhouse Gases '!C199</f>
        <v>527.0138660556626</v>
      </c>
    </row>
    <row r="54" spans="1:2" ht="15" customHeight="1">
      <c r="A54" s="772" t="s">
        <v>2</v>
      </c>
      <c r="B54" s="766">
        <f>'Indicator 1. Greenhouse Gases '!C208</f>
        <v>540.2030050218613</v>
      </c>
    </row>
    <row r="55" spans="1:2" ht="15" customHeight="1">
      <c r="A55" s="772" t="s">
        <v>23</v>
      </c>
      <c r="B55" s="766">
        <f>'Indicator 1. Greenhouse Gases '!C205</f>
        <v>553.7720155519515</v>
      </c>
    </row>
    <row r="56" spans="1:2" ht="15" customHeight="1">
      <c r="A56" s="772" t="s">
        <v>7</v>
      </c>
      <c r="B56" s="765">
        <f>'Indicator 1. Greenhouse Gases '!C191</f>
        <v>589.696241098658</v>
      </c>
    </row>
    <row r="57" spans="1:2" ht="15" customHeight="1">
      <c r="A57" s="772" t="s">
        <v>22</v>
      </c>
      <c r="B57" s="767">
        <f>'Indicator 1. Greenhouse Gases '!C201</f>
        <v>621.5078629145584</v>
      </c>
    </row>
    <row r="58" spans="1:2" ht="15" customHeight="1">
      <c r="A58" s="772" t="s">
        <v>1</v>
      </c>
      <c r="B58" s="767">
        <f>'Indicator 1. Greenhouse Gases '!C203</f>
        <v>626.9650694293977</v>
      </c>
    </row>
    <row r="59" spans="1:2" ht="15" customHeight="1">
      <c r="A59" s="772" t="s">
        <v>27</v>
      </c>
      <c r="B59" s="767">
        <f>'Indicator 1. Greenhouse Gases '!C216</f>
        <v>643.4056596444758</v>
      </c>
    </row>
    <row r="60" spans="1:2" ht="15" customHeight="1">
      <c r="A60" s="772" t="s">
        <v>24</v>
      </c>
      <c r="B60" s="767">
        <f>'Indicator 1. Greenhouse Gases '!C207</f>
        <v>652.364985139291</v>
      </c>
    </row>
    <row r="61" spans="1:2" ht="15" customHeight="1">
      <c r="A61" s="772" t="s">
        <v>10</v>
      </c>
      <c r="B61" s="767">
        <f>'Indicator 1. Greenhouse Gases '!C197</f>
        <v>656.7368086109869</v>
      </c>
    </row>
    <row r="62" spans="1:2" ht="15" customHeight="1">
      <c r="A62" s="772" t="s">
        <v>0</v>
      </c>
      <c r="B62" s="767">
        <f>'Indicator 1. Greenhouse Gases '!C200</f>
        <v>752.9284159692774</v>
      </c>
    </row>
    <row r="63" spans="1:2" ht="15" customHeight="1">
      <c r="A63" s="772" t="s">
        <v>72</v>
      </c>
      <c r="B63" s="767">
        <f>'Indicator 1. Greenhouse Gases '!C215</f>
        <v>877.2298788545052</v>
      </c>
    </row>
    <row r="64" spans="1:2" ht="15" customHeight="1">
      <c r="A64" s="772" t="s">
        <v>128</v>
      </c>
      <c r="B64" s="767">
        <f>'Indicator 1. Greenhouse Gases '!C194</f>
        <v>981.7582825242786</v>
      </c>
    </row>
    <row r="65" spans="1:2" ht="15" customHeight="1">
      <c r="A65" s="772" t="s">
        <v>40</v>
      </c>
      <c r="B65" s="767">
        <f>'Indicator 1. Greenhouse Gases '!C214</f>
        <v>1036.7517553073649</v>
      </c>
    </row>
    <row r="66" spans="1:2" ht="15" customHeight="1">
      <c r="A66" s="772" t="s">
        <v>26</v>
      </c>
      <c r="B66" s="767">
        <f>'Indicator 1. Greenhouse Gases '!C212</f>
        <v>1040.141197700473</v>
      </c>
    </row>
    <row r="67" spans="1:2" ht="15" customHeight="1">
      <c r="A67" s="772" t="s">
        <v>39</v>
      </c>
      <c r="B67" s="768">
        <f>'Indicator 1. Greenhouse Gases '!C192</f>
        <v>1306.1329974738333</v>
      </c>
    </row>
    <row r="68" spans="1:2" ht="15" customHeight="1" thickBot="1">
      <c r="A68" s="774" t="s">
        <v>21</v>
      </c>
      <c r="B68" s="769">
        <f>'Indicator 1. Greenhouse Gases '!C196</f>
        <v>1457.0998071884042</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20">
    <tabColor indexed="35"/>
  </sheetPr>
  <dimension ref="A4:D70"/>
  <sheetViews>
    <sheetView workbookViewId="0" topLeftCell="A1">
      <selection activeCell="N21" sqref="N21"/>
    </sheetView>
  </sheetViews>
  <sheetFormatPr defaultColWidth="9.140625" defaultRowHeight="12.75"/>
  <cols>
    <col min="1" max="1" width="19.28125" style="0" customWidth="1"/>
    <col min="2" max="2" width="22.8515625" style="0" customWidth="1"/>
  </cols>
  <sheetData>
    <row r="4" ht="12.75">
      <c r="C4" s="681"/>
    </row>
    <row r="36" ht="13.5" thickBot="1"/>
    <row r="37" spans="1:2" ht="13.5" thickBot="1">
      <c r="A37" s="773"/>
      <c r="B37" s="788" t="s">
        <v>335</v>
      </c>
    </row>
    <row r="38" spans="1:4" ht="13.5" thickBot="1">
      <c r="A38" s="965"/>
      <c r="B38" s="787" t="s">
        <v>334</v>
      </c>
      <c r="C38" s="964"/>
      <c r="D38" s="964"/>
    </row>
    <row r="39" spans="1:2" ht="12.75">
      <c r="A39" s="772" t="s">
        <v>6</v>
      </c>
      <c r="B39" s="784">
        <v>-30.377419076010156</v>
      </c>
    </row>
    <row r="40" spans="1:2" ht="12.75">
      <c r="A40" s="772" t="s">
        <v>4</v>
      </c>
      <c r="B40" s="784">
        <v>-24.751355180138745</v>
      </c>
    </row>
    <row r="41" spans="1:2" ht="12.75">
      <c r="A41" s="772" t="s">
        <v>1</v>
      </c>
      <c r="B41" s="784">
        <v>-17</v>
      </c>
    </row>
    <row r="42" spans="1:2" ht="12.75">
      <c r="A42" s="772" t="s">
        <v>11</v>
      </c>
      <c r="B42" s="784">
        <v>-12.902940513730627</v>
      </c>
    </row>
    <row r="43" spans="1:2" ht="12.75">
      <c r="A43" s="772" t="s">
        <v>0</v>
      </c>
      <c r="B43" s="784">
        <v>-11.480385242047348</v>
      </c>
    </row>
    <row r="44" spans="1:2" ht="12.75">
      <c r="A44" s="772" t="s">
        <v>13</v>
      </c>
      <c r="B44" s="784">
        <v>-10.9</v>
      </c>
    </row>
    <row r="45" spans="1:2" ht="12.75">
      <c r="A45" s="772" t="s">
        <v>12</v>
      </c>
      <c r="B45" s="784">
        <v>-8.6</v>
      </c>
    </row>
    <row r="46" spans="1:2" ht="12.75">
      <c r="A46" s="772" t="s">
        <v>10</v>
      </c>
      <c r="B46" s="784">
        <v>-6.764137249588686</v>
      </c>
    </row>
    <row r="47" spans="1:2" ht="12.75">
      <c r="A47" s="772" t="s">
        <v>37</v>
      </c>
      <c r="B47" s="784">
        <v>-6</v>
      </c>
    </row>
    <row r="48" spans="1:2" ht="12.75">
      <c r="A48" s="772" t="s">
        <v>27</v>
      </c>
      <c r="B48" s="966">
        <v>-3.613400055034731</v>
      </c>
    </row>
    <row r="49" spans="1:2" ht="12.75">
      <c r="A49" s="772" t="s">
        <v>7</v>
      </c>
      <c r="B49" s="966">
        <v>-3.3</v>
      </c>
    </row>
    <row r="50" spans="1:2" ht="12.75">
      <c r="A50" s="772" t="s">
        <v>36</v>
      </c>
      <c r="B50" s="966">
        <v>-2</v>
      </c>
    </row>
    <row r="51" spans="1:2" ht="12.75">
      <c r="A51" s="772" t="s">
        <v>19</v>
      </c>
      <c r="B51" s="786">
        <v>0</v>
      </c>
    </row>
    <row r="52" spans="1:2" ht="12.75">
      <c r="A52" s="772" t="s">
        <v>25</v>
      </c>
      <c r="B52" s="786">
        <v>0</v>
      </c>
    </row>
    <row r="53" spans="1:2" ht="12.75">
      <c r="A53" s="772" t="s">
        <v>38</v>
      </c>
      <c r="B53" s="786">
        <v>0</v>
      </c>
    </row>
    <row r="54" spans="1:2" ht="12.75">
      <c r="A54" s="772" t="s">
        <v>41</v>
      </c>
      <c r="B54" s="786">
        <v>0</v>
      </c>
    </row>
    <row r="55" spans="1:2" ht="12.75">
      <c r="A55" s="772" t="s">
        <v>5</v>
      </c>
      <c r="B55" s="966">
        <v>1.4</v>
      </c>
    </row>
    <row r="56" spans="1:2" ht="12.75">
      <c r="A56" s="772" t="s">
        <v>3</v>
      </c>
      <c r="B56" s="966">
        <v>1.9207652134638664</v>
      </c>
    </row>
    <row r="57" spans="1:2" ht="12.75">
      <c r="A57" s="772" t="s">
        <v>14</v>
      </c>
      <c r="B57" s="785">
        <v>6.068751988094945</v>
      </c>
    </row>
    <row r="58" spans="1:2" ht="12.75">
      <c r="A58" s="772" t="s">
        <v>8</v>
      </c>
      <c r="B58" s="785">
        <v>6.330626668786948</v>
      </c>
    </row>
    <row r="59" spans="1:2" ht="12.75">
      <c r="A59" s="772" t="s">
        <v>9</v>
      </c>
      <c r="B59" s="785">
        <v>7.4020223643395155</v>
      </c>
    </row>
    <row r="60" spans="1:2" ht="12.75">
      <c r="A60" s="772" t="s">
        <v>35</v>
      </c>
      <c r="B60" s="785">
        <v>11</v>
      </c>
    </row>
    <row r="61" spans="1:2" ht="12.75">
      <c r="A61" s="772" t="s">
        <v>2</v>
      </c>
      <c r="B61" s="785">
        <v>12.4</v>
      </c>
    </row>
    <row r="62" spans="1:2" ht="12.75">
      <c r="A62" s="772" t="s">
        <v>128</v>
      </c>
      <c r="B62" s="785">
        <v>20.856968815256153</v>
      </c>
    </row>
    <row r="63" spans="1:2" ht="12.75">
      <c r="A63" s="772" t="s">
        <v>72</v>
      </c>
      <c r="B63" s="785">
        <v>24.45509268368916</v>
      </c>
    </row>
    <row r="64" spans="1:2" ht="12.75">
      <c r="A64" s="772" t="s">
        <v>22</v>
      </c>
      <c r="B64" s="785">
        <v>27.30541614066111</v>
      </c>
    </row>
    <row r="65" spans="1:2" ht="12.75">
      <c r="A65" s="772" t="s">
        <v>26</v>
      </c>
      <c r="B65" s="785">
        <v>28.566152173257947</v>
      </c>
    </row>
    <row r="66" spans="1:2" ht="12.75">
      <c r="A66" s="772" t="s">
        <v>40</v>
      </c>
      <c r="B66" s="785">
        <v>43</v>
      </c>
    </row>
    <row r="67" spans="1:2" ht="12.75">
      <c r="A67" s="772" t="s">
        <v>21</v>
      </c>
      <c r="B67" s="785">
        <v>50.357861707688905</v>
      </c>
    </row>
    <row r="68" spans="1:2" ht="12.75">
      <c r="A68" s="772" t="s">
        <v>39</v>
      </c>
      <c r="B68" s="785">
        <v>51</v>
      </c>
    </row>
    <row r="69" spans="1:2" ht="12.75">
      <c r="A69" s="772" t="s">
        <v>24</v>
      </c>
      <c r="B69" s="785">
        <v>55.44021141931503</v>
      </c>
    </row>
    <row r="70" spans="1:2" ht="13.5" thickBot="1">
      <c r="A70" s="774" t="s">
        <v>23</v>
      </c>
      <c r="B70" s="967">
        <v>58.32585554053136</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24">
    <tabColor indexed="27"/>
  </sheetPr>
  <dimension ref="A1:O89"/>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0.7109375" style="7" customWidth="1"/>
    <col min="3" max="3" width="12.8515625" style="7" customWidth="1"/>
    <col min="4" max="4" width="13.00390625" style="7" customWidth="1"/>
    <col min="5" max="5" width="16.7109375" style="7" customWidth="1"/>
    <col min="6" max="6" width="10.28125" style="7" customWidth="1"/>
    <col min="7" max="7" width="8.8515625" style="7" customWidth="1"/>
    <col min="8" max="8" width="11.8515625" style="7" customWidth="1"/>
    <col min="9" max="9" width="8.8515625" style="7" customWidth="1"/>
    <col min="10" max="10" width="10.57421875" style="7" customWidth="1"/>
    <col min="11" max="11" width="12.8515625" style="7" customWidth="1"/>
    <col min="12" max="12" width="6.7109375" style="7" customWidth="1"/>
    <col min="13" max="13" width="13.00390625" style="7" customWidth="1"/>
    <col min="14" max="16384" width="8.8515625" style="7" customWidth="1"/>
  </cols>
  <sheetData>
    <row r="1" spans="1:15" s="24" customFormat="1" ht="18">
      <c r="A1" s="398" t="s">
        <v>422</v>
      </c>
      <c r="B1" s="343"/>
      <c r="C1" s="343"/>
      <c r="D1" s="343"/>
      <c r="E1" s="59"/>
      <c r="F1" s="59"/>
      <c r="G1" s="59"/>
      <c r="H1" s="58"/>
      <c r="I1" s="59"/>
      <c r="J1" s="59"/>
      <c r="K1" s="60"/>
      <c r="L1" s="59"/>
      <c r="M1" s="59"/>
      <c r="N1" s="59"/>
      <c r="O1" s="59"/>
    </row>
    <row r="2" spans="1:15" s="24" customFormat="1" ht="12.75">
      <c r="A2" s="58"/>
      <c r="B2" s="59"/>
      <c r="C2" s="60"/>
      <c r="D2" s="59"/>
      <c r="E2" s="59"/>
      <c r="F2" s="59"/>
      <c r="G2" s="59"/>
      <c r="H2" s="59"/>
      <c r="I2" s="59"/>
      <c r="J2" s="59"/>
      <c r="K2" s="59"/>
      <c r="L2" s="59"/>
      <c r="M2" s="59"/>
      <c r="N2" s="59"/>
      <c r="O2" s="59"/>
    </row>
    <row r="3" spans="1:15" s="24" customFormat="1" ht="12.75">
      <c r="A3" s="46" t="s">
        <v>116</v>
      </c>
      <c r="B3" s="46" t="s">
        <v>117</v>
      </c>
      <c r="C3" s="46" t="s">
        <v>118</v>
      </c>
      <c r="D3" s="46"/>
      <c r="E3" s="46"/>
      <c r="F3" s="2"/>
      <c r="G3" s="59"/>
      <c r="H3" s="59"/>
      <c r="I3" s="59"/>
      <c r="J3" s="59"/>
      <c r="K3" s="59"/>
      <c r="L3" s="59"/>
      <c r="M3" s="59"/>
      <c r="N3" s="59"/>
      <c r="O3" s="59"/>
    </row>
    <row r="4" spans="1:15" s="24" customFormat="1" ht="12.75">
      <c r="A4" s="46" t="s">
        <v>119</v>
      </c>
      <c r="B4" s="46"/>
      <c r="C4" s="46"/>
      <c r="D4" s="46"/>
      <c r="E4" s="46"/>
      <c r="F4" s="2"/>
      <c r="G4" s="59"/>
      <c r="H4" s="59"/>
      <c r="I4" s="59"/>
      <c r="J4" s="59"/>
      <c r="K4" s="59"/>
      <c r="L4" s="59"/>
      <c r="M4" s="59"/>
      <c r="N4" s="59"/>
      <c r="O4" s="59"/>
    </row>
    <row r="5" spans="1:15" s="24" customFormat="1" ht="12.75">
      <c r="A5" s="46"/>
      <c r="B5" s="46"/>
      <c r="C5" s="46"/>
      <c r="D5" s="46"/>
      <c r="E5" s="46"/>
      <c r="F5" s="2"/>
      <c r="G5" s="59"/>
      <c r="H5" s="59"/>
      <c r="I5" s="59"/>
      <c r="J5" s="59"/>
      <c r="K5" s="59"/>
      <c r="L5" s="59"/>
      <c r="M5" s="59"/>
      <c r="N5" s="59"/>
      <c r="O5" s="59"/>
    </row>
    <row r="6" spans="1:15" s="24" customFormat="1" ht="12.75">
      <c r="A6" s="46" t="s">
        <v>107</v>
      </c>
      <c r="B6" s="46" t="s">
        <v>120</v>
      </c>
      <c r="C6" s="46" t="s">
        <v>121</v>
      </c>
      <c r="D6" s="46"/>
      <c r="E6" s="46"/>
      <c r="F6" s="2"/>
      <c r="G6" s="59"/>
      <c r="H6" s="59"/>
      <c r="I6" s="59"/>
      <c r="J6" s="59"/>
      <c r="K6" s="59"/>
      <c r="L6" s="59"/>
      <c r="M6" s="59"/>
      <c r="N6" s="59"/>
      <c r="O6" s="59"/>
    </row>
    <row r="7" spans="1:15" s="24" customFormat="1" ht="12.75">
      <c r="A7" s="46"/>
      <c r="B7" s="46"/>
      <c r="C7" s="46"/>
      <c r="D7" s="46"/>
      <c r="E7" s="46"/>
      <c r="F7" s="2"/>
      <c r="G7" s="59"/>
      <c r="H7" s="59"/>
      <c r="I7" s="59"/>
      <c r="J7" s="59"/>
      <c r="K7" s="59"/>
      <c r="L7" s="59"/>
      <c r="M7" s="59"/>
      <c r="N7" s="59"/>
      <c r="O7" s="59"/>
    </row>
    <row r="8" spans="1:15" s="24" customFormat="1" ht="12.75">
      <c r="A8" s="46" t="s">
        <v>97</v>
      </c>
      <c r="B8" s="46" t="s">
        <v>122</v>
      </c>
      <c r="C8" s="46"/>
      <c r="D8" s="46"/>
      <c r="E8" s="46"/>
      <c r="F8" s="2"/>
      <c r="G8" s="59"/>
      <c r="H8" s="59"/>
      <c r="I8" s="59"/>
      <c r="J8" s="59"/>
      <c r="K8" s="59"/>
      <c r="L8" s="59"/>
      <c r="M8" s="59"/>
      <c r="N8" s="59"/>
      <c r="O8" s="59"/>
    </row>
    <row r="9" spans="1:15" s="24" customFormat="1" ht="12.75">
      <c r="A9" s="46" t="s">
        <v>123</v>
      </c>
      <c r="B9" s="46" t="s">
        <v>124</v>
      </c>
      <c r="C9" s="46"/>
      <c r="D9" s="46"/>
      <c r="E9" s="46"/>
      <c r="F9" s="2"/>
      <c r="G9" s="59"/>
      <c r="H9" s="59"/>
      <c r="I9" s="59"/>
      <c r="J9" s="59"/>
      <c r="K9" s="59"/>
      <c r="L9" s="59"/>
      <c r="M9" s="59"/>
      <c r="N9" s="59"/>
      <c r="O9" s="59"/>
    </row>
    <row r="10" spans="1:15" ht="12.75">
      <c r="A10" s="46" t="s">
        <v>125</v>
      </c>
      <c r="B10" s="46" t="s">
        <v>126</v>
      </c>
      <c r="C10" s="46"/>
      <c r="D10" s="46"/>
      <c r="E10" s="46"/>
      <c r="F10" s="2"/>
      <c r="G10" s="320" t="s">
        <v>97</v>
      </c>
      <c r="H10" s="320" t="s">
        <v>97</v>
      </c>
      <c r="I10" s="61"/>
      <c r="J10" s="61"/>
      <c r="K10" s="61"/>
      <c r="L10" s="61"/>
      <c r="M10" s="61"/>
      <c r="N10" s="61"/>
      <c r="O10" s="61"/>
    </row>
    <row r="11" spans="1:15" ht="12.75">
      <c r="A11" s="61"/>
      <c r="B11" s="61"/>
      <c r="C11" s="61"/>
      <c r="D11" s="2"/>
      <c r="E11" s="2"/>
      <c r="F11" s="2"/>
      <c r="G11" s="54" t="s">
        <v>135</v>
      </c>
      <c r="H11" s="54" t="s">
        <v>238</v>
      </c>
      <c r="I11" s="61"/>
      <c r="J11" s="61"/>
      <c r="K11" s="61"/>
      <c r="L11" s="61"/>
      <c r="M11" s="61"/>
      <c r="N11" s="61"/>
      <c r="O11" s="61"/>
    </row>
    <row r="12" spans="1:15" ht="12.75">
      <c r="A12" s="62"/>
      <c r="B12" s="2"/>
      <c r="C12" s="2"/>
      <c r="D12" s="63"/>
      <c r="E12" s="64" t="s">
        <v>168</v>
      </c>
      <c r="F12" s="61"/>
      <c r="G12" s="65" t="s">
        <v>167</v>
      </c>
      <c r="H12" s="65"/>
      <c r="I12" s="61"/>
      <c r="J12" s="61"/>
      <c r="K12" s="61"/>
      <c r="L12" s="61"/>
      <c r="M12" s="61"/>
      <c r="N12" s="61"/>
      <c r="O12" s="61"/>
    </row>
    <row r="13" spans="1:15" ht="48.75" thickBot="1">
      <c r="A13" s="53" t="s">
        <v>99</v>
      </c>
      <c r="B13" s="219" t="s">
        <v>83</v>
      </c>
      <c r="C13" s="219" t="s">
        <v>84</v>
      </c>
      <c r="D13" s="219" t="s">
        <v>18</v>
      </c>
      <c r="E13" s="219" t="s">
        <v>136</v>
      </c>
      <c r="F13" s="61"/>
      <c r="G13" s="239" t="s">
        <v>133</v>
      </c>
      <c r="H13" s="239" t="s">
        <v>134</v>
      </c>
      <c r="I13" s="61"/>
      <c r="J13" s="234" t="s">
        <v>132</v>
      </c>
      <c r="K13" s="233" t="s">
        <v>188</v>
      </c>
      <c r="L13" s="61"/>
      <c r="M13" s="61"/>
      <c r="N13" s="61"/>
      <c r="O13" s="61"/>
    </row>
    <row r="14" spans="1:15" ht="12.75">
      <c r="A14" s="52" t="s">
        <v>13</v>
      </c>
      <c r="B14" s="211">
        <v>25745</v>
      </c>
      <c r="C14" s="211">
        <v>30909</v>
      </c>
      <c r="D14" s="90">
        <f aca="true" t="shared" si="0" ref="D14:D46">((C14-B14)/B14)*100</f>
        <v>20.05826374053214</v>
      </c>
      <c r="E14" s="221">
        <f aca="true" t="shared" si="1" ref="E14:E29">D14-$D$46</f>
        <v>11.42174704098719</v>
      </c>
      <c r="F14" s="61"/>
      <c r="G14" s="50">
        <f>C14/J14</f>
        <v>3.8405815109343937</v>
      </c>
      <c r="H14" s="548">
        <f>(C14*1000)/K14</f>
        <v>148.3257032622153</v>
      </c>
      <c r="I14" s="61"/>
      <c r="J14" s="42">
        <f>' Pop'!O6</f>
        <v>8048</v>
      </c>
      <c r="K14" s="45">
        <v>208386</v>
      </c>
      <c r="L14" s="66"/>
      <c r="M14" s="2"/>
      <c r="N14" s="61"/>
      <c r="O14" s="61"/>
    </row>
    <row r="15" spans="1:15" ht="12.75">
      <c r="A15" s="52" t="s">
        <v>7</v>
      </c>
      <c r="B15" s="211">
        <v>50259</v>
      </c>
      <c r="C15" s="211">
        <v>52570</v>
      </c>
      <c r="D15" s="90">
        <f t="shared" si="0"/>
        <v>4.598181420243141</v>
      </c>
      <c r="E15" s="221">
        <f t="shared" si="1"/>
        <v>-4.038335279301809</v>
      </c>
      <c r="F15" s="61"/>
      <c r="G15" s="50">
        <f aca="true" t="shared" si="2" ref="G15:G45">C15/J15</f>
        <v>5.08758347043453</v>
      </c>
      <c r="H15" s="548">
        <f aca="true" t="shared" si="3" ref="H15:H45">(C15*1000)/K15</f>
        <v>206.7650764071097</v>
      </c>
      <c r="I15" s="61"/>
      <c r="J15" s="42">
        <f>' Pop'!O7</f>
        <v>10333</v>
      </c>
      <c r="K15" s="45">
        <v>254249.9</v>
      </c>
      <c r="L15" s="66"/>
      <c r="M15" s="2"/>
      <c r="N15" s="61"/>
      <c r="O15" s="61"/>
    </row>
    <row r="16" spans="1:15" ht="12.75">
      <c r="A16" s="52" t="s">
        <v>39</v>
      </c>
      <c r="B16" s="211">
        <v>20724</v>
      </c>
      <c r="C16" s="211">
        <v>18720</v>
      </c>
      <c r="D16" s="90">
        <f t="shared" si="0"/>
        <v>-9.669947886508396</v>
      </c>
      <c r="E16" s="221">
        <f t="shared" si="1"/>
        <v>-18.306464586053345</v>
      </c>
      <c r="F16" s="61"/>
      <c r="G16" s="50">
        <f t="shared" si="2"/>
        <v>2.3792577529232335</v>
      </c>
      <c r="H16" s="548">
        <f t="shared" si="3"/>
        <v>391.7785111998008</v>
      </c>
      <c r="I16" s="61"/>
      <c r="J16" s="42">
        <f>' Pop'!O8</f>
        <v>7868</v>
      </c>
      <c r="K16" s="45">
        <v>47782.1</v>
      </c>
      <c r="L16" s="66"/>
      <c r="M16" s="2"/>
      <c r="N16" s="61"/>
      <c r="O16" s="61"/>
    </row>
    <row r="17" spans="1:15" ht="12.75">
      <c r="A17" s="52" t="s">
        <v>19</v>
      </c>
      <c r="B17" s="211">
        <v>1808</v>
      </c>
      <c r="C17" s="211">
        <v>2420</v>
      </c>
      <c r="D17" s="90">
        <f t="shared" si="0"/>
        <v>33.849557522123895</v>
      </c>
      <c r="E17" s="221">
        <f t="shared" si="1"/>
        <v>25.213040822578947</v>
      </c>
      <c r="F17" s="61"/>
      <c r="G17" s="50">
        <f t="shared" si="2"/>
        <v>3.1633986928104574</v>
      </c>
      <c r="H17" s="548">
        <f t="shared" si="3"/>
        <v>193.5643841533158</v>
      </c>
      <c r="I17" s="61"/>
      <c r="J17" s="42">
        <f>' Pop'!O9</f>
        <v>765</v>
      </c>
      <c r="K17" s="45">
        <v>12502.3</v>
      </c>
      <c r="L17" s="66"/>
      <c r="M17" s="2"/>
      <c r="N17" s="61"/>
      <c r="O17" s="61"/>
    </row>
    <row r="18" spans="1:15" ht="12.75">
      <c r="A18" s="52" t="s">
        <v>20</v>
      </c>
      <c r="B18" s="211">
        <v>43164</v>
      </c>
      <c r="C18" s="211">
        <v>40991</v>
      </c>
      <c r="D18" s="90">
        <f t="shared" si="0"/>
        <v>-5.0342878324529705</v>
      </c>
      <c r="E18" s="221">
        <f t="shared" si="1"/>
        <v>-13.67080453199792</v>
      </c>
      <c r="F18" s="61"/>
      <c r="G18" s="50">
        <f t="shared" si="2"/>
        <v>4.01833153612391</v>
      </c>
      <c r="H18" s="548">
        <f t="shared" si="3"/>
        <v>281.8387899448094</v>
      </c>
      <c r="I18" s="61"/>
      <c r="J18" s="42">
        <f>' Pop'!O10</f>
        <v>10201</v>
      </c>
      <c r="K18" s="45">
        <v>145441.3</v>
      </c>
      <c r="L18" s="66"/>
      <c r="M18" s="2"/>
      <c r="N18" s="61"/>
      <c r="O18" s="61"/>
    </row>
    <row r="19" spans="1:15" ht="12.75">
      <c r="A19" s="52" t="s">
        <v>12</v>
      </c>
      <c r="B19" s="211">
        <v>18899</v>
      </c>
      <c r="C19" s="211">
        <v>19821</v>
      </c>
      <c r="D19" s="90">
        <f t="shared" si="0"/>
        <v>4.878565003439336</v>
      </c>
      <c r="E19" s="221">
        <f t="shared" si="1"/>
        <v>-3.7579516961056143</v>
      </c>
      <c r="F19" s="61"/>
      <c r="G19" s="50">
        <f t="shared" si="2"/>
        <v>3.6883141049497583</v>
      </c>
      <c r="H19" s="548">
        <f t="shared" si="3"/>
        <v>143.80915412995137</v>
      </c>
      <c r="I19" s="61"/>
      <c r="J19" s="42">
        <f>' Pop'!O11</f>
        <v>5374</v>
      </c>
      <c r="K19" s="45">
        <v>137828.5</v>
      </c>
      <c r="L19" s="66"/>
      <c r="M19" s="2"/>
      <c r="N19" s="61"/>
      <c r="O19" s="61"/>
    </row>
    <row r="20" spans="1:15" ht="12.75">
      <c r="A20" s="52" t="s">
        <v>21</v>
      </c>
      <c r="B20" s="211">
        <v>6841</v>
      </c>
      <c r="C20" s="211">
        <v>4963</v>
      </c>
      <c r="D20" s="90">
        <f t="shared" si="0"/>
        <v>-27.45212688203479</v>
      </c>
      <c r="E20" s="221">
        <f t="shared" si="1"/>
        <v>-36.08864358157974</v>
      </c>
      <c r="F20" s="61"/>
      <c r="G20" s="50">
        <f t="shared" si="2"/>
        <v>3.654639175257732</v>
      </c>
      <c r="H20" s="548">
        <f t="shared" si="3"/>
        <v>370.94061810979485</v>
      </c>
      <c r="I20" s="61"/>
      <c r="J20" s="42">
        <f>' Pop'!O12</f>
        <v>1358</v>
      </c>
      <c r="K20" s="45">
        <v>13379.5</v>
      </c>
      <c r="L20" s="66"/>
      <c r="M20" s="2"/>
      <c r="N20" s="61"/>
      <c r="O20" s="61"/>
    </row>
    <row r="21" spans="1:15" ht="12.75">
      <c r="A21" s="52" t="s">
        <v>10</v>
      </c>
      <c r="B21" s="211">
        <v>27909</v>
      </c>
      <c r="C21" s="211">
        <v>35136</v>
      </c>
      <c r="D21" s="90">
        <f t="shared" si="0"/>
        <v>25.894872621734926</v>
      </c>
      <c r="E21" s="221">
        <f t="shared" si="1"/>
        <v>17.258355922189978</v>
      </c>
      <c r="F21" s="61"/>
      <c r="G21" s="50">
        <f t="shared" si="2"/>
        <v>6.7582227351413735</v>
      </c>
      <c r="H21" s="548">
        <f t="shared" si="3"/>
        <v>281.6300815810272</v>
      </c>
      <c r="I21" s="61"/>
      <c r="J21" s="42">
        <f>' Pop'!O13</f>
        <v>5199</v>
      </c>
      <c r="K21" s="45">
        <v>124759.4</v>
      </c>
      <c r="L21" s="66"/>
      <c r="M21" s="2"/>
      <c r="N21" s="61"/>
      <c r="O21" s="61"/>
    </row>
    <row r="22" spans="1:15" ht="12.75">
      <c r="A22" s="52" t="s">
        <v>3</v>
      </c>
      <c r="B22" s="211">
        <v>234037</v>
      </c>
      <c r="C22" s="211">
        <v>265537</v>
      </c>
      <c r="D22" s="90">
        <f t="shared" si="0"/>
        <v>13.459410264188994</v>
      </c>
      <c r="E22" s="221">
        <f t="shared" si="1"/>
        <v>4.822893564644044</v>
      </c>
      <c r="F22" s="61"/>
      <c r="G22" s="50">
        <f t="shared" si="2"/>
        <v>4.463932083718585</v>
      </c>
      <c r="H22" s="548">
        <f t="shared" si="3"/>
        <v>179.53380721851164</v>
      </c>
      <c r="I22" s="61"/>
      <c r="J22" s="42">
        <f>' Pop'!O14</f>
        <v>59485</v>
      </c>
      <c r="K22" s="45">
        <v>1479036.2</v>
      </c>
      <c r="L22" s="66"/>
      <c r="M22" s="2"/>
      <c r="N22" s="61"/>
      <c r="O22" s="61"/>
    </row>
    <row r="23" spans="1:15" ht="12.75">
      <c r="A23" s="52" t="s">
        <v>8</v>
      </c>
      <c r="B23" s="211">
        <v>340438</v>
      </c>
      <c r="C23" s="211">
        <v>343671</v>
      </c>
      <c r="D23" s="90">
        <f t="shared" si="0"/>
        <v>0.9496589687402699</v>
      </c>
      <c r="E23" s="221">
        <f t="shared" si="1"/>
        <v>-7.686857730804681</v>
      </c>
      <c r="F23" s="61"/>
      <c r="G23" s="50">
        <f t="shared" si="2"/>
        <v>4.165961573428692</v>
      </c>
      <c r="H23" s="548">
        <f t="shared" si="3"/>
        <v>178.32310868156577</v>
      </c>
      <c r="I23" s="61"/>
      <c r="J23" s="42">
        <f>' Pop'!O15</f>
        <v>82495</v>
      </c>
      <c r="K23" s="45">
        <v>1927237.6</v>
      </c>
      <c r="L23" s="66"/>
      <c r="M23" s="2"/>
      <c r="N23" s="61"/>
      <c r="O23" s="61"/>
    </row>
    <row r="24" spans="1:15" ht="12.75">
      <c r="A24" s="52" t="s">
        <v>0</v>
      </c>
      <c r="B24" s="211">
        <v>23040</v>
      </c>
      <c r="C24" s="211">
        <v>29736</v>
      </c>
      <c r="D24" s="90">
        <f t="shared" si="0"/>
        <v>29.062500000000004</v>
      </c>
      <c r="E24" s="221">
        <f t="shared" si="1"/>
        <v>20.42598330045505</v>
      </c>
      <c r="F24" s="61"/>
      <c r="G24" s="50">
        <f t="shared" si="2"/>
        <v>2.797102812529395</v>
      </c>
      <c r="H24" s="548">
        <f t="shared" si="3"/>
        <v>165.4708205763433</v>
      </c>
      <c r="I24" s="61"/>
      <c r="J24" s="42">
        <f>' Pop'!O16</f>
        <v>10631</v>
      </c>
      <c r="K24" s="45">
        <v>179705.4</v>
      </c>
      <c r="L24" s="66"/>
      <c r="M24" s="2"/>
      <c r="N24" s="61"/>
      <c r="O24" s="61"/>
    </row>
    <row r="25" spans="1:15" ht="12.75">
      <c r="A25" s="52" t="s">
        <v>22</v>
      </c>
      <c r="B25" s="211">
        <v>24569</v>
      </c>
      <c r="C25" s="211">
        <v>25633</v>
      </c>
      <c r="D25" s="90">
        <f t="shared" si="0"/>
        <v>4.330660588546542</v>
      </c>
      <c r="E25" s="221">
        <f t="shared" si="1"/>
        <v>-4.305856110998408</v>
      </c>
      <c r="F25" s="61"/>
      <c r="G25" s="50">
        <f t="shared" si="2"/>
        <v>2.523181415493651</v>
      </c>
      <c r="H25" s="548">
        <f t="shared" si="3"/>
        <v>204.32890632659942</v>
      </c>
      <c r="I25" s="61"/>
      <c r="J25" s="42">
        <f>' Pop'!O17</f>
        <v>10159</v>
      </c>
      <c r="K25" s="45">
        <v>125449.7</v>
      </c>
      <c r="L25" s="66"/>
      <c r="M25" s="2"/>
      <c r="N25" s="61"/>
      <c r="O25" s="61"/>
    </row>
    <row r="26" spans="1:15" ht="12.75">
      <c r="A26" s="52" t="s">
        <v>35</v>
      </c>
      <c r="B26" s="211">
        <v>2076</v>
      </c>
      <c r="C26" s="211">
        <v>3382</v>
      </c>
      <c r="D26" s="90">
        <f t="shared" si="0"/>
        <v>62.90944123314065</v>
      </c>
      <c r="E26" s="221">
        <f t="shared" si="1"/>
        <v>54.2729245335957</v>
      </c>
      <c r="F26" s="61"/>
      <c r="G26" s="50">
        <f t="shared" si="2"/>
        <v>11.908450704225352</v>
      </c>
      <c r="H26" s="548">
        <f t="shared" si="3"/>
        <v>473.2717604254128</v>
      </c>
      <c r="I26" s="61"/>
      <c r="J26" s="42">
        <f>' Pop'!O18</f>
        <v>284</v>
      </c>
      <c r="K26" s="45">
        <v>7146</v>
      </c>
      <c r="L26" s="66"/>
      <c r="M26" s="2"/>
      <c r="N26" s="61"/>
      <c r="O26" s="61"/>
    </row>
    <row r="27" spans="1:15" ht="12.75">
      <c r="A27" s="52" t="s">
        <v>1</v>
      </c>
      <c r="B27" s="211">
        <v>10089</v>
      </c>
      <c r="C27" s="211">
        <v>15139</v>
      </c>
      <c r="D27" s="90">
        <f t="shared" si="0"/>
        <v>50.05451481811875</v>
      </c>
      <c r="E27" s="221">
        <f t="shared" si="1"/>
        <v>41.4179981185738</v>
      </c>
      <c r="F27" s="61"/>
      <c r="G27" s="50">
        <f t="shared" si="2"/>
        <v>3.8619897959183676</v>
      </c>
      <c r="H27" s="548">
        <f t="shared" si="3"/>
        <v>137.8567415397812</v>
      </c>
      <c r="I27" s="61"/>
      <c r="J27" s="42">
        <f>' Pop'!O19</f>
        <v>3920</v>
      </c>
      <c r="K27" s="45">
        <v>109816.9</v>
      </c>
      <c r="L27" s="66"/>
      <c r="M27" s="2"/>
      <c r="N27" s="61"/>
      <c r="O27" s="61"/>
    </row>
    <row r="28" spans="1:15" ht="12.75">
      <c r="A28" s="52" t="s">
        <v>11</v>
      </c>
      <c r="B28" s="211">
        <v>157244</v>
      </c>
      <c r="C28" s="211">
        <v>173550</v>
      </c>
      <c r="D28" s="90">
        <f t="shared" si="0"/>
        <v>10.369871028465315</v>
      </c>
      <c r="E28" s="221">
        <f t="shared" si="1"/>
        <v>1.733354328920365</v>
      </c>
      <c r="F28" s="61"/>
      <c r="G28" s="50">
        <f t="shared" si="2"/>
        <v>3.0083203328133123</v>
      </c>
      <c r="H28" s="548">
        <f t="shared" si="3"/>
        <v>132.1025380585471</v>
      </c>
      <c r="I28" s="61"/>
      <c r="J28" s="42">
        <f>' Pop'!O20</f>
        <v>57690</v>
      </c>
      <c r="K28" s="45">
        <v>1313752.2</v>
      </c>
      <c r="L28" s="66"/>
      <c r="M28" s="2"/>
      <c r="N28" s="61"/>
      <c r="O28" s="61"/>
    </row>
    <row r="29" spans="1:15" ht="12.75">
      <c r="A29" s="52" t="s">
        <v>23</v>
      </c>
      <c r="B29" s="211">
        <v>5510</v>
      </c>
      <c r="C29" s="211">
        <v>4189</v>
      </c>
      <c r="D29" s="90">
        <f t="shared" si="0"/>
        <v>-23.97459165154265</v>
      </c>
      <c r="E29" s="221">
        <f t="shared" si="1"/>
        <v>-32.6111083510876</v>
      </c>
      <c r="F29" s="61"/>
      <c r="G29" s="50">
        <f t="shared" si="2"/>
        <v>1.7917023096663816</v>
      </c>
      <c r="H29" s="548">
        <f t="shared" si="3"/>
        <v>218.08280795281206</v>
      </c>
      <c r="I29" s="61"/>
      <c r="J29" s="42">
        <f>' Pop'!O21</f>
        <v>2338</v>
      </c>
      <c r="K29" s="45">
        <v>19208.3</v>
      </c>
      <c r="L29" s="66"/>
      <c r="M29" s="2"/>
      <c r="N29" s="61"/>
      <c r="O29" s="61"/>
    </row>
    <row r="30" spans="1:15" ht="12.75">
      <c r="A30" s="52" t="s">
        <v>78</v>
      </c>
      <c r="B30" s="618"/>
      <c r="C30" s="618"/>
      <c r="D30" s="619"/>
      <c r="E30" s="620"/>
      <c r="F30" s="61"/>
      <c r="G30" s="621"/>
      <c r="H30" s="622" t="e">
        <f t="shared" si="3"/>
        <v>#DIV/0!</v>
      </c>
      <c r="I30" s="61"/>
      <c r="J30" s="42">
        <f>' Pop'!O22</f>
        <v>32.7999999999999</v>
      </c>
      <c r="K30" s="623"/>
      <c r="L30" s="66"/>
      <c r="M30" s="2"/>
      <c r="N30" s="61"/>
      <c r="O30" s="61"/>
    </row>
    <row r="31" spans="1:15" ht="12.75">
      <c r="A31" s="52" t="s">
        <v>24</v>
      </c>
      <c r="B31" s="211">
        <v>10683</v>
      </c>
      <c r="C31" s="211">
        <v>8671</v>
      </c>
      <c r="D31" s="90">
        <f t="shared" si="0"/>
        <v>-18.833660956660115</v>
      </c>
      <c r="E31" s="221">
        <f aca="true" t="shared" si="4" ref="E31:E42">D31-$D$46</f>
        <v>-27.470177656205067</v>
      </c>
      <c r="F31" s="61"/>
      <c r="G31" s="50">
        <f t="shared" si="2"/>
        <v>2.499567598731623</v>
      </c>
      <c r="H31" s="548">
        <f t="shared" si="3"/>
        <v>279.6140674479049</v>
      </c>
      <c r="I31" s="61"/>
      <c r="J31" s="42">
        <f>' Pop'!O23</f>
        <v>3469</v>
      </c>
      <c r="K31" s="45">
        <v>31010.6</v>
      </c>
      <c r="L31" s="66"/>
      <c r="M31" s="2"/>
      <c r="N31" s="61"/>
      <c r="O31" s="61"/>
    </row>
    <row r="32" spans="1:15" ht="12.75">
      <c r="A32" s="52" t="s">
        <v>2</v>
      </c>
      <c r="B32" s="211">
        <v>3790</v>
      </c>
      <c r="C32" s="211">
        <v>3979</v>
      </c>
      <c r="D32" s="90">
        <f t="shared" si="0"/>
        <v>4.986807387862797</v>
      </c>
      <c r="E32" s="221">
        <f t="shared" si="4"/>
        <v>-3.6497093116821535</v>
      </c>
      <c r="F32" s="61"/>
      <c r="G32" s="50">
        <f t="shared" si="2"/>
        <v>8.961711711711711</v>
      </c>
      <c r="H32" s="548">
        <f t="shared" si="3"/>
        <v>198.8943095933139</v>
      </c>
      <c r="I32" s="61"/>
      <c r="J32" s="42">
        <f>' Pop'!O24</f>
        <v>444</v>
      </c>
      <c r="K32" s="45">
        <v>20005.6</v>
      </c>
      <c r="L32" s="66"/>
      <c r="M32" s="2"/>
      <c r="N32" s="61"/>
      <c r="O32" s="61"/>
    </row>
    <row r="33" spans="1:15" ht="12.75">
      <c r="A33" s="52" t="s">
        <v>25</v>
      </c>
      <c r="B33" s="211">
        <v>618</v>
      </c>
      <c r="C33" s="211">
        <v>823</v>
      </c>
      <c r="D33" s="90">
        <f t="shared" si="0"/>
        <v>33.17152103559871</v>
      </c>
      <c r="E33" s="221">
        <f t="shared" si="4"/>
        <v>24.53500433605376</v>
      </c>
      <c r="F33" s="61"/>
      <c r="G33" s="50">
        <f t="shared" si="2"/>
        <v>2.0730478589420653</v>
      </c>
      <c r="H33" s="548">
        <f t="shared" si="3"/>
        <v>134.68840010473946</v>
      </c>
      <c r="I33" s="61"/>
      <c r="J33" s="42">
        <f>' Pop'!O25</f>
        <v>397</v>
      </c>
      <c r="K33" s="45">
        <v>6110.4</v>
      </c>
      <c r="L33" s="66"/>
      <c r="M33" s="2"/>
      <c r="N33" s="61"/>
      <c r="O33" s="61"/>
    </row>
    <row r="34" spans="1:15" ht="12.75">
      <c r="A34" s="52" t="s">
        <v>5</v>
      </c>
      <c r="B34" s="211">
        <v>70067</v>
      </c>
      <c r="C34" s="211">
        <v>78195</v>
      </c>
      <c r="D34" s="90">
        <f t="shared" si="0"/>
        <v>11.600325402828721</v>
      </c>
      <c r="E34" s="221">
        <f t="shared" si="4"/>
        <v>2.963808703283771</v>
      </c>
      <c r="F34" s="61"/>
      <c r="G34" s="50">
        <f t="shared" si="2"/>
        <v>4.84359514370664</v>
      </c>
      <c r="H34" s="548">
        <f t="shared" si="3"/>
        <v>188.1554128338378</v>
      </c>
      <c r="I34" s="61"/>
      <c r="J34" s="42">
        <f>' Pop'!O26</f>
        <v>16144</v>
      </c>
      <c r="K34" s="45">
        <v>415587.3</v>
      </c>
      <c r="L34" s="66"/>
      <c r="M34" s="2"/>
      <c r="N34" s="61"/>
      <c r="O34" s="61"/>
    </row>
    <row r="35" spans="1:15" ht="12.75">
      <c r="A35" s="52" t="s">
        <v>37</v>
      </c>
      <c r="B35" s="211">
        <v>22420</v>
      </c>
      <c r="C35" s="211">
        <v>26278</v>
      </c>
      <c r="D35" s="90">
        <f t="shared" si="0"/>
        <v>17.2078501338091</v>
      </c>
      <c r="E35" s="221">
        <f t="shared" si="4"/>
        <v>8.57133343426415</v>
      </c>
      <c r="F35" s="61"/>
      <c r="G35" s="50">
        <f t="shared" si="2"/>
        <v>5.790656676950198</v>
      </c>
      <c r="H35" s="548">
        <f t="shared" si="3"/>
        <v>183.95635674288462</v>
      </c>
      <c r="I35" s="61"/>
      <c r="J35" s="42">
        <f>' Pop'!O27</f>
        <v>4538</v>
      </c>
      <c r="K35" s="45">
        <v>142849.1</v>
      </c>
      <c r="L35" s="66"/>
      <c r="M35" s="2"/>
      <c r="N35" s="61"/>
      <c r="O35" s="61"/>
    </row>
    <row r="36" spans="1:15" ht="12.75">
      <c r="A36" s="52" t="s">
        <v>26</v>
      </c>
      <c r="B36" s="211">
        <v>97401</v>
      </c>
      <c r="C36" s="211">
        <v>88837</v>
      </c>
      <c r="D36" s="90">
        <f t="shared" si="0"/>
        <v>-8.792517530620836</v>
      </c>
      <c r="E36" s="221">
        <f t="shared" si="4"/>
        <v>-17.429034230165787</v>
      </c>
      <c r="F36" s="61"/>
      <c r="G36" s="50">
        <f t="shared" si="2"/>
        <v>2.3236111873991363</v>
      </c>
      <c r="H36" s="548">
        <f t="shared" si="3"/>
        <v>241.47936931635164</v>
      </c>
      <c r="I36" s="61"/>
      <c r="J36" s="42">
        <f>' Pop'!O28</f>
        <v>38232.3</v>
      </c>
      <c r="K36" s="45">
        <v>367886.5</v>
      </c>
      <c r="L36" s="66"/>
      <c r="M36" s="2"/>
      <c r="N36" s="61"/>
      <c r="O36" s="61"/>
    </row>
    <row r="37" spans="1:15" ht="12.75">
      <c r="A37" s="52" t="s">
        <v>4</v>
      </c>
      <c r="B37" s="211">
        <v>18344</v>
      </c>
      <c r="C37" s="211">
        <v>25966</v>
      </c>
      <c r="D37" s="90">
        <f t="shared" si="0"/>
        <v>41.55037069341474</v>
      </c>
      <c r="E37" s="221">
        <f t="shared" si="4"/>
        <v>32.91385399386979</v>
      </c>
      <c r="F37" s="61"/>
      <c r="G37" s="50">
        <f t="shared" si="2"/>
        <v>2.5514395204873734</v>
      </c>
      <c r="H37" s="548">
        <f t="shared" si="3"/>
        <v>154.79198820609759</v>
      </c>
      <c r="I37" s="61"/>
      <c r="J37" s="42">
        <f>' Pop'!O29</f>
        <v>10177</v>
      </c>
      <c r="K37" s="45">
        <v>167747.7</v>
      </c>
      <c r="L37" s="66"/>
      <c r="M37" s="2"/>
      <c r="N37" s="61"/>
      <c r="O37" s="61"/>
    </row>
    <row r="38" spans="1:15" ht="12.75">
      <c r="A38" s="52" t="s">
        <v>40</v>
      </c>
      <c r="B38" s="211">
        <v>45912</v>
      </c>
      <c r="C38" s="211">
        <v>35753</v>
      </c>
      <c r="D38" s="90">
        <f t="shared" si="0"/>
        <v>-22.127112737410698</v>
      </c>
      <c r="E38" s="221">
        <f t="shared" si="4"/>
        <v>-30.763629436955647</v>
      </c>
      <c r="F38" s="61"/>
      <c r="G38" s="50">
        <f t="shared" si="2"/>
        <v>1.6032735426008968</v>
      </c>
      <c r="H38" s="548">
        <f t="shared" si="3"/>
        <v>271.55366551497065</v>
      </c>
      <c r="I38" s="61"/>
      <c r="J38" s="42">
        <f>' Pop'!O30</f>
        <v>22300</v>
      </c>
      <c r="K38" s="45">
        <v>131660.9</v>
      </c>
      <c r="L38" s="66"/>
      <c r="M38" s="2"/>
      <c r="N38" s="61"/>
      <c r="O38" s="61"/>
    </row>
    <row r="39" spans="1:15" ht="12.75">
      <c r="A39" s="52" t="s">
        <v>72</v>
      </c>
      <c r="B39" s="211">
        <v>17564</v>
      </c>
      <c r="C39" s="211">
        <v>18570</v>
      </c>
      <c r="D39" s="90">
        <f t="shared" si="0"/>
        <v>5.727624686859485</v>
      </c>
      <c r="E39" s="221">
        <f t="shared" si="4"/>
        <v>-2.908892012685465</v>
      </c>
      <c r="F39" s="61"/>
      <c r="G39" s="50">
        <f t="shared" si="2"/>
        <v>3.452314556609035</v>
      </c>
      <c r="H39" s="548">
        <f t="shared" si="3"/>
        <v>318.6210588445225</v>
      </c>
      <c r="I39" s="61"/>
      <c r="J39" s="42">
        <f>' Pop'!O31</f>
        <v>5379</v>
      </c>
      <c r="K39" s="45">
        <v>58282.4</v>
      </c>
      <c r="L39" s="66"/>
      <c r="M39" s="2"/>
      <c r="N39" s="61"/>
      <c r="O39" s="61"/>
    </row>
    <row r="40" spans="1:15" ht="12.75">
      <c r="A40" s="52" t="s">
        <v>27</v>
      </c>
      <c r="B40" s="211">
        <v>5263</v>
      </c>
      <c r="C40" s="211">
        <v>6864</v>
      </c>
      <c r="D40" s="90">
        <f t="shared" si="0"/>
        <v>30.419912597377923</v>
      </c>
      <c r="E40" s="221">
        <f t="shared" si="4"/>
        <v>21.783395897832975</v>
      </c>
      <c r="F40" s="61"/>
      <c r="G40" s="50">
        <f t="shared" si="2"/>
        <v>3.494908350305499</v>
      </c>
      <c r="H40" s="548">
        <f t="shared" si="3"/>
        <v>216.74397749197158</v>
      </c>
      <c r="I40" s="61"/>
      <c r="J40" s="42">
        <f>' Pop'!O32</f>
        <v>1964</v>
      </c>
      <c r="K40" s="45">
        <v>31668.7</v>
      </c>
      <c r="L40" s="66"/>
      <c r="M40" s="2"/>
      <c r="N40" s="61"/>
      <c r="O40" s="61"/>
    </row>
    <row r="41" spans="1:15" ht="12.75">
      <c r="A41" s="52" t="s">
        <v>6</v>
      </c>
      <c r="B41" s="211">
        <v>95158</v>
      </c>
      <c r="C41" s="211">
        <v>130063</v>
      </c>
      <c r="D41" s="90">
        <f t="shared" si="0"/>
        <v>36.68109880409424</v>
      </c>
      <c r="E41" s="221">
        <f t="shared" si="4"/>
        <v>28.044582104549292</v>
      </c>
      <c r="F41" s="61"/>
      <c r="G41" s="50">
        <f t="shared" si="2"/>
        <v>3.178703228486937</v>
      </c>
      <c r="H41" s="548">
        <f t="shared" si="3"/>
        <v>154.15493434343614</v>
      </c>
      <c r="I41" s="61"/>
      <c r="J41" s="42">
        <f>' Pop'!O33</f>
        <v>40917</v>
      </c>
      <c r="K41" s="45">
        <v>843716.1</v>
      </c>
      <c r="L41" s="66"/>
      <c r="M41" s="2"/>
      <c r="N41" s="61"/>
      <c r="O41" s="61"/>
    </row>
    <row r="42" spans="1:15" ht="12.75">
      <c r="A42" s="52" t="s">
        <v>14</v>
      </c>
      <c r="B42" s="211">
        <v>46332</v>
      </c>
      <c r="C42" s="211">
        <v>51435</v>
      </c>
      <c r="D42" s="90">
        <f t="shared" si="0"/>
        <v>11.013986013986015</v>
      </c>
      <c r="E42" s="221">
        <f t="shared" si="4"/>
        <v>2.377469314441065</v>
      </c>
      <c r="F42" s="61"/>
      <c r="G42" s="50">
        <f t="shared" si="2"/>
        <v>5.7636709995517705</v>
      </c>
      <c r="H42" s="548">
        <f t="shared" si="3"/>
        <v>238.1276458627318</v>
      </c>
      <c r="I42" s="61"/>
      <c r="J42" s="42">
        <f>' Pop'!O34</f>
        <v>8924</v>
      </c>
      <c r="K42" s="45">
        <v>215997.6</v>
      </c>
      <c r="L42" s="66"/>
      <c r="M42" s="2"/>
      <c r="N42" s="61"/>
      <c r="O42" s="61"/>
    </row>
    <row r="43" spans="1:15" ht="12.75">
      <c r="A43" s="52" t="s">
        <v>38</v>
      </c>
      <c r="B43" s="618"/>
      <c r="C43" s="618"/>
      <c r="D43" s="619"/>
      <c r="E43" s="620"/>
      <c r="F43" s="61"/>
      <c r="G43" s="621"/>
      <c r="H43" s="622" t="e">
        <f t="shared" si="3"/>
        <v>#DIV/0!</v>
      </c>
      <c r="I43" s="61"/>
      <c r="J43" s="42">
        <f>' Pop'!O35</f>
        <v>7290</v>
      </c>
      <c r="K43" s="623"/>
      <c r="L43" s="66"/>
      <c r="M43" s="2"/>
      <c r="N43" s="61"/>
      <c r="O43" s="61"/>
    </row>
    <row r="44" spans="1:15" ht="12.75">
      <c r="A44" s="52" t="s">
        <v>41</v>
      </c>
      <c r="B44" s="211">
        <v>54670</v>
      </c>
      <c r="C44" s="211">
        <v>75135</v>
      </c>
      <c r="D44" s="90">
        <f t="shared" si="0"/>
        <v>37.43369306749588</v>
      </c>
      <c r="E44" s="221">
        <f>D44-$D$46</f>
        <v>28.797176367950932</v>
      </c>
      <c r="F44" s="61"/>
      <c r="G44" s="50">
        <f t="shared" si="2"/>
        <v>1.0791227415046103</v>
      </c>
      <c r="H44" s="548">
        <f t="shared" si="3"/>
        <v>192.53595490761043</v>
      </c>
      <c r="I44" s="61"/>
      <c r="J44" s="42">
        <f>' Pop'!O36</f>
        <v>69626</v>
      </c>
      <c r="K44" s="45">
        <v>390238.8</v>
      </c>
      <c r="L44" s="66"/>
      <c r="M44" s="2"/>
      <c r="N44" s="61"/>
      <c r="O44" s="61"/>
    </row>
    <row r="45" spans="1:15" ht="13.5" thickBot="1">
      <c r="A45" s="52" t="s">
        <v>9</v>
      </c>
      <c r="B45" s="220">
        <v>215390</v>
      </c>
      <c r="C45" s="220">
        <v>226374</v>
      </c>
      <c r="D45" s="90">
        <f t="shared" si="0"/>
        <v>5.099586796044385</v>
      </c>
      <c r="E45" s="221">
        <f>D45-$D$46</f>
        <v>-3.5369299035005657</v>
      </c>
      <c r="F45" s="61"/>
      <c r="G45" s="240">
        <f t="shared" si="2"/>
        <v>3.822012865319354</v>
      </c>
      <c r="H45" s="548">
        <f t="shared" si="3"/>
        <v>153.8603537889609</v>
      </c>
      <c r="I45" s="61"/>
      <c r="J45" s="42">
        <f>' Pop'!O37</f>
        <v>59229</v>
      </c>
      <c r="K45" s="45">
        <v>1471295.2</v>
      </c>
      <c r="L45" s="66"/>
      <c r="M45" s="2"/>
      <c r="N45" s="61"/>
      <c r="O45" s="61"/>
    </row>
    <row r="46" spans="1:15" ht="12.75" thickBot="1">
      <c r="A46" s="56" t="s">
        <v>75</v>
      </c>
      <c r="B46" s="464">
        <v>1550162</v>
      </c>
      <c r="C46" s="464">
        <v>1684042</v>
      </c>
      <c r="D46" s="465">
        <f t="shared" si="0"/>
        <v>8.63651669954495</v>
      </c>
      <c r="E46" s="51" t="s">
        <v>16</v>
      </c>
      <c r="F46" s="61"/>
      <c r="G46" s="61"/>
      <c r="H46" s="61"/>
      <c r="I46" s="61"/>
      <c r="J46" s="61"/>
      <c r="K46" s="61"/>
      <c r="L46" s="61"/>
      <c r="M46" s="61"/>
      <c r="N46" s="61"/>
      <c r="O46" s="61"/>
    </row>
    <row r="47" spans="1:15" ht="12">
      <c r="A47" s="222"/>
      <c r="B47" s="61"/>
      <c r="C47" s="61"/>
      <c r="D47" s="223"/>
      <c r="E47" s="68"/>
      <c r="F47" s="61"/>
      <c r="G47" s="61"/>
      <c r="H47" s="61"/>
      <c r="I47" s="61"/>
      <c r="J47" s="61"/>
      <c r="K47" s="61"/>
      <c r="L47" s="61"/>
      <c r="M47" s="61"/>
      <c r="N47" s="61"/>
      <c r="O47" s="61"/>
    </row>
    <row r="48" spans="1:15" ht="12">
      <c r="A48" s="222"/>
      <c r="B48" s="222"/>
      <c r="C48" s="222"/>
      <c r="D48" s="223"/>
      <c r="E48" s="68"/>
      <c r="F48" s="61"/>
      <c r="G48" s="61"/>
      <c r="H48" s="61"/>
      <c r="I48" s="61"/>
      <c r="J48" s="61"/>
      <c r="K48" s="61"/>
      <c r="L48" s="61"/>
      <c r="M48" s="61"/>
      <c r="N48" s="61"/>
      <c r="O48" s="61"/>
    </row>
    <row r="49" spans="1:15" ht="12">
      <c r="A49" s="61"/>
      <c r="B49" s="61"/>
      <c r="C49" s="61"/>
      <c r="D49" s="67"/>
      <c r="E49" s="68"/>
      <c r="F49" s="61"/>
      <c r="G49" s="61"/>
      <c r="H49" s="61"/>
      <c r="I49" s="61"/>
      <c r="J49" s="61"/>
      <c r="K49" s="61"/>
      <c r="L49" s="61"/>
      <c r="M49" s="61"/>
      <c r="N49" s="61"/>
      <c r="O49" s="61"/>
    </row>
    <row r="50" spans="1:15" ht="18">
      <c r="A50" s="403" t="s">
        <v>169</v>
      </c>
      <c r="B50" s="61"/>
      <c r="C50" s="61"/>
      <c r="D50" s="61"/>
      <c r="E50" s="61"/>
      <c r="F50" s="61"/>
      <c r="G50" s="61"/>
      <c r="H50" s="61"/>
      <c r="I50" s="61"/>
      <c r="J50" s="61"/>
      <c r="K50" s="61"/>
      <c r="L50" s="61"/>
      <c r="M50" s="61"/>
      <c r="N50" s="61"/>
      <c r="O50" s="61"/>
    </row>
    <row r="51" spans="1:15" ht="12">
      <c r="A51" s="45"/>
      <c r="B51" s="346"/>
      <c r="C51" s="346"/>
      <c r="E51" s="61"/>
      <c r="F51" s="61"/>
      <c r="G51" s="61"/>
      <c r="H51" s="61"/>
      <c r="I51" s="61"/>
      <c r="J51" s="61"/>
      <c r="K51" s="61"/>
      <c r="L51" s="61"/>
      <c r="M51" s="61"/>
      <c r="N51" s="61"/>
      <c r="O51" s="61"/>
    </row>
    <row r="52" spans="1:15" ht="36">
      <c r="A52" s="54"/>
      <c r="B52" s="344" t="s">
        <v>342</v>
      </c>
      <c r="C52" s="344" t="s">
        <v>343</v>
      </c>
      <c r="D52" s="345" t="s">
        <v>48</v>
      </c>
      <c r="E52" s="471" t="s">
        <v>219</v>
      </c>
      <c r="F52" s="61"/>
      <c r="G52" s="61"/>
      <c r="H52" s="61"/>
      <c r="I52" s="61"/>
      <c r="J52" s="61"/>
      <c r="K52" s="61"/>
      <c r="L52" s="61"/>
      <c r="M52" s="61"/>
      <c r="N52" s="61"/>
      <c r="O52" s="61"/>
    </row>
    <row r="53" spans="1:15" ht="12">
      <c r="A53" s="47" t="s">
        <v>13</v>
      </c>
      <c r="B53" s="500">
        <v>3.8405815109343937</v>
      </c>
      <c r="C53" s="549">
        <v>148.3257032622153</v>
      </c>
      <c r="D53" s="501">
        <v>11.42174704098719</v>
      </c>
      <c r="E53" s="473">
        <f>MIN(D$53:D$84)</f>
        <v>-36.08864358157974</v>
      </c>
      <c r="F53" s="61" t="s">
        <v>195</v>
      </c>
      <c r="G53" s="61"/>
      <c r="H53" s="61"/>
      <c r="I53" s="61"/>
      <c r="J53" s="61"/>
      <c r="K53" s="61"/>
      <c r="L53" s="61"/>
      <c r="M53" s="61"/>
      <c r="N53" s="61"/>
      <c r="O53" s="61"/>
    </row>
    <row r="54" spans="1:15" ht="12">
      <c r="A54" s="47" t="s">
        <v>7</v>
      </c>
      <c r="B54" s="500">
        <v>5.08758347043453</v>
      </c>
      <c r="C54" s="549">
        <v>206.7650764071097</v>
      </c>
      <c r="D54" s="501">
        <v>-4.038335279301809</v>
      </c>
      <c r="E54" s="473">
        <f>MAX(D$53:D$84)</f>
        <v>54.2729245335957</v>
      </c>
      <c r="F54" s="61" t="s">
        <v>196</v>
      </c>
      <c r="G54" s="61"/>
      <c r="H54" s="61"/>
      <c r="I54" s="61"/>
      <c r="J54" s="61"/>
      <c r="K54" s="61"/>
      <c r="L54" s="61"/>
      <c r="M54" s="61"/>
      <c r="N54" s="61"/>
      <c r="O54" s="61"/>
    </row>
    <row r="55" spans="1:15" ht="12">
      <c r="A55" s="47" t="s">
        <v>39</v>
      </c>
      <c r="B55" s="469">
        <v>2.3792577529232335</v>
      </c>
      <c r="C55" s="759">
        <v>391.7785111998008</v>
      </c>
      <c r="D55" s="467">
        <v>-18.306464586053345</v>
      </c>
      <c r="E55" s="473">
        <f>E54-E53</f>
        <v>90.36156811517543</v>
      </c>
      <c r="F55" s="61" t="s">
        <v>213</v>
      </c>
      <c r="G55" s="61"/>
      <c r="H55" s="61"/>
      <c r="I55" s="61"/>
      <c r="J55" s="61"/>
      <c r="K55" s="61"/>
      <c r="L55" s="61"/>
      <c r="M55" s="61"/>
      <c r="N55" s="61"/>
      <c r="O55" s="61"/>
    </row>
    <row r="56" spans="1:15" ht="12">
      <c r="A56" s="47" t="s">
        <v>19</v>
      </c>
      <c r="B56" s="469">
        <v>3.1633986928104574</v>
      </c>
      <c r="C56" s="549">
        <v>193.5643841533158</v>
      </c>
      <c r="D56" s="501">
        <v>25.213040822578947</v>
      </c>
      <c r="E56" s="474">
        <f>E55/4</f>
        <v>22.590392028793858</v>
      </c>
      <c r="F56" s="61" t="s">
        <v>214</v>
      </c>
      <c r="G56" s="61"/>
      <c r="H56" s="61"/>
      <c r="I56" s="61"/>
      <c r="J56" s="61"/>
      <c r="K56" s="61"/>
      <c r="L56" s="61"/>
      <c r="M56" s="61"/>
      <c r="N56" s="61"/>
      <c r="O56" s="61"/>
    </row>
    <row r="57" spans="1:15" ht="12">
      <c r="A57" s="47" t="s">
        <v>20</v>
      </c>
      <c r="B57" s="500">
        <v>4.01833153612391</v>
      </c>
      <c r="C57" s="550">
        <v>281.8387899448094</v>
      </c>
      <c r="D57" s="467">
        <v>-13.67080453199792</v>
      </c>
      <c r="E57" s="475"/>
      <c r="F57" s="61"/>
      <c r="G57" s="61"/>
      <c r="H57" s="61"/>
      <c r="I57" s="61"/>
      <c r="J57" s="61"/>
      <c r="K57" s="61"/>
      <c r="L57" s="61"/>
      <c r="M57" s="61"/>
      <c r="N57" s="61"/>
      <c r="O57" s="61"/>
    </row>
    <row r="58" spans="1:15" ht="12">
      <c r="A58" s="47" t="s">
        <v>12</v>
      </c>
      <c r="B58" s="469">
        <v>3.6883141049497583</v>
      </c>
      <c r="C58" s="549">
        <v>143.80915412995137</v>
      </c>
      <c r="D58" s="501">
        <v>-3.7579516961056143</v>
      </c>
      <c r="E58" s="475"/>
      <c r="F58" s="404"/>
      <c r="G58" s="61"/>
      <c r="H58" s="61"/>
      <c r="I58" s="61"/>
      <c r="J58" s="61"/>
      <c r="K58" s="61"/>
      <c r="L58" s="61"/>
      <c r="M58" s="61"/>
      <c r="N58" s="61"/>
      <c r="O58" s="61"/>
    </row>
    <row r="59" spans="1:15" ht="12">
      <c r="A59" s="47" t="s">
        <v>21</v>
      </c>
      <c r="B59" s="469">
        <v>3.654639175257732</v>
      </c>
      <c r="C59" s="550">
        <v>370.94061810979485</v>
      </c>
      <c r="D59" s="467">
        <v>-36.08864358157974</v>
      </c>
      <c r="E59" s="474">
        <f>E53+E56</f>
        <v>-13.49825155278588</v>
      </c>
      <c r="F59" s="61" t="s">
        <v>215</v>
      </c>
      <c r="G59" s="61"/>
      <c r="H59" s="61"/>
      <c r="I59" s="61"/>
      <c r="J59" s="61"/>
      <c r="K59" s="61"/>
      <c r="L59" s="61"/>
      <c r="M59" s="61"/>
      <c r="N59" s="61"/>
      <c r="O59" s="61"/>
    </row>
    <row r="60" spans="1:15" ht="12">
      <c r="A60" s="47" t="s">
        <v>10</v>
      </c>
      <c r="B60" s="500">
        <v>6.7582227351413735</v>
      </c>
      <c r="C60" s="550">
        <v>281.6300815810272</v>
      </c>
      <c r="D60" s="501">
        <v>17.258355922189978</v>
      </c>
      <c r="E60" s="474">
        <f>E53+E56+E56+E56</f>
        <v>31.682532504801834</v>
      </c>
      <c r="F60" s="61" t="s">
        <v>216</v>
      </c>
      <c r="G60" s="61"/>
      <c r="H60" s="61"/>
      <c r="I60" s="61"/>
      <c r="J60" s="61"/>
      <c r="K60" s="61"/>
      <c r="L60" s="61"/>
      <c r="M60" s="61"/>
      <c r="N60" s="61"/>
      <c r="O60" s="61"/>
    </row>
    <row r="61" spans="1:15" ht="12">
      <c r="A61" s="47" t="s">
        <v>3</v>
      </c>
      <c r="B61" s="500">
        <v>4.463932083718585</v>
      </c>
      <c r="C61" s="549">
        <v>179.53380721851164</v>
      </c>
      <c r="D61" s="501">
        <v>4.822893564644044</v>
      </c>
      <c r="E61" s="472" t="s">
        <v>218</v>
      </c>
      <c r="F61" s="61"/>
      <c r="G61" s="471" t="s">
        <v>217</v>
      </c>
      <c r="H61" s="61"/>
      <c r="I61" s="61"/>
      <c r="J61" s="61"/>
      <c r="K61" s="61"/>
      <c r="L61" s="61"/>
      <c r="M61" s="61"/>
      <c r="N61" s="61"/>
      <c r="O61" s="61"/>
    </row>
    <row r="62" spans="1:15" ht="12">
      <c r="A62" s="47" t="s">
        <v>8</v>
      </c>
      <c r="B62" s="500">
        <v>4.165961573428692</v>
      </c>
      <c r="C62" s="549">
        <v>178.32310868156577</v>
      </c>
      <c r="D62" s="501">
        <v>-7.686857730804681</v>
      </c>
      <c r="E62" s="473">
        <f>MIN(B$53:B$84)</f>
        <v>1.0791227415046103</v>
      </c>
      <c r="F62" s="61" t="s">
        <v>195</v>
      </c>
      <c r="G62" s="473">
        <f>MIN(C$53:C$84)</f>
        <v>132.1025380585471</v>
      </c>
      <c r="H62" s="61" t="s">
        <v>195</v>
      </c>
      <c r="I62" s="61"/>
      <c r="J62" s="61"/>
      <c r="K62" s="61"/>
      <c r="L62" s="61"/>
      <c r="M62" s="61"/>
      <c r="N62" s="61"/>
      <c r="O62" s="61"/>
    </row>
    <row r="63" spans="1:15" ht="12">
      <c r="A63" s="47" t="s">
        <v>0</v>
      </c>
      <c r="B63" s="469">
        <v>2.797102812529395</v>
      </c>
      <c r="C63" s="549">
        <v>165.4708205763433</v>
      </c>
      <c r="D63" s="501">
        <v>20.42598330045505</v>
      </c>
      <c r="E63" s="473">
        <f>MAX(B$53:B$84)</f>
        <v>11.908450704225352</v>
      </c>
      <c r="F63" s="61" t="s">
        <v>196</v>
      </c>
      <c r="G63" s="473">
        <f>MAX(C$53:C$84)</f>
        <v>473.2717604254128</v>
      </c>
      <c r="H63" s="61" t="s">
        <v>196</v>
      </c>
      <c r="I63" s="61"/>
      <c r="J63" s="61"/>
      <c r="K63" s="61"/>
      <c r="L63" s="61"/>
      <c r="M63" s="61"/>
      <c r="N63" s="61"/>
      <c r="O63" s="61"/>
    </row>
    <row r="64" spans="1:15" ht="12.75">
      <c r="A64" s="47" t="s">
        <v>22</v>
      </c>
      <c r="B64" s="469">
        <v>2.523181415493651</v>
      </c>
      <c r="C64" s="549">
        <v>204.32890632659942</v>
      </c>
      <c r="D64" s="501">
        <v>-4.305856110998408</v>
      </c>
      <c r="E64" s="473">
        <f>E63-E62</f>
        <v>10.829327962720741</v>
      </c>
      <c r="F64" s="61" t="s">
        <v>213</v>
      </c>
      <c r="G64" s="473">
        <f>G63-G62</f>
        <v>341.1692223668657</v>
      </c>
      <c r="H64" s="61" t="s">
        <v>213</v>
      </c>
      <c r="I64" s="69"/>
      <c r="J64" s="2"/>
      <c r="K64" s="2"/>
      <c r="L64" s="2"/>
      <c r="M64" s="2"/>
      <c r="N64" s="61"/>
      <c r="O64" s="61"/>
    </row>
    <row r="65" spans="1:15" ht="12.75">
      <c r="A65" s="47" t="s">
        <v>35</v>
      </c>
      <c r="B65" s="470">
        <v>11.908450704225352</v>
      </c>
      <c r="C65" s="551">
        <v>473.2717604254128</v>
      </c>
      <c r="D65" s="466">
        <v>54.2729245335957</v>
      </c>
      <c r="E65" s="474">
        <f>E64/4</f>
        <v>2.7073319906801854</v>
      </c>
      <c r="F65" s="61" t="s">
        <v>214</v>
      </c>
      <c r="G65" s="474">
        <f>G64/4</f>
        <v>85.29230559171643</v>
      </c>
      <c r="H65" s="61" t="s">
        <v>214</v>
      </c>
      <c r="I65" s="27"/>
      <c r="J65" s="2"/>
      <c r="K65" s="2"/>
      <c r="L65" s="2"/>
      <c r="M65" s="2"/>
      <c r="N65" s="61"/>
      <c r="O65" s="61"/>
    </row>
    <row r="66" spans="1:15" ht="12.75">
      <c r="A66" s="47" t="s">
        <v>1</v>
      </c>
      <c r="B66" s="500">
        <v>3.8619897959183676</v>
      </c>
      <c r="C66" s="549">
        <v>137.8567415397812</v>
      </c>
      <c r="D66" s="466">
        <v>41.4179981185738</v>
      </c>
      <c r="E66" s="475"/>
      <c r="F66" s="61"/>
      <c r="G66" s="475"/>
      <c r="H66" s="61"/>
      <c r="I66" s="27"/>
      <c r="J66" s="2"/>
      <c r="K66" s="2"/>
      <c r="L66" s="2"/>
      <c r="M66" s="2"/>
      <c r="N66" s="61"/>
      <c r="O66" s="61"/>
    </row>
    <row r="67" spans="1:15" ht="12.75">
      <c r="A67" s="47" t="s">
        <v>11</v>
      </c>
      <c r="B67" s="469">
        <v>3.0083203328133123</v>
      </c>
      <c r="C67" s="549">
        <v>132.1025380585471</v>
      </c>
      <c r="D67" s="501">
        <v>1.733354328920365</v>
      </c>
      <c r="E67" s="475"/>
      <c r="F67" s="404"/>
      <c r="G67" s="475"/>
      <c r="H67" s="404"/>
      <c r="I67" s="27"/>
      <c r="J67" s="2"/>
      <c r="K67" s="2"/>
      <c r="L67" s="2"/>
      <c r="M67" s="2"/>
      <c r="N67" s="61"/>
      <c r="O67" s="61"/>
    </row>
    <row r="68" spans="1:15" ht="12">
      <c r="A68" s="47" t="s">
        <v>23</v>
      </c>
      <c r="B68" s="469">
        <v>1.7917023096663816</v>
      </c>
      <c r="C68" s="550">
        <v>218.08280795281206</v>
      </c>
      <c r="D68" s="467">
        <v>-32.6111083510876</v>
      </c>
      <c r="E68" s="474">
        <f>E62+E65</f>
        <v>3.7864547321847954</v>
      </c>
      <c r="F68" s="61" t="s">
        <v>215</v>
      </c>
      <c r="G68" s="474">
        <f>G62+G65</f>
        <v>217.39484365026354</v>
      </c>
      <c r="H68" s="61" t="s">
        <v>215</v>
      </c>
      <c r="I68" s="61"/>
      <c r="J68" s="61"/>
      <c r="K68" s="61"/>
      <c r="L68" s="61"/>
      <c r="M68" s="61"/>
      <c r="N68" s="61"/>
      <c r="O68" s="61"/>
    </row>
    <row r="69" spans="1:15" ht="12">
      <c r="A69" s="47" t="s">
        <v>36</v>
      </c>
      <c r="B69" s="624"/>
      <c r="C69" s="625"/>
      <c r="D69" s="626"/>
      <c r="E69" s="474">
        <f>E62+E65+E65+E65</f>
        <v>9.201118713545165</v>
      </c>
      <c r="F69" s="61" t="s">
        <v>216</v>
      </c>
      <c r="G69" s="474">
        <f>G62+G65+G65+G65</f>
        <v>387.9794548336964</v>
      </c>
      <c r="H69" s="61" t="s">
        <v>216</v>
      </c>
      <c r="I69" s="61"/>
      <c r="J69" s="61"/>
      <c r="K69" s="61"/>
      <c r="L69" s="61"/>
      <c r="M69" s="61"/>
      <c r="N69" s="61"/>
      <c r="O69" s="61"/>
    </row>
    <row r="70" spans="1:15" ht="12">
      <c r="A70" s="47" t="s">
        <v>24</v>
      </c>
      <c r="B70" s="469">
        <v>2.499567598731623</v>
      </c>
      <c r="C70" s="550">
        <v>279.6140674479049</v>
      </c>
      <c r="D70" s="467">
        <v>-27.470177656205067</v>
      </c>
      <c r="E70" s="61"/>
      <c r="F70" s="61"/>
      <c r="G70" s="61"/>
      <c r="H70" s="170" t="s">
        <v>94</v>
      </c>
      <c r="I70" s="54"/>
      <c r="J70" s="54"/>
      <c r="K70" s="957" t="s">
        <v>234</v>
      </c>
      <c r="L70" s="957"/>
      <c r="M70" s="957"/>
      <c r="N70" s="61"/>
      <c r="O70" s="61"/>
    </row>
    <row r="71" spans="1:15" ht="12.75">
      <c r="A71" s="47" t="s">
        <v>2</v>
      </c>
      <c r="B71" s="500">
        <v>8.961711711711711</v>
      </c>
      <c r="C71" s="549">
        <v>198.8943095933139</v>
      </c>
      <c r="D71" s="501">
        <v>-3.6497093116821535</v>
      </c>
      <c r="E71" s="61"/>
      <c r="F71" s="61"/>
      <c r="G71" s="61"/>
      <c r="I71" s="71"/>
      <c r="J71" s="46"/>
      <c r="K71" s="958"/>
      <c r="L71" s="958"/>
      <c r="M71" s="958"/>
      <c r="N71" s="61"/>
      <c r="O71" s="61"/>
    </row>
    <row r="72" spans="1:15" ht="12.75">
      <c r="A72" s="47" t="s">
        <v>25</v>
      </c>
      <c r="B72" s="469">
        <v>2.0730478589420653</v>
      </c>
      <c r="C72" s="549">
        <v>134.68840010473946</v>
      </c>
      <c r="D72" s="501">
        <v>24.53500433605376</v>
      </c>
      <c r="E72" s="61"/>
      <c r="F72" s="61"/>
      <c r="G72" s="61"/>
      <c r="H72" s="461"/>
      <c r="I72" s="70" t="s">
        <v>52</v>
      </c>
      <c r="J72" s="46"/>
      <c r="K72" s="54"/>
      <c r="L72" s="46" t="s">
        <v>269</v>
      </c>
      <c r="M72" s="54"/>
      <c r="N72" s="61"/>
      <c r="O72" s="61"/>
    </row>
    <row r="73" spans="1:15" ht="12.75">
      <c r="A73" s="47" t="s">
        <v>5</v>
      </c>
      <c r="B73" s="500">
        <v>4.84359514370664</v>
      </c>
      <c r="C73" s="549">
        <v>188.1554128338378</v>
      </c>
      <c r="D73" s="501">
        <v>2.963808703283771</v>
      </c>
      <c r="E73" s="61"/>
      <c r="F73" s="61"/>
      <c r="G73" s="61"/>
      <c r="H73" s="494"/>
      <c r="I73" s="70" t="s">
        <v>211</v>
      </c>
      <c r="J73" s="46"/>
      <c r="K73" s="54"/>
      <c r="L73" s="46" t="s">
        <v>270</v>
      </c>
      <c r="M73" s="54"/>
      <c r="N73" s="61"/>
      <c r="O73" s="61"/>
    </row>
    <row r="74" spans="1:15" ht="12.75">
      <c r="A74" s="47" t="s">
        <v>37</v>
      </c>
      <c r="B74" s="500">
        <v>5.790656676950198</v>
      </c>
      <c r="C74" s="549">
        <v>183.95635674288462</v>
      </c>
      <c r="D74" s="501">
        <v>8.57133343426415</v>
      </c>
      <c r="E74" s="61"/>
      <c r="F74" s="61"/>
      <c r="G74" s="61"/>
      <c r="H74" s="460"/>
      <c r="I74" s="70" t="s">
        <v>53</v>
      </c>
      <c r="J74" s="46"/>
      <c r="K74" s="54"/>
      <c r="L74" s="46" t="s">
        <v>271</v>
      </c>
      <c r="M74" s="54"/>
      <c r="N74" s="61"/>
      <c r="O74" s="61"/>
    </row>
    <row r="75" spans="1:15" ht="12">
      <c r="A75" s="47" t="s">
        <v>26</v>
      </c>
      <c r="B75" s="469">
        <v>2.3236111873991363</v>
      </c>
      <c r="C75" s="550">
        <v>241.47936931635164</v>
      </c>
      <c r="D75" s="467">
        <v>-17.429034230165787</v>
      </c>
      <c r="E75" s="61"/>
      <c r="F75" s="61"/>
      <c r="G75" s="61"/>
      <c r="H75" s="61"/>
      <c r="I75" s="61"/>
      <c r="J75" s="61"/>
      <c r="K75" s="61"/>
      <c r="L75" s="61"/>
      <c r="M75" s="61"/>
      <c r="N75" s="61"/>
      <c r="O75" s="61"/>
    </row>
    <row r="76" spans="1:15" ht="12">
      <c r="A76" s="47" t="s">
        <v>4</v>
      </c>
      <c r="B76" s="469">
        <v>2.5514395204873734</v>
      </c>
      <c r="C76" s="549">
        <v>154.79198820609759</v>
      </c>
      <c r="D76" s="466">
        <v>32.91385399386979</v>
      </c>
      <c r="E76" s="61"/>
      <c r="F76" s="61"/>
      <c r="G76" s="61"/>
      <c r="H76" s="61"/>
      <c r="I76" s="61"/>
      <c r="J76" s="61"/>
      <c r="K76" s="61"/>
      <c r="L76" s="61"/>
      <c r="M76" s="61"/>
      <c r="N76" s="61"/>
      <c r="O76" s="61"/>
    </row>
    <row r="77" spans="1:15" ht="12">
      <c r="A77" s="47" t="s">
        <v>40</v>
      </c>
      <c r="B77" s="469">
        <v>1.6032735426008968</v>
      </c>
      <c r="C77" s="550">
        <v>271.55366551497065</v>
      </c>
      <c r="D77" s="467">
        <v>-30.763629436955647</v>
      </c>
      <c r="E77" s="61"/>
      <c r="F77" s="61"/>
      <c r="G77" s="61"/>
      <c r="H77" s="61"/>
      <c r="I77" s="61"/>
      <c r="J77" s="61"/>
      <c r="K77" s="61"/>
      <c r="L77" s="61"/>
      <c r="M77" s="61"/>
      <c r="N77" s="61"/>
      <c r="O77" s="61"/>
    </row>
    <row r="78" spans="1:15" ht="12">
      <c r="A78" s="47" t="s">
        <v>72</v>
      </c>
      <c r="B78" s="469">
        <v>3.452314556609035</v>
      </c>
      <c r="C78" s="550">
        <v>318.6210588445225</v>
      </c>
      <c r="D78" s="501">
        <v>-2.908892012685465</v>
      </c>
      <c r="E78" s="61"/>
      <c r="F78" s="61"/>
      <c r="G78" s="61"/>
      <c r="H78" s="8" t="s">
        <v>87</v>
      </c>
      <c r="I78" s="54"/>
      <c r="J78" s="54"/>
      <c r="K78" s="320" t="s">
        <v>207</v>
      </c>
      <c r="M78" s="54"/>
      <c r="N78" s="61"/>
      <c r="O78" s="61"/>
    </row>
    <row r="79" spans="1:15" ht="12.75">
      <c r="A79" s="47" t="s">
        <v>27</v>
      </c>
      <c r="B79" s="469">
        <v>3.494908350305499</v>
      </c>
      <c r="C79" s="550">
        <v>216.74397749197158</v>
      </c>
      <c r="D79" s="501">
        <v>21.783395897832975</v>
      </c>
      <c r="E79" s="61"/>
      <c r="F79" s="61"/>
      <c r="G79" s="61"/>
      <c r="H79" s="175"/>
      <c r="I79" s="70" t="s">
        <v>210</v>
      </c>
      <c r="J79" s="46"/>
      <c r="K79" s="54"/>
      <c r="L79" s="46" t="s">
        <v>269</v>
      </c>
      <c r="M79" s="54"/>
      <c r="N79" s="61"/>
      <c r="O79" s="61"/>
    </row>
    <row r="80" spans="1:15" ht="12.75">
      <c r="A80" s="47" t="s">
        <v>6</v>
      </c>
      <c r="B80" s="469">
        <v>3.178703228486937</v>
      </c>
      <c r="C80" s="549">
        <v>154.15493434343614</v>
      </c>
      <c r="D80" s="501">
        <v>28.044582104549292</v>
      </c>
      <c r="E80" s="61"/>
      <c r="F80" s="61"/>
      <c r="G80" s="61"/>
      <c r="H80" s="174"/>
      <c r="I80" s="70" t="s">
        <v>208</v>
      </c>
      <c r="J80" s="46"/>
      <c r="K80" s="54"/>
      <c r="L80" s="46" t="s">
        <v>270</v>
      </c>
      <c r="M80" s="54"/>
      <c r="N80" s="61"/>
      <c r="O80" s="61"/>
    </row>
    <row r="81" spans="1:15" ht="12.75">
      <c r="A81" s="47" t="s">
        <v>14</v>
      </c>
      <c r="B81" s="500">
        <v>5.7636709995517705</v>
      </c>
      <c r="C81" s="550">
        <v>238.1276458627318</v>
      </c>
      <c r="D81" s="501">
        <v>2.377469314441065</v>
      </c>
      <c r="E81" s="61"/>
      <c r="F81" s="61"/>
      <c r="G81" s="61"/>
      <c r="H81" s="559"/>
      <c r="I81" s="70" t="s">
        <v>209</v>
      </c>
      <c r="J81" s="46"/>
      <c r="K81" s="54"/>
      <c r="L81" s="46" t="s">
        <v>271</v>
      </c>
      <c r="M81" s="54"/>
      <c r="N81" s="61"/>
      <c r="O81" s="61"/>
    </row>
    <row r="82" spans="1:15" ht="12">
      <c r="A82" s="47" t="s">
        <v>38</v>
      </c>
      <c r="B82" s="624"/>
      <c r="C82" s="625"/>
      <c r="D82" s="626"/>
      <c r="E82" s="61"/>
      <c r="F82" s="61"/>
      <c r="G82" s="61"/>
      <c r="H82" s="54"/>
      <c r="I82" s="54"/>
      <c r="J82" s="54"/>
      <c r="K82" s="54"/>
      <c r="L82" s="54"/>
      <c r="M82" s="54"/>
      <c r="N82" s="61"/>
      <c r="O82" s="61"/>
    </row>
    <row r="83" spans="1:15" ht="12">
      <c r="A83" s="47" t="s">
        <v>41</v>
      </c>
      <c r="B83" s="469">
        <v>1.0791227415046103</v>
      </c>
      <c r="C83" s="549">
        <v>192.53595490761043</v>
      </c>
      <c r="D83" s="501">
        <v>28.797176367950932</v>
      </c>
      <c r="E83" s="61"/>
      <c r="F83" s="61"/>
      <c r="G83" s="61"/>
      <c r="H83" s="61"/>
      <c r="I83" s="61"/>
      <c r="J83" s="61"/>
      <c r="K83" s="61"/>
      <c r="L83" s="61"/>
      <c r="M83" s="61"/>
      <c r="N83" s="61"/>
      <c r="O83" s="61"/>
    </row>
    <row r="84" spans="1:15" ht="12">
      <c r="A84" s="47" t="s">
        <v>9</v>
      </c>
      <c r="B84" s="500">
        <v>3.822012865319354</v>
      </c>
      <c r="C84" s="549">
        <v>153.8603537889609</v>
      </c>
      <c r="D84" s="501">
        <v>-3.5369299035005657</v>
      </c>
      <c r="E84" s="61"/>
      <c r="F84" s="61"/>
      <c r="G84" s="61"/>
      <c r="H84" s="61"/>
      <c r="I84" s="61"/>
      <c r="J84" s="61"/>
      <c r="K84" s="61"/>
      <c r="L84" s="61"/>
      <c r="M84" s="61"/>
      <c r="N84" s="61"/>
      <c r="O84" s="61"/>
    </row>
    <row r="85" spans="1:15" ht="12">
      <c r="A85" s="61"/>
      <c r="B85" s="61"/>
      <c r="C85" s="61"/>
      <c r="D85" s="61"/>
      <c r="E85" s="61"/>
      <c r="F85" s="61"/>
      <c r="G85" s="61"/>
      <c r="H85" s="61"/>
      <c r="I85" s="61"/>
      <c r="J85" s="61"/>
      <c r="K85" s="61"/>
      <c r="L85" s="61"/>
      <c r="M85" s="61"/>
      <c r="N85" s="61"/>
      <c r="O85" s="61"/>
    </row>
    <row r="86" spans="1:15" ht="12">
      <c r="A86" s="61"/>
      <c r="B86" s="61"/>
      <c r="C86" s="61"/>
      <c r="D86" s="61"/>
      <c r="E86" s="61"/>
      <c r="F86" s="61"/>
      <c r="G86" s="69"/>
      <c r="H86" s="61"/>
      <c r="I86" s="61"/>
      <c r="J86" s="61"/>
      <c r="K86" s="61"/>
      <c r="L86" s="61"/>
      <c r="M86" s="61"/>
      <c r="N86" s="61"/>
      <c r="O86" s="61"/>
    </row>
    <row r="87" spans="1:15" ht="12">
      <c r="A87" s="61"/>
      <c r="B87" s="61"/>
      <c r="C87" s="61"/>
      <c r="D87" s="61"/>
      <c r="E87" s="61"/>
      <c r="F87" s="61"/>
      <c r="G87" s="61"/>
      <c r="H87" s="61"/>
      <c r="I87" s="61"/>
      <c r="J87" s="61"/>
      <c r="K87" s="61"/>
      <c r="L87" s="61"/>
      <c r="M87" s="61"/>
      <c r="N87" s="61"/>
      <c r="O87" s="61"/>
    </row>
    <row r="88" spans="1:15" ht="12">
      <c r="A88" s="61"/>
      <c r="B88" s="61"/>
      <c r="C88" s="61"/>
      <c r="D88" s="61"/>
      <c r="E88" s="61"/>
      <c r="F88" s="61"/>
      <c r="G88" s="61"/>
      <c r="H88" s="61"/>
      <c r="I88" s="61"/>
      <c r="J88" s="61"/>
      <c r="K88" s="61"/>
      <c r="L88" s="61"/>
      <c r="M88" s="61"/>
      <c r="N88" s="61"/>
      <c r="O88" s="61"/>
    </row>
    <row r="89" spans="1:15" ht="12">
      <c r="A89" s="61"/>
      <c r="B89" s="61"/>
      <c r="C89" s="61"/>
      <c r="D89" s="61"/>
      <c r="E89" s="61"/>
      <c r="F89" s="61"/>
      <c r="G89" s="61"/>
      <c r="H89" s="61"/>
      <c r="I89" s="61"/>
      <c r="J89" s="61"/>
      <c r="K89" s="61"/>
      <c r="L89" s="61"/>
      <c r="M89" s="61"/>
      <c r="N89" s="61"/>
      <c r="O89" s="61"/>
    </row>
  </sheetData>
  <mergeCells count="1">
    <mergeCell ref="K70:M71"/>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9.xml><?xml version="1.0" encoding="utf-8"?>
<worksheet xmlns="http://schemas.openxmlformats.org/spreadsheetml/2006/main" xmlns:r="http://schemas.openxmlformats.org/officeDocument/2006/relationships">
  <sheetPr codeName="Sheet3">
    <tabColor indexed="27"/>
  </sheetPr>
  <dimension ref="A3:V68"/>
  <sheetViews>
    <sheetView workbookViewId="0" topLeftCell="A1">
      <selection activeCell="A1" sqref="A1"/>
    </sheetView>
  </sheetViews>
  <sheetFormatPr defaultColWidth="9.140625" defaultRowHeight="12.75"/>
  <cols>
    <col min="1" max="1" width="17.57421875" style="0" customWidth="1"/>
    <col min="2" max="2" width="12.140625" style="0" customWidth="1"/>
    <col min="20" max="20" width="14.8515625" style="0" customWidth="1"/>
    <col min="21" max="21" width="20.57421875" style="0" customWidth="1"/>
    <col min="22" max="22" width="36.7109375" style="0" customWidth="1"/>
  </cols>
  <sheetData>
    <row r="3" ht="12.75">
      <c r="V3" s="554"/>
    </row>
    <row r="4" ht="12.75">
      <c r="V4" s="554"/>
    </row>
    <row r="5" ht="12.75">
      <c r="V5" s="554"/>
    </row>
    <row r="6" ht="12.75">
      <c r="V6" s="554"/>
    </row>
    <row r="7" ht="12.75">
      <c r="V7" s="554"/>
    </row>
    <row r="8" ht="12.75">
      <c r="V8" s="554"/>
    </row>
    <row r="9" ht="12.75">
      <c r="V9" s="554"/>
    </row>
    <row r="10" ht="12.75">
      <c r="V10" s="554"/>
    </row>
    <row r="11" ht="12.75">
      <c r="V11" s="554"/>
    </row>
    <row r="12" ht="12.75">
      <c r="V12" s="554"/>
    </row>
    <row r="13" ht="12.75">
      <c r="V13" s="554"/>
    </row>
    <row r="14" ht="12.75">
      <c r="V14" s="554"/>
    </row>
    <row r="15" ht="12.75">
      <c r="V15" s="554"/>
    </row>
    <row r="16" ht="12.75">
      <c r="V16" s="554"/>
    </row>
    <row r="17" ht="12.75">
      <c r="V17" s="554"/>
    </row>
    <row r="18" ht="12.75">
      <c r="V18" s="554"/>
    </row>
    <row r="19" ht="12.75">
      <c r="V19" s="554"/>
    </row>
    <row r="20" ht="12.75">
      <c r="V20" s="554"/>
    </row>
    <row r="21" ht="12.75">
      <c r="V21" s="554"/>
    </row>
    <row r="22" ht="12.75">
      <c r="V22" s="554"/>
    </row>
    <row r="23" ht="12.75">
      <c r="V23" s="554"/>
    </row>
    <row r="24" ht="12.75">
      <c r="V24" s="554"/>
    </row>
    <row r="25" ht="12.75">
      <c r="V25" s="554"/>
    </row>
    <row r="26" ht="12.75">
      <c r="V26" s="554"/>
    </row>
    <row r="27" ht="12.75">
      <c r="V27" s="554"/>
    </row>
    <row r="28" ht="12.75">
      <c r="V28" s="554"/>
    </row>
    <row r="29" ht="12.75">
      <c r="V29" s="554"/>
    </row>
    <row r="30" ht="12.75">
      <c r="V30" s="554"/>
    </row>
    <row r="31" ht="12.75">
      <c r="V31" s="554"/>
    </row>
    <row r="32" ht="13.5" thickBot="1">
      <c r="V32" s="554"/>
    </row>
    <row r="33" spans="1:22" ht="13.5" thickTop="1">
      <c r="A33" s="782"/>
      <c r="B33" s="792" t="s">
        <v>96</v>
      </c>
      <c r="V33" s="554"/>
    </row>
    <row r="34" spans="1:22" ht="13.5" thickBot="1">
      <c r="A34" s="797"/>
      <c r="B34" s="799" t="s">
        <v>341</v>
      </c>
      <c r="V34" s="554"/>
    </row>
    <row r="35" spans="1:20" ht="13.5" thickTop="1">
      <c r="A35" s="783" t="str">
        <f>'Indicator 2. Total Energy cons.'!A69</f>
        <v>Liechtenstein</v>
      </c>
      <c r="B35" s="804">
        <f>'Indicator 2. Total Energy cons.'!B69</f>
        <v>0</v>
      </c>
      <c r="T35" s="31"/>
    </row>
    <row r="36" spans="1:2" ht="12.75">
      <c r="A36" s="783" t="str">
        <f>'Indicator 2. Total Energy cons.'!A82</f>
        <v>Switzerland</v>
      </c>
      <c r="B36" s="804">
        <f>'Indicator 2. Total Energy cons.'!B82</f>
        <v>0</v>
      </c>
    </row>
    <row r="37" spans="1:22" ht="12.75">
      <c r="A37" s="783" t="str">
        <f>'Indicator 2. Total Energy cons.'!A83</f>
        <v>Turkey</v>
      </c>
      <c r="B37" s="805">
        <f>'Indicator 2. Total Energy cons.'!B83</f>
        <v>1.0791227415046103</v>
      </c>
      <c r="V37" s="554"/>
    </row>
    <row r="38" spans="1:22" ht="12.75">
      <c r="A38" s="783" t="str">
        <f>'Indicator 2. Total Energy cons.'!A77</f>
        <v>Romania</v>
      </c>
      <c r="B38" s="805">
        <f>'Indicator 2. Total Energy cons.'!B77</f>
        <v>1.6032735426008968</v>
      </c>
      <c r="V38" s="554"/>
    </row>
    <row r="39" spans="1:22" ht="12.75">
      <c r="A39" s="783" t="str">
        <f>'Indicator 2. Total Energy cons.'!A68</f>
        <v>Latvia</v>
      </c>
      <c r="B39" s="805">
        <f>'Indicator 2. Total Energy cons.'!B68</f>
        <v>1.7917023096663816</v>
      </c>
      <c r="V39" s="554"/>
    </row>
    <row r="40" spans="1:22" ht="12.75">
      <c r="A40" s="783" t="str">
        <f>'Indicator 2. Total Energy cons.'!A72</f>
        <v>Malta</v>
      </c>
      <c r="B40" s="805">
        <f>'Indicator 2. Total Energy cons.'!B72</f>
        <v>2.0730478589420653</v>
      </c>
      <c r="V40" s="554"/>
    </row>
    <row r="41" spans="1:22" ht="12.75">
      <c r="A41" s="783" t="str">
        <f>'Indicator 2. Total Energy cons.'!A75</f>
        <v>Poland</v>
      </c>
      <c r="B41" s="805">
        <f>'Indicator 2. Total Energy cons.'!B75</f>
        <v>2.3236111873991363</v>
      </c>
      <c r="V41" s="554"/>
    </row>
    <row r="42" spans="1:22" ht="12.75">
      <c r="A42" s="783" t="str">
        <f>'Indicator 2. Total Energy cons.'!A55</f>
        <v>Bulgaria</v>
      </c>
      <c r="B42" s="805">
        <f>'Indicator 2. Total Energy cons.'!B55</f>
        <v>2.3792577529232335</v>
      </c>
      <c r="V42" s="554"/>
    </row>
    <row r="43" spans="1:22" ht="12.75">
      <c r="A43" s="783" t="str">
        <f>'Indicator 2. Total Energy cons.'!A70</f>
        <v>Lithuania</v>
      </c>
      <c r="B43" s="805">
        <f>'Indicator 2. Total Energy cons.'!B70</f>
        <v>2.499567598731623</v>
      </c>
      <c r="V43" s="554"/>
    </row>
    <row r="44" spans="1:22" ht="12.75">
      <c r="A44" s="783" t="str">
        <f>'Indicator 2. Total Energy cons.'!A64</f>
        <v>Hungary</v>
      </c>
      <c r="B44" s="805">
        <f>'Indicator 2. Total Energy cons.'!B64</f>
        <v>2.523181415493651</v>
      </c>
      <c r="V44" s="554"/>
    </row>
    <row r="45" spans="1:22" ht="12.75">
      <c r="A45" s="783" t="str">
        <f>'Indicator 2. Total Energy cons.'!A76</f>
        <v>Portugal</v>
      </c>
      <c r="B45" s="805">
        <f>'Indicator 2. Total Energy cons.'!B76</f>
        <v>2.5514395204873734</v>
      </c>
      <c r="V45" s="554"/>
    </row>
    <row r="46" spans="1:22" ht="12.75">
      <c r="A46" s="783" t="str">
        <f>'Indicator 2. Total Energy cons.'!A63</f>
        <v>Greece</v>
      </c>
      <c r="B46" s="805">
        <f>'Indicator 2. Total Energy cons.'!B63</f>
        <v>2.797102812529395</v>
      </c>
      <c r="V46" s="554"/>
    </row>
    <row r="47" spans="1:22" ht="12.75">
      <c r="A47" s="783" t="str">
        <f>'Indicator 2. Total Energy cons.'!A67</f>
        <v>Italy</v>
      </c>
      <c r="B47" s="805">
        <f>'Indicator 2. Total Energy cons.'!B67</f>
        <v>3.0083203328133123</v>
      </c>
      <c r="V47" s="554"/>
    </row>
    <row r="48" spans="1:22" ht="12.75">
      <c r="A48" s="783" t="str">
        <f>'Indicator 2. Total Energy cons.'!A56</f>
        <v>Cyprus</v>
      </c>
      <c r="B48" s="805">
        <f>'Indicator 2. Total Energy cons.'!B56</f>
        <v>3.1633986928104574</v>
      </c>
      <c r="V48" s="554"/>
    </row>
    <row r="49" spans="1:22" ht="12.75">
      <c r="A49" s="783" t="str">
        <f>'Indicator 2. Total Energy cons.'!A80</f>
        <v>Spain</v>
      </c>
      <c r="B49" s="805">
        <f>'Indicator 2. Total Energy cons.'!B80</f>
        <v>3.178703228486937</v>
      </c>
      <c r="V49" s="554"/>
    </row>
    <row r="50" spans="1:22" ht="12.75">
      <c r="A50" s="783" t="str">
        <f>'Indicator 2. Total Energy cons.'!A78</f>
        <v>Slovakia</v>
      </c>
      <c r="B50" s="805">
        <f>'Indicator 2. Total Energy cons.'!B78</f>
        <v>3.452314556609035</v>
      </c>
      <c r="V50" s="554"/>
    </row>
    <row r="51" spans="1:22" ht="12.75">
      <c r="A51" s="783" t="str">
        <f>'Indicator 2. Total Energy cons.'!A79</f>
        <v>Slovenia</v>
      </c>
      <c r="B51" s="805">
        <f>'Indicator 2. Total Energy cons.'!B79</f>
        <v>3.494908350305499</v>
      </c>
      <c r="V51" s="554"/>
    </row>
    <row r="52" spans="1:22" ht="12.75">
      <c r="A52" s="783" t="str">
        <f>'Indicator 2. Total Energy cons.'!A59</f>
        <v>Estonia</v>
      </c>
      <c r="B52" s="805">
        <f>'Indicator 2. Total Energy cons.'!B59</f>
        <v>3.654639175257732</v>
      </c>
      <c r="V52" s="554"/>
    </row>
    <row r="53" spans="1:22" ht="12.75">
      <c r="A53" s="783" t="str">
        <f>'Indicator 2. Total Energy cons.'!A58</f>
        <v>Denmark</v>
      </c>
      <c r="B53" s="805">
        <f>'Indicator 2. Total Energy cons.'!B58</f>
        <v>3.6883141049497583</v>
      </c>
      <c r="V53" s="554"/>
    </row>
    <row r="54" spans="1:22" ht="12.75">
      <c r="A54" s="783" t="str">
        <f>'Indicator 2. Total Energy cons.'!A84</f>
        <v>United Kingdom</v>
      </c>
      <c r="B54" s="806">
        <f>'Indicator 2. Total Energy cons.'!B84</f>
        <v>3.822012865319354</v>
      </c>
      <c r="V54" s="554"/>
    </row>
    <row r="55" spans="1:22" ht="12.75">
      <c r="A55" s="783" t="str">
        <f>'Indicator 2. Total Energy cons.'!A53</f>
        <v>Austria</v>
      </c>
      <c r="B55" s="806">
        <f>'Indicator 2. Total Energy cons.'!B53</f>
        <v>3.8405815109343937</v>
      </c>
      <c r="V55" s="554"/>
    </row>
    <row r="56" spans="1:22" ht="12.75">
      <c r="A56" s="783" t="str">
        <f>'Indicator 2. Total Energy cons.'!A66</f>
        <v>Ireland</v>
      </c>
      <c r="B56" s="806">
        <f>'Indicator 2. Total Energy cons.'!B66</f>
        <v>3.8619897959183676</v>
      </c>
      <c r="V56" s="554"/>
    </row>
    <row r="57" spans="1:22" ht="12.75">
      <c r="A57" s="783" t="str">
        <f>'Indicator 2. Total Energy cons.'!A57</f>
        <v>Czech Republic</v>
      </c>
      <c r="B57" s="806">
        <f>'Indicator 2. Total Energy cons.'!B57</f>
        <v>4.01833153612391</v>
      </c>
      <c r="V57" s="554"/>
    </row>
    <row r="58" spans="1:22" ht="12.75">
      <c r="A58" s="783" t="str">
        <f>'Indicator 2. Total Energy cons.'!A62</f>
        <v>Germany</v>
      </c>
      <c r="B58" s="806">
        <f>'Indicator 2. Total Energy cons.'!B62</f>
        <v>4.165961573428692</v>
      </c>
      <c r="V58" s="554"/>
    </row>
    <row r="59" spans="1:22" ht="12.75">
      <c r="A59" s="783" t="str">
        <f>'Indicator 2. Total Energy cons.'!A61</f>
        <v>France</v>
      </c>
      <c r="B59" s="806">
        <f>'Indicator 2. Total Energy cons.'!B61</f>
        <v>4.463932083718585</v>
      </c>
      <c r="V59" s="554"/>
    </row>
    <row r="60" spans="1:22" ht="12.75">
      <c r="A60" s="783" t="str">
        <f>'Indicator 2. Total Energy cons.'!A73</f>
        <v>Netherlands</v>
      </c>
      <c r="B60" s="806">
        <f>'Indicator 2. Total Energy cons.'!B73</f>
        <v>4.84359514370664</v>
      </c>
      <c r="V60" s="554"/>
    </row>
    <row r="61" spans="1:22" ht="12.75">
      <c r="A61" s="783" t="str">
        <f>'Indicator 2. Total Energy cons.'!A54</f>
        <v>Belgium</v>
      </c>
      <c r="B61" s="806">
        <f>'Indicator 2. Total Energy cons.'!B54</f>
        <v>5.08758347043453</v>
      </c>
      <c r="V61" s="554"/>
    </row>
    <row r="62" spans="1:22" ht="12.75">
      <c r="A62" s="783" t="str">
        <f>'Indicator 2. Total Energy cons.'!A81</f>
        <v>Sweden</v>
      </c>
      <c r="B62" s="806">
        <f>'Indicator 2. Total Energy cons.'!B81</f>
        <v>5.7636709995517705</v>
      </c>
      <c r="V62" s="554"/>
    </row>
    <row r="63" spans="1:22" ht="12.75">
      <c r="A63" s="783" t="str">
        <f>'Indicator 2. Total Energy cons.'!A74</f>
        <v>Norway</v>
      </c>
      <c r="B63" s="806">
        <f>'Indicator 2. Total Energy cons.'!B74</f>
        <v>5.790656676950198</v>
      </c>
      <c r="V63" s="554"/>
    </row>
    <row r="64" spans="1:22" ht="12.75">
      <c r="A64" s="783" t="str">
        <f>'Indicator 2. Total Energy cons.'!A60</f>
        <v>Finland</v>
      </c>
      <c r="B64" s="806">
        <f>'Indicator 2. Total Energy cons.'!B60</f>
        <v>6.7582227351413735</v>
      </c>
      <c r="V64" s="554"/>
    </row>
    <row r="65" spans="1:22" ht="12.75">
      <c r="A65" s="783" t="str">
        <f>'Indicator 2. Total Energy cons.'!A71</f>
        <v>Luxembourg</v>
      </c>
      <c r="B65" s="806">
        <f>'Indicator 2. Total Energy cons.'!B71</f>
        <v>8.961711711711711</v>
      </c>
      <c r="V65" s="554"/>
    </row>
    <row r="66" spans="1:22" ht="13.5" thickBot="1">
      <c r="A66" s="797" t="str">
        <f>'Indicator 2. Total Energy cons.'!A65</f>
        <v>Iceland</v>
      </c>
      <c r="B66" s="807">
        <f>'Indicator 2. Total Energy cons.'!B65</f>
        <v>11.908450704225352</v>
      </c>
      <c r="V66" s="554"/>
    </row>
    <row r="67" ht="13.5" thickTop="1">
      <c r="V67" s="554"/>
    </row>
    <row r="68" ht="12.75">
      <c r="V68" s="554"/>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Collingwood Environmental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Smith</dc:creator>
  <cp:keywords/>
  <dc:description/>
  <cp:lastModifiedBy>Simoens David</cp:lastModifiedBy>
  <cp:lastPrinted>2005-08-29T14:10:07Z</cp:lastPrinted>
  <dcterms:created xsi:type="dcterms:W3CDTF">2002-05-01T13:44:07Z</dcterms:created>
  <dcterms:modified xsi:type="dcterms:W3CDTF">2005-11-27T17:09:06Z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