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chartsheets/sheet6.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7.xml" ContentType="application/vnd.openxmlformats-officedocument.spreadsheetml.chartsheet+xml"/>
  <Override PartName="/xl/drawings/drawing8.xml" ContentType="application/vnd.openxmlformats-officedocument.drawing+xml"/>
  <Override PartName="/xl/chartsheets/sheet8.xml" ContentType="application/vnd.openxmlformats-officedocument.spreadsheetml.chartsheet+xml"/>
  <Override PartName="/xl/drawings/drawing10.xml" ContentType="application/vnd.openxmlformats-officedocument.drawing+xml"/>
  <Override PartName="/xl/chartsheets/sheet9.xml" ContentType="application/vnd.openxmlformats-officedocument.spreadsheetml.chartsheet+xml"/>
  <Override PartName="/xl/drawings/drawing12.xml" ContentType="application/vnd.openxmlformats-officedocument.drawing+xml"/>
  <Override PartName="/xl/chartsheets/sheet10.xml" ContentType="application/vnd.openxmlformats-officedocument.spreadsheetml.chartsheet+xml"/>
  <Override PartName="/xl/drawings/drawing1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2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hartsheets/sheet11.xml" ContentType="application/vnd.openxmlformats-officedocument.spreadsheetml.chartsheet+xml"/>
  <Override PartName="/xl/drawings/drawing15.xml" ContentType="application/vnd.openxmlformats-officedocument.drawing+xml"/>
  <Override PartName="/xl/worksheets/sheet17.xml" ContentType="application/vnd.openxmlformats-officedocument.spreadsheetml.worksheet+xml"/>
  <Override PartName="/xl/chartsheets/sheet12.xml" ContentType="application/vnd.openxmlformats-officedocument.spreadsheetml.chartsheet+xml"/>
  <Override PartName="/xl/drawings/drawing16.xml" ContentType="application/vnd.openxmlformats-officedocument.drawing+xml"/>
  <Override PartName="/xl/worksheets/sheet18.xml" ContentType="application/vnd.openxmlformats-officedocument.spreadsheetml.worksheet+xml"/>
  <Override PartName="/xl/chartsheets/sheet13.xml" ContentType="application/vnd.openxmlformats-officedocument.spreadsheetml.chartsheet+xml"/>
  <Override PartName="/xl/drawings/drawing17.xml" ContentType="application/vnd.openxmlformats-officedocument.drawing+xml"/>
  <Override PartName="/xl/worksheets/sheet19.xml" ContentType="application/vnd.openxmlformats-officedocument.spreadsheetml.worksheet+xml"/>
  <Override PartName="/xl/chartsheets/sheet14.xml" ContentType="application/vnd.openxmlformats-officedocument.spreadsheetml.chart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hartsheets/sheet15.xml" ContentType="application/vnd.openxmlformats-officedocument.spreadsheetml.chartsheet+xml"/>
  <Override PartName="/xl/drawings/drawing19.xml" ContentType="application/vnd.openxmlformats-officedocument.drawing+xml"/>
  <Override PartName="/xl/chartsheets/sheet16.xml" ContentType="application/vnd.openxmlformats-officedocument.spreadsheetml.chartsheet+xml"/>
  <Override PartName="/xl/drawings/drawing20.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795" activeTab="33"/>
  </bookViews>
  <sheets>
    <sheet name="Graph all groups GHG 90-01" sheetId="1" r:id="rId1"/>
    <sheet name="Graph GHG EEA31 90-01" sheetId="2" r:id="rId2"/>
    <sheet name="GHG emissions 1990-2001" sheetId="3" r:id="rId3"/>
    <sheet name="Graph split by gas EEA-31 2001" sheetId="4" r:id="rId4"/>
    <sheet name="GHG emiss split by gas 2001" sheetId="5" r:id="rId5"/>
    <sheet name="GHG emiss split by mode 2001" sheetId="6" r:id="rId6"/>
    <sheet name="AC gas and mode split 90, 01" sheetId="7" r:id="rId7"/>
    <sheet name="EU15 gas and mode split 90, 01" sheetId="8" r:id="rId8"/>
    <sheet name="Graph split CO2 EU1990" sheetId="9" r:id="rId9"/>
    <sheet name="Graph split CO2 EU2001" sheetId="10" r:id="rId10"/>
    <sheet name="EU15 CO2 mode split" sheetId="11" r:id="rId11"/>
    <sheet name="Graph CO2 EEA-EFTA2001" sheetId="12" r:id="rId12"/>
    <sheet name="EEA-EFTA split by gas, mode" sheetId="13" r:id="rId13"/>
    <sheet name="Contrib to change total GHG em" sheetId="14" r:id="rId14"/>
    <sheet name="Contrib to change by mode" sheetId="15" r:id="rId15"/>
    <sheet name="Graph contrib to change EU15" sheetId="16" r:id="rId16"/>
    <sheet name="Graph contrib to change EFTA" sheetId="17" r:id="rId17"/>
    <sheet name="Graph contrib to change AC10" sheetId="18" r:id="rId18"/>
    <sheet name="Graph contrib to change CC3" sheetId="19" r:id="rId19"/>
    <sheet name="Contrib to change EU15" sheetId="20" r:id="rId20"/>
    <sheet name="GHG emiss intern transport" sheetId="21" r:id="rId21"/>
    <sheet name="EU15 intern transport" sheetId="22" r:id="rId22"/>
    <sheet name="CO2 emissions 1990-2001" sheetId="23" r:id="rId23"/>
    <sheet name="CO2 emissions by mode 2001" sheetId="24" r:id="rId24"/>
    <sheet name="Contrib to change 1990-2001" sheetId="25" r:id="rId25"/>
    <sheet name="CO2 emiss from intern transport" sheetId="26" r:id="rId26"/>
    <sheet name="Chart_CO2 Member states 90-01" sheetId="27" r:id="rId27"/>
    <sheet name="data_CO2 all states 90-01" sheetId="28" r:id="rId28"/>
    <sheet name="Graph all groups N2O 90-01" sheetId="29" r:id="rId29"/>
    <sheet name="data_N2O emis 90-01" sheetId="30" r:id="rId30"/>
    <sheet name="Graph_CO2 projections" sheetId="31" r:id="rId31"/>
    <sheet name="data_CO2 projections" sheetId="32" r:id="rId32"/>
    <sheet name="Chart_N2O projections" sheetId="33" r:id="rId33"/>
    <sheet name="data_N2O projections" sheetId="34" r:id="rId34"/>
    <sheet name="basedata_N2O projections" sheetId="35" r:id="rId35"/>
    <sheet name="manip_N2O projections" sheetId="36" r:id="rId36"/>
    <sheet name="AC-10 Graph_CO2 projections" sheetId="37" r:id="rId37"/>
    <sheet name="CC-3 Graph_CO2 projections" sheetId="38" r:id="rId38"/>
    <sheet name="PRIMES data CO2" sheetId="39" r:id="rId39"/>
  </sheets>
  <externalReferences>
    <externalReference r:id="rId42"/>
    <externalReference r:id="rId43"/>
    <externalReference r:id="rId44"/>
    <externalReference r:id="rId45"/>
  </externalReferences>
  <definedNames>
    <definedName name="CRF_Table1.A_a_s3_Dyn10" localSheetId="6">'[4]AT'!#REF!</definedName>
    <definedName name="CRF_Table1.A_a_s3_Dyn10">'[1]AT'!#REF!</definedName>
    <definedName name="CRF_Table1.A_a_s3_Dyn10a">#REF!</definedName>
    <definedName name="CRF_Table1.A_a_s3_Dyn11" localSheetId="6">'[4]AT'!#REF!</definedName>
    <definedName name="CRF_Table1.A_a_s3_Dyn11">'[1]AT'!#REF!</definedName>
    <definedName name="CRF_Table1.A_a_s3_Dyn12">'EEA-EFTA split by gas, mode'!#REF!</definedName>
    <definedName name="CRF_Table1.A_a_s3_Dyn13">'EEA-EFTA split by gas, mode'!#REF!</definedName>
    <definedName name="CRF_Table1.A_a_s3_Dyn20" localSheetId="6">'[4]AT'!#REF!</definedName>
    <definedName name="CRF_Table1.A_a_s3_Dyn20">'[1]AT'!#REF!</definedName>
    <definedName name="CRF_Table1.A_a_s3_Dyn21" localSheetId="6">'[4]AT'!#REF!</definedName>
    <definedName name="CRF_Table1.A_a_s3_Dyn21">'[1]AT'!#REF!</definedName>
    <definedName name="CRF_Table1.A_a_s3_Dyn22">'EEA-EFTA split by gas, mode'!$C$10:$C$10</definedName>
    <definedName name="CRF_Table1.A_a_s3_Dyn23">'EEA-EFTA split by gas, mode'!$D$10:$D$10</definedName>
    <definedName name="CRF_Table1.A_a_s3_Dyn30" localSheetId="6">'[4]AT'!#REF!</definedName>
    <definedName name="CRF_Table1.A_a_s3_Dyn30">'[1]AT'!#REF!</definedName>
    <definedName name="CRF_Table1.A_a_s3_Dyn31" localSheetId="6">'[4]AT'!#REF!</definedName>
    <definedName name="CRF_Table1.A_a_s3_Dyn31">'[1]AT'!#REF!</definedName>
    <definedName name="CRF_Table1.A_a_s3_Dyn32">'EEA-EFTA split by gas, mode'!#REF!</definedName>
    <definedName name="CRF_Table1.A_a_s3_Dyn33">'EEA-EFTA split by gas, mode'!#REF!</definedName>
  </definedNames>
  <calcPr fullCalcOnLoad="1"/>
</workbook>
</file>

<file path=xl/comments11.xml><?xml version="1.0" encoding="utf-8"?>
<comments xmlns="http://schemas.openxmlformats.org/spreadsheetml/2006/main">
  <authors>
    <author>Rocio Lichte</author>
    <author>GE</author>
    <author>Lalas</author>
  </authors>
  <commentList>
    <comment ref="A4" authorId="0">
      <text>
        <r>
          <rPr>
            <sz val="9"/>
            <rFont val="Times New Roman"/>
            <family val="1"/>
          </rPr>
          <t>Note that all transport liquid fuels other than gasoline, aviation gasoline and jet kerosene are totaled
under “Diesel”.</t>
        </r>
        <r>
          <rPr>
            <sz val="8"/>
            <rFont val="Tahoma"/>
            <family val="0"/>
          </rPr>
          <t xml:space="preserve">
</t>
        </r>
      </text>
    </comment>
    <comment ref="A8" authorId="1">
      <text>
        <r>
          <rPr>
            <sz val="9"/>
            <rFont val="Times New Roman"/>
            <family val="1"/>
          </rPr>
          <t>Note that “Other fuels” do not need to be specified here, because they are to be specified under b., c.,
and d. Only the sum of all “Other fuels” will be recorded in this row.</t>
        </r>
        <r>
          <rPr>
            <sz val="10"/>
            <rFont val="Tahoma"/>
            <family val="0"/>
          </rPr>
          <t xml:space="preserve">
</t>
        </r>
      </text>
    </comment>
    <comment ref="A78" authorId="0">
      <text>
        <r>
          <rPr>
            <sz val="9"/>
            <rFont val="Times New Roman"/>
            <family val="1"/>
          </rPr>
          <t>Note that all transport liquid fuels other than gasoline, aviation gasoline and jet kerosene are totaled
under “Diesel”.</t>
        </r>
        <r>
          <rPr>
            <sz val="8"/>
            <rFont val="Tahoma"/>
            <family val="0"/>
          </rPr>
          <t xml:space="preserve">
</t>
        </r>
      </text>
    </comment>
    <comment ref="A82" authorId="1">
      <text>
        <r>
          <rPr>
            <sz val="9"/>
            <rFont val="Times New Roman"/>
            <family val="1"/>
          </rPr>
          <t>Note that “Other fuels” do not need to be specified here, because they are to be specified under b., c.,
and d. Only the sum of all “Other fuels” will be recorded in this row.</t>
        </r>
        <r>
          <rPr>
            <sz val="10"/>
            <rFont val="Tahoma"/>
            <family val="0"/>
          </rPr>
          <t xml:space="preserve">
</t>
        </r>
      </text>
    </comment>
    <comment ref="A115" authorId="0">
      <text>
        <r>
          <rPr>
            <sz val="9"/>
            <rFont val="Times New Roman"/>
            <family val="1"/>
          </rPr>
          <t>Note that all transport liquid fuels other than gasoline, aviation gasoline and jet kerosene are totaled
under “Diesel”.</t>
        </r>
        <r>
          <rPr>
            <sz val="8"/>
            <rFont val="Tahoma"/>
            <family val="0"/>
          </rPr>
          <t xml:space="preserve">
</t>
        </r>
      </text>
    </comment>
    <comment ref="A119" authorId="1">
      <text>
        <r>
          <rPr>
            <sz val="9"/>
            <rFont val="Times New Roman"/>
            <family val="1"/>
          </rPr>
          <t>Note that “Other fuels” do not need to be specified here, because they are to be specified under b., c.,
and d. Only the sum of all “Other fuels” will be recorded in this row.</t>
        </r>
        <r>
          <rPr>
            <sz val="10"/>
            <rFont val="Tahoma"/>
            <family val="0"/>
          </rPr>
          <t xml:space="preserve">
</t>
        </r>
      </text>
    </comment>
    <comment ref="A152" authorId="0">
      <text>
        <r>
          <rPr>
            <sz val="9"/>
            <rFont val="Times New Roman"/>
            <family val="1"/>
          </rPr>
          <t>Note that all transport liquid fuels other than gasoline, aviation gasoline and jet kerosene are totaled
under “Diesel”.</t>
        </r>
        <r>
          <rPr>
            <sz val="8"/>
            <rFont val="Tahoma"/>
            <family val="0"/>
          </rPr>
          <t xml:space="preserve">
</t>
        </r>
      </text>
    </comment>
    <comment ref="A156" authorId="1">
      <text>
        <r>
          <rPr>
            <sz val="9"/>
            <rFont val="Times New Roman"/>
            <family val="1"/>
          </rPr>
          <t>Note that “Other fuels” do not need to be specified here, because they are to be specified under b., c.,
and d. Only the sum of all “Other fuels” will be recorded in this row.</t>
        </r>
        <r>
          <rPr>
            <sz val="10"/>
            <rFont val="Tahoma"/>
            <family val="0"/>
          </rPr>
          <t xml:space="preserve">
</t>
        </r>
      </text>
    </comment>
    <comment ref="A189" authorId="0">
      <text>
        <r>
          <rPr>
            <sz val="9"/>
            <rFont val="Times New Roman"/>
            <family val="1"/>
          </rPr>
          <t>Note that all transport liquid fuels other than gasoline, aviation gasoline and jet kerosene are totaled
under “Diesel”.</t>
        </r>
        <r>
          <rPr>
            <sz val="8"/>
            <rFont val="Tahoma"/>
            <family val="0"/>
          </rPr>
          <t xml:space="preserve">
</t>
        </r>
      </text>
    </comment>
    <comment ref="A193" authorId="1">
      <text>
        <r>
          <rPr>
            <sz val="9"/>
            <rFont val="Times New Roman"/>
            <family val="1"/>
          </rPr>
          <t>Note that “Other fuels” do not need to be specified here, because they are to be specified under b., c.,
and d. Only the sum of all “Other fuels” will be recorded in this row.</t>
        </r>
        <r>
          <rPr>
            <sz val="10"/>
            <rFont val="Tahoma"/>
            <family val="0"/>
          </rPr>
          <t xml:space="preserve">
</t>
        </r>
      </text>
    </comment>
    <comment ref="A226" authorId="0">
      <text>
        <r>
          <rPr>
            <sz val="9"/>
            <rFont val="Times New Roman"/>
            <family val="1"/>
          </rPr>
          <t>Note that all transport liquid fuels other than gasoline, aviation gasoline and jet kerosene are totaled
under “Diesel”.</t>
        </r>
        <r>
          <rPr>
            <sz val="8"/>
            <rFont val="Tahoma"/>
            <family val="0"/>
          </rPr>
          <t xml:space="preserve">
</t>
        </r>
      </text>
    </comment>
    <comment ref="A230" authorId="1">
      <text>
        <r>
          <rPr>
            <sz val="9"/>
            <rFont val="Times New Roman"/>
            <family val="1"/>
          </rPr>
          <t>Note that “Other fuels” do not need to be specified here, because they are to be specified under b., c.,
and d. Only the sum of all “Other fuels” will be recorded in this row.</t>
        </r>
        <r>
          <rPr>
            <sz val="10"/>
            <rFont val="Tahoma"/>
            <family val="0"/>
          </rPr>
          <t xml:space="preserve">
</t>
        </r>
      </text>
    </comment>
    <comment ref="A236" authorId="2">
      <text>
        <r>
          <rPr>
            <b/>
            <sz val="8"/>
            <rFont val="Tahoma"/>
            <family val="0"/>
          </rPr>
          <t>included lubricans</t>
        </r>
        <r>
          <rPr>
            <sz val="8"/>
            <rFont val="Tahoma"/>
            <family val="0"/>
          </rPr>
          <t xml:space="preserve">
</t>
        </r>
      </text>
    </comment>
    <comment ref="A255" authorId="2">
      <text>
        <r>
          <rPr>
            <b/>
            <sz val="8"/>
            <rFont val="Tahoma"/>
            <family val="0"/>
          </rPr>
          <t>Transportation in Agriculture</t>
        </r>
        <r>
          <rPr>
            <sz val="8"/>
            <rFont val="Tahoma"/>
            <family val="0"/>
          </rPr>
          <t xml:space="preserve">
</t>
        </r>
      </text>
    </comment>
    <comment ref="A263" authorId="0">
      <text>
        <r>
          <rPr>
            <sz val="9"/>
            <rFont val="Times New Roman"/>
            <family val="1"/>
          </rPr>
          <t>Note that all transport liquid fuels other than gasoline, aviation gasoline and jet kerosene are totaled
under “Diesel”.</t>
        </r>
        <r>
          <rPr>
            <sz val="8"/>
            <rFont val="Tahoma"/>
            <family val="0"/>
          </rPr>
          <t xml:space="preserve">
</t>
        </r>
      </text>
    </comment>
    <comment ref="A267" authorId="1">
      <text>
        <r>
          <rPr>
            <sz val="9"/>
            <rFont val="Times New Roman"/>
            <family val="1"/>
          </rPr>
          <t>Note that “Other fuels” do not need to be specified here, because they are to be specified under b., c.,
and d. Only the sum of all “Other fuels” will be recorded in this row.</t>
        </r>
        <r>
          <rPr>
            <sz val="10"/>
            <rFont val="Tahoma"/>
            <family val="0"/>
          </rPr>
          <t xml:space="preserve">
</t>
        </r>
      </text>
    </comment>
    <comment ref="A300" authorId="0">
      <text>
        <r>
          <rPr>
            <sz val="9"/>
            <rFont val="Times New Roman"/>
            <family val="1"/>
          </rPr>
          <t>Note that all transport liquid fuels other than gasoline, aviation gasoline and jet kerosene are totaled
under “Diesel”.</t>
        </r>
        <r>
          <rPr>
            <sz val="8"/>
            <rFont val="Tahoma"/>
            <family val="0"/>
          </rPr>
          <t xml:space="preserve">
</t>
        </r>
      </text>
    </comment>
    <comment ref="A304" authorId="1">
      <text>
        <r>
          <rPr>
            <sz val="9"/>
            <rFont val="Times New Roman"/>
            <family val="1"/>
          </rPr>
          <t>Note that “Other fuels” do not need to be specified here, because they are to be specified under b., c.,
and d. Only the sum of all “Other fuels” will be recorded in this row.</t>
        </r>
        <r>
          <rPr>
            <sz val="10"/>
            <rFont val="Tahoma"/>
            <family val="0"/>
          </rPr>
          <t xml:space="preserve">
</t>
        </r>
      </text>
    </comment>
    <comment ref="A337" authorId="0">
      <text>
        <r>
          <rPr>
            <sz val="9"/>
            <rFont val="Times New Roman"/>
            <family val="1"/>
          </rPr>
          <t>Note that all transport liquid fuels other than gasoline, aviation gasoline and jet kerosene are totaled
under “Diesel”.</t>
        </r>
        <r>
          <rPr>
            <sz val="8"/>
            <rFont val="Tahoma"/>
            <family val="0"/>
          </rPr>
          <t xml:space="preserve">
</t>
        </r>
      </text>
    </comment>
    <comment ref="A341" authorId="1">
      <text>
        <r>
          <rPr>
            <sz val="9"/>
            <rFont val="Times New Roman"/>
            <family val="1"/>
          </rPr>
          <t>Note that “Other fuels” do not need to be specified here, because they are to be specified under b., c.,
and d. Only the sum of all “Other fuels” will be recorded in this row.</t>
        </r>
        <r>
          <rPr>
            <sz val="10"/>
            <rFont val="Tahoma"/>
            <family val="0"/>
          </rPr>
          <t xml:space="preserve">
</t>
        </r>
      </text>
    </comment>
    <comment ref="A374" authorId="0">
      <text>
        <r>
          <rPr>
            <sz val="9"/>
            <rFont val="Times New Roman"/>
            <family val="1"/>
          </rPr>
          <t>Note that all transport liquid fuels other than gasoline, aviation gasoline and jet kerosene are totaled
under “Diesel”.</t>
        </r>
        <r>
          <rPr>
            <sz val="8"/>
            <rFont val="Tahoma"/>
            <family val="0"/>
          </rPr>
          <t xml:space="preserve">
</t>
        </r>
      </text>
    </comment>
    <comment ref="A378" authorId="1">
      <text>
        <r>
          <rPr>
            <sz val="9"/>
            <rFont val="Times New Roman"/>
            <family val="1"/>
          </rPr>
          <t>Note that “Other fuels” do not need to be specified here, because they are to be specified under b., c.,
and d. Only the sum of all “Other fuels” will be recorded in this row.</t>
        </r>
        <r>
          <rPr>
            <sz val="10"/>
            <rFont val="Tahoma"/>
            <family val="0"/>
          </rPr>
          <t xml:space="preserve">
</t>
        </r>
      </text>
    </comment>
    <comment ref="A411" authorId="0">
      <text>
        <r>
          <rPr>
            <sz val="9"/>
            <rFont val="Times New Roman"/>
            <family val="1"/>
          </rPr>
          <t>Note that all transport liquid fuels other than gasoline, aviation gasoline and jet kerosene are totaled
under “Diesel”.</t>
        </r>
        <r>
          <rPr>
            <sz val="8"/>
            <rFont val="Tahoma"/>
            <family val="0"/>
          </rPr>
          <t xml:space="preserve">
</t>
        </r>
      </text>
    </comment>
    <comment ref="A415" authorId="1">
      <text>
        <r>
          <rPr>
            <sz val="9"/>
            <rFont val="Times New Roman"/>
            <family val="1"/>
          </rPr>
          <t>Note that “Other fuels” do not need to be specified here, because they are to be specified under b., c.,
and d. Only the sum of all “Other fuels” will be recorded in this row.</t>
        </r>
        <r>
          <rPr>
            <sz val="10"/>
            <rFont val="Tahoma"/>
            <family val="0"/>
          </rPr>
          <t xml:space="preserve">
</t>
        </r>
      </text>
    </comment>
    <comment ref="A448" authorId="0">
      <text>
        <r>
          <rPr>
            <sz val="9"/>
            <rFont val="Times New Roman"/>
            <family val="1"/>
          </rPr>
          <t>Note that all transport liquid fuels other than gasoline, aviation gasoline and jet kerosene are totaled
under “Diesel”.</t>
        </r>
        <r>
          <rPr>
            <sz val="8"/>
            <rFont val="Tahoma"/>
            <family val="0"/>
          </rPr>
          <t xml:space="preserve">
</t>
        </r>
      </text>
    </comment>
    <comment ref="A452" authorId="1">
      <text>
        <r>
          <rPr>
            <sz val="9"/>
            <rFont val="Times New Roman"/>
            <family val="1"/>
          </rPr>
          <t>Note that “Other fuels” do not need to be specified here, because they are to be specified under b., c.,
and d. Only the sum of all “Other fuels” will be recorded in this row.</t>
        </r>
        <r>
          <rPr>
            <sz val="10"/>
            <rFont val="Tahoma"/>
            <family val="0"/>
          </rPr>
          <t xml:space="preserve">
</t>
        </r>
      </text>
    </comment>
    <comment ref="A485" authorId="0">
      <text>
        <r>
          <rPr>
            <sz val="9"/>
            <rFont val="Times New Roman"/>
            <family val="1"/>
          </rPr>
          <t>Note that all transport liquid fuels other than gasoline, aviation gasoline and jet kerosene are totaled
under “Diesel”.</t>
        </r>
        <r>
          <rPr>
            <sz val="8"/>
            <rFont val="Tahoma"/>
            <family val="0"/>
          </rPr>
          <t xml:space="preserve">
</t>
        </r>
      </text>
    </comment>
    <comment ref="A489" authorId="1">
      <text>
        <r>
          <rPr>
            <sz val="9"/>
            <rFont val="Times New Roman"/>
            <family val="1"/>
          </rPr>
          <t>Note that “Other fuels” do not need to be specified here, because they are to be specified under b., c.,
and d. Only the sum of all “Other fuels” will be recorded in this row.</t>
        </r>
        <r>
          <rPr>
            <sz val="10"/>
            <rFont val="Tahoma"/>
            <family val="0"/>
          </rPr>
          <t xml:space="preserve">
</t>
        </r>
      </text>
    </comment>
  </commentList>
</comments>
</file>

<file path=xl/comments22.xml><?xml version="1.0" encoding="utf-8"?>
<comments xmlns="http://schemas.openxmlformats.org/spreadsheetml/2006/main">
  <authors>
    <author>gugele</author>
  </authors>
  <commentList>
    <comment ref="M8" authorId="0">
      <text>
        <r>
          <rPr>
            <b/>
            <sz val="8"/>
            <rFont val="Tahoma"/>
            <family val="0"/>
          </rPr>
          <t>gugele:</t>
        </r>
        <r>
          <rPr>
            <sz val="8"/>
            <rFont val="Tahoma"/>
            <family val="0"/>
          </rPr>
          <t xml:space="preserve">
Different from CRF because Italy is not included</t>
        </r>
      </text>
    </comment>
    <comment ref="L24" authorId="0">
      <text>
        <r>
          <rPr>
            <b/>
            <sz val="8"/>
            <rFont val="Tahoma"/>
            <family val="0"/>
          </rPr>
          <t>gugele:</t>
        </r>
        <r>
          <rPr>
            <sz val="8"/>
            <rFont val="Tahoma"/>
            <family val="0"/>
          </rPr>
          <t xml:space="preserve">
Different from CRF because Italy is not included</t>
        </r>
      </text>
    </comment>
    <comment ref="M24" authorId="0">
      <text>
        <r>
          <rPr>
            <b/>
            <sz val="8"/>
            <rFont val="Tahoma"/>
            <family val="0"/>
          </rPr>
          <t>gugele:</t>
        </r>
        <r>
          <rPr>
            <sz val="8"/>
            <rFont val="Tahoma"/>
            <family val="0"/>
          </rPr>
          <t xml:space="preserve">
Different from CRF because Italy is not included</t>
        </r>
      </text>
    </comment>
    <comment ref="L16" authorId="0">
      <text>
        <r>
          <rPr>
            <b/>
            <sz val="8"/>
            <rFont val="Tahoma"/>
            <family val="0"/>
          </rPr>
          <t>gugele:</t>
        </r>
        <r>
          <rPr>
            <sz val="8"/>
            <rFont val="Tahoma"/>
            <family val="0"/>
          </rPr>
          <t xml:space="preserve">
Different from CRF because Italy is not included</t>
        </r>
      </text>
    </comment>
    <comment ref="M16" authorId="0">
      <text>
        <r>
          <rPr>
            <b/>
            <sz val="8"/>
            <rFont val="Tahoma"/>
            <family val="0"/>
          </rPr>
          <t>gugele:</t>
        </r>
        <r>
          <rPr>
            <sz val="8"/>
            <rFont val="Tahoma"/>
            <family val="0"/>
          </rPr>
          <t xml:space="preserve">
Different from CRF because Italy is not included</t>
        </r>
      </text>
    </comment>
    <comment ref="N30" authorId="0">
      <text>
        <r>
          <rPr>
            <b/>
            <sz val="8"/>
            <rFont val="Tahoma"/>
            <family val="0"/>
          </rPr>
          <t>gugele:</t>
        </r>
        <r>
          <rPr>
            <sz val="8"/>
            <rFont val="Tahoma"/>
            <family val="0"/>
          </rPr>
          <t xml:space="preserve">
Excluding Italy</t>
        </r>
      </text>
    </comment>
    <comment ref="N31" authorId="0">
      <text>
        <r>
          <rPr>
            <b/>
            <sz val="8"/>
            <rFont val="Tahoma"/>
            <family val="0"/>
          </rPr>
          <t>gugele:</t>
        </r>
        <r>
          <rPr>
            <sz val="8"/>
            <rFont val="Tahoma"/>
            <family val="0"/>
          </rPr>
          <t xml:space="preserve">
Excluding Italy</t>
        </r>
      </text>
    </comment>
  </commentList>
</comments>
</file>

<file path=xl/sharedStrings.xml><?xml version="1.0" encoding="utf-8"?>
<sst xmlns="http://schemas.openxmlformats.org/spreadsheetml/2006/main" count="1796" uniqueCount="278">
  <si>
    <t>Austria</t>
  </si>
  <si>
    <t>Belgium</t>
  </si>
  <si>
    <t>Denmark</t>
  </si>
  <si>
    <t>Finland</t>
  </si>
  <si>
    <t>France</t>
  </si>
  <si>
    <t>Germany</t>
  </si>
  <si>
    <t>Greece</t>
  </si>
  <si>
    <t>Ireland</t>
  </si>
  <si>
    <t>Italy</t>
  </si>
  <si>
    <t>Luxembourg</t>
  </si>
  <si>
    <t>Netherlands</t>
  </si>
  <si>
    <t>Portugal</t>
  </si>
  <si>
    <t>Spain</t>
  </si>
  <si>
    <t>Sweden</t>
  </si>
  <si>
    <t>United Kingdom</t>
  </si>
  <si>
    <t>Iceland</t>
  </si>
  <si>
    <t>Norway</t>
  </si>
  <si>
    <t>Liechtenstein</t>
  </si>
  <si>
    <t>Czech Republic</t>
  </si>
  <si>
    <t>Cyprus</t>
  </si>
  <si>
    <t>Estonia</t>
  </si>
  <si>
    <t>Hungary</t>
  </si>
  <si>
    <t>Latvia</t>
  </si>
  <si>
    <t>Lithuania</t>
  </si>
  <si>
    <t>Poland</t>
  </si>
  <si>
    <t>Slovakia</t>
  </si>
  <si>
    <t>Slovenia</t>
  </si>
  <si>
    <t>Malta</t>
  </si>
  <si>
    <t>Bulgaria</t>
  </si>
  <si>
    <t>Turkey</t>
  </si>
  <si>
    <t>Romania</t>
  </si>
  <si>
    <t>EU15</t>
  </si>
  <si>
    <t>EEA-EFTA</t>
  </si>
  <si>
    <t>AC10</t>
  </si>
  <si>
    <t>CC3</t>
  </si>
  <si>
    <t>Index</t>
  </si>
  <si>
    <t>% change 1990-2001</t>
  </si>
  <si>
    <t>Total</t>
  </si>
  <si>
    <t>Pollutant</t>
  </si>
  <si>
    <t>CO2</t>
  </si>
  <si>
    <t>N2O</t>
  </si>
  <si>
    <t>CH4</t>
  </si>
  <si>
    <t>Mt CO2 equiv.</t>
  </si>
  <si>
    <t>%</t>
  </si>
  <si>
    <t>Mode</t>
  </si>
  <si>
    <t>Road transport</t>
  </si>
  <si>
    <t>Rail transport</t>
  </si>
  <si>
    <t>Domestic navigation</t>
  </si>
  <si>
    <t>Other transport</t>
  </si>
  <si>
    <t>Aviation</t>
  </si>
  <si>
    <t>Maritime shipping</t>
  </si>
  <si>
    <t>Million tonnes CO2</t>
  </si>
  <si>
    <t>Mt of CO2 equivalent</t>
  </si>
  <si>
    <t xml:space="preserve">Mt CO2 </t>
  </si>
  <si>
    <t>Mt CO2</t>
  </si>
  <si>
    <t>EEA31</t>
  </si>
  <si>
    <t>Refers to EU14 because of data gaps/inconsistencies for Italy</t>
  </si>
  <si>
    <t>Emission trends (CO2)</t>
  </si>
  <si>
    <t>Unit: Gg</t>
  </si>
  <si>
    <t>CO2 equivalents</t>
  </si>
  <si>
    <t>International Bunkers</t>
  </si>
  <si>
    <t>Marine</t>
  </si>
  <si>
    <t>total</t>
  </si>
  <si>
    <t>Emission trends (N2O)</t>
  </si>
  <si>
    <t>Emission trends (CH4)</t>
  </si>
  <si>
    <t>Total aviation</t>
  </si>
  <si>
    <t>Source: EEA, 2003</t>
  </si>
  <si>
    <t>Total marine</t>
  </si>
  <si>
    <t>Total CO2</t>
  </si>
  <si>
    <t>Total GHG</t>
  </si>
  <si>
    <t>Share of international bunkers in total GHG</t>
  </si>
  <si>
    <t>Gap filling; year 1999 was used for years 2000 and 2001</t>
  </si>
  <si>
    <t>Gap filling; year 2000 was used for year  2001</t>
  </si>
  <si>
    <t>Gap filling: year 1999 was used for years 2000 and 2001</t>
  </si>
  <si>
    <t>Gap filling: year 2000 was used for year 2001</t>
  </si>
  <si>
    <t>EU15 transport greenhouse gas emissions in 2001 split by gas (%)</t>
  </si>
  <si>
    <t>EU15 transport greenhouse gas emissions in 1990 split by gas (%)</t>
  </si>
  <si>
    <t>Unit: Mt CO2 equivalent</t>
  </si>
  <si>
    <t>Mt CO2 equiv</t>
  </si>
  <si>
    <t>EU12</t>
  </si>
  <si>
    <t>mode</t>
  </si>
  <si>
    <t>a.  Civil  Aviation</t>
  </si>
  <si>
    <t>b.  Road Transportation</t>
  </si>
  <si>
    <t>Domestic aviation</t>
  </si>
  <si>
    <t>c.  Railways</t>
  </si>
  <si>
    <t xml:space="preserve">d.  Navigation </t>
  </si>
  <si>
    <t>e.  Other Transportation</t>
  </si>
  <si>
    <t>Source: CRF</t>
  </si>
  <si>
    <t>EU12 transport CO2 emissions by mode in 1990 (%)</t>
  </si>
  <si>
    <t>EU15 transport CO2 emissions by mode in 1990 (%)</t>
  </si>
  <si>
    <t>GHG</t>
  </si>
  <si>
    <t>EU12 transport GHG emissions by mode in 1990 (%)</t>
  </si>
  <si>
    <t>EU15 transport GHG emissions by mode in 1990 (%)</t>
  </si>
  <si>
    <r>
      <t>EU12</t>
    </r>
    <r>
      <rPr>
        <b/>
        <sz val="10"/>
        <rFont val="Arial"/>
        <family val="2"/>
      </rPr>
      <t xml:space="preserve"> transport </t>
    </r>
    <r>
      <rPr>
        <b/>
        <u val="single"/>
        <sz val="10"/>
        <rFont val="Arial"/>
        <family val="2"/>
      </rPr>
      <t>CO2</t>
    </r>
    <r>
      <rPr>
        <b/>
        <sz val="10"/>
        <rFont val="Arial"/>
        <family val="2"/>
      </rPr>
      <t xml:space="preserve"> emissions by mode in 2001 (%)</t>
    </r>
  </si>
  <si>
    <r>
      <t>EU15</t>
    </r>
    <r>
      <rPr>
        <b/>
        <sz val="10"/>
        <rFont val="Arial"/>
        <family val="2"/>
      </rPr>
      <t xml:space="preserve"> transport </t>
    </r>
    <r>
      <rPr>
        <b/>
        <u val="single"/>
        <sz val="10"/>
        <rFont val="Arial"/>
        <family val="2"/>
      </rPr>
      <t>CO2</t>
    </r>
    <r>
      <rPr>
        <b/>
        <sz val="10"/>
        <rFont val="Arial"/>
        <family val="2"/>
      </rPr>
      <t xml:space="preserve"> emissions by mode in 2001 (%)</t>
    </r>
  </si>
  <si>
    <r>
      <t>EU12</t>
    </r>
    <r>
      <rPr>
        <b/>
        <sz val="10"/>
        <rFont val="Arial"/>
        <family val="2"/>
      </rPr>
      <t xml:space="preserve"> transport </t>
    </r>
    <r>
      <rPr>
        <b/>
        <u val="single"/>
        <sz val="10"/>
        <rFont val="Arial"/>
        <family val="2"/>
      </rPr>
      <t>GHG</t>
    </r>
    <r>
      <rPr>
        <b/>
        <sz val="10"/>
        <rFont val="Arial"/>
        <family val="2"/>
      </rPr>
      <t xml:space="preserve"> emissions by mode in 2001 (%)</t>
    </r>
  </si>
  <si>
    <r>
      <t>EU15</t>
    </r>
    <r>
      <rPr>
        <b/>
        <sz val="10"/>
        <rFont val="Arial"/>
        <family val="2"/>
      </rPr>
      <t xml:space="preserve"> transport </t>
    </r>
    <r>
      <rPr>
        <b/>
        <u val="single"/>
        <sz val="10"/>
        <rFont val="Arial"/>
        <family val="2"/>
      </rPr>
      <t>GHG</t>
    </r>
    <r>
      <rPr>
        <b/>
        <sz val="10"/>
        <rFont val="Arial"/>
        <family val="2"/>
      </rPr>
      <t xml:space="preserve"> emissions by mode in 2001 (%)</t>
    </r>
  </si>
  <si>
    <t>% change</t>
  </si>
  <si>
    <t>Percentage contribution to total CO2 emissions per mode in 1990 and 2001</t>
  </si>
  <si>
    <t>Other sectors</t>
  </si>
  <si>
    <r>
      <t xml:space="preserve">Contribution to change in total EU 15 </t>
    </r>
    <r>
      <rPr>
        <b/>
        <u val="single"/>
        <sz val="10"/>
        <rFont val="Arial"/>
        <family val="2"/>
      </rPr>
      <t>GHG</t>
    </r>
    <r>
      <rPr>
        <b/>
        <sz val="10"/>
        <rFont val="Arial"/>
        <family val="2"/>
      </rPr>
      <t xml:space="preserve"> transport emissions 1990-2001 by mode and pollutant</t>
    </r>
  </si>
  <si>
    <r>
      <t xml:space="preserve">Contribution to change in total EU 15 </t>
    </r>
    <r>
      <rPr>
        <b/>
        <u val="single"/>
        <sz val="10"/>
        <rFont val="Arial"/>
        <family val="2"/>
      </rPr>
      <t>CO2</t>
    </r>
    <r>
      <rPr>
        <b/>
        <sz val="10"/>
        <rFont val="Arial"/>
        <family val="2"/>
      </rPr>
      <t xml:space="preserve"> transport emissions 1990-2001 by mode and pollutant</t>
    </r>
  </si>
  <si>
    <t>GREENHOUSE GAS SOURCE AND SINK CATEGORIES</t>
  </si>
  <si>
    <r>
      <t>CO</t>
    </r>
    <r>
      <rPr>
        <b/>
        <vertAlign val="subscript"/>
        <sz val="9"/>
        <rFont val="Times New Roman"/>
        <family val="1"/>
      </rPr>
      <t>2</t>
    </r>
  </si>
  <si>
    <r>
      <t>CH</t>
    </r>
    <r>
      <rPr>
        <b/>
        <vertAlign val="subscript"/>
        <sz val="9"/>
        <rFont val="Times New Roman"/>
        <family val="1"/>
      </rPr>
      <t>4</t>
    </r>
  </si>
  <si>
    <r>
      <t>N</t>
    </r>
    <r>
      <rPr>
        <b/>
        <vertAlign val="subscript"/>
        <sz val="9"/>
        <rFont val="Times New Roman"/>
        <family val="1"/>
      </rPr>
      <t>2</t>
    </r>
    <r>
      <rPr>
        <b/>
        <sz val="9"/>
        <rFont val="Times New Roman"/>
        <family val="1"/>
      </rPr>
      <t>O</t>
    </r>
  </si>
  <si>
    <r>
      <t>NO</t>
    </r>
    <r>
      <rPr>
        <b/>
        <vertAlign val="subscript"/>
        <sz val="9"/>
        <rFont val="Times New Roman"/>
        <family val="1"/>
      </rPr>
      <t>X</t>
    </r>
  </si>
  <si>
    <t>CO</t>
  </si>
  <si>
    <t>NMVOC</t>
  </si>
  <si>
    <r>
      <t>SO</t>
    </r>
    <r>
      <rPr>
        <b/>
        <vertAlign val="subscript"/>
        <sz val="9"/>
        <rFont val="Times New Roman"/>
        <family val="1"/>
      </rPr>
      <t>2</t>
    </r>
  </si>
  <si>
    <r>
      <t xml:space="preserve">Memo Items: </t>
    </r>
    <r>
      <rPr>
        <b/>
        <vertAlign val="superscript"/>
        <sz val="9"/>
        <rFont val="Times New Roman"/>
        <family val="1"/>
      </rPr>
      <t>(2)</t>
    </r>
  </si>
  <si>
    <t>Multilateral Operations</t>
  </si>
  <si>
    <t>NO</t>
  </si>
  <si>
    <r>
      <t>CO</t>
    </r>
    <r>
      <rPr>
        <b/>
        <vertAlign val="subscript"/>
        <sz val="9"/>
        <rFont val="Times New Roman"/>
        <family val="1"/>
      </rPr>
      <t>2</t>
    </r>
    <r>
      <rPr>
        <b/>
        <sz val="9"/>
        <rFont val="Times New Roman"/>
        <family val="1"/>
      </rPr>
      <t xml:space="preserve"> Emissions from Biomass</t>
    </r>
  </si>
  <si>
    <t>Norway 1990</t>
  </si>
  <si>
    <t>Norway 2001</t>
  </si>
  <si>
    <t>Iceland 2000</t>
  </si>
  <si>
    <t>EEA-EFTA 1990 refers to Norway only, 2001 refers to Norway and Iceland (for Iceland year 2000 was used). No data available for Liechtenstein.</t>
  </si>
  <si>
    <t>Total Gg CO2 equiv</t>
  </si>
  <si>
    <t>Total Mt CO2 equiv</t>
  </si>
  <si>
    <t>1.A.3  Transport</t>
  </si>
  <si>
    <t>Gasoline</t>
  </si>
  <si>
    <t>Diesel</t>
  </si>
  <si>
    <t>Natural Gas</t>
  </si>
  <si>
    <t>Solid Fuels</t>
  </si>
  <si>
    <t>Biomass</t>
  </si>
  <si>
    <t>Modal split Austria</t>
  </si>
  <si>
    <t>Other Fuels</t>
  </si>
  <si>
    <t>Aviation Gasoline</t>
  </si>
  <si>
    <t>Jet Kerosene</t>
  </si>
  <si>
    <t>Inland navigation</t>
  </si>
  <si>
    <t>Diesel Oil</t>
  </si>
  <si>
    <t>Liquid Fuels</t>
  </si>
  <si>
    <t>Coal</t>
  </si>
  <si>
    <t>Residual Oil</t>
  </si>
  <si>
    <t>Gas/Diesel Oil</t>
  </si>
  <si>
    <t>Gaseous Fuels</t>
  </si>
  <si>
    <t>Modal split Belgium</t>
  </si>
  <si>
    <t>Modal split Denmark</t>
  </si>
  <si>
    <t>Modal split Finland</t>
  </si>
  <si>
    <t>Modal split France</t>
  </si>
  <si>
    <t>IE</t>
  </si>
  <si>
    <t>Modal split Germany</t>
  </si>
  <si>
    <t>NE</t>
  </si>
  <si>
    <t>Liquid Gas</t>
  </si>
  <si>
    <t>Petroleum</t>
  </si>
  <si>
    <t>Modal split Greece</t>
  </si>
  <si>
    <t>Modal split Ireland</t>
  </si>
  <si>
    <t>LPG</t>
  </si>
  <si>
    <t>Other</t>
  </si>
  <si>
    <t>Others</t>
  </si>
  <si>
    <t>Lubricants</t>
  </si>
  <si>
    <t>Modal split Italy</t>
  </si>
  <si>
    <t>Modal split Netherlands</t>
  </si>
  <si>
    <t xml:space="preserve">                     LPG</t>
  </si>
  <si>
    <t>Modal split Portugal</t>
  </si>
  <si>
    <t>Modal split Spain</t>
  </si>
  <si>
    <t>Liquefied Petroleum Gases</t>
  </si>
  <si>
    <t>Modal split Sweden</t>
  </si>
  <si>
    <t>UK</t>
  </si>
  <si>
    <t>Modal split UK</t>
  </si>
  <si>
    <t>Gg</t>
  </si>
  <si>
    <t>Norway CRF2002</t>
  </si>
  <si>
    <t>Transport total</t>
  </si>
  <si>
    <t>EEA-EFTA Total</t>
  </si>
  <si>
    <t>Split by gas</t>
  </si>
  <si>
    <r>
      <t xml:space="preserve">Other Fuels </t>
    </r>
    <r>
      <rPr>
        <i/>
        <sz val="8"/>
        <rFont val="Times New Roman"/>
        <family val="1"/>
      </rPr>
      <t>(please specify)</t>
    </r>
  </si>
  <si>
    <r>
      <t>Other Fuels</t>
    </r>
    <r>
      <rPr>
        <i/>
        <sz val="8"/>
        <rFont val="Times New Roman"/>
        <family val="1"/>
      </rPr>
      <t xml:space="preserve"> (please specify)</t>
    </r>
  </si>
  <si>
    <t>Liechtenstein Year 1999</t>
  </si>
  <si>
    <t>Modal split EEA-EFTA2 Gg</t>
  </si>
  <si>
    <t>Modal split EEA-EFTA3 Mt</t>
  </si>
  <si>
    <t>Iceland 2000 Gg</t>
  </si>
  <si>
    <t>Norway 2001Gg</t>
  </si>
  <si>
    <t>Graph data</t>
  </si>
  <si>
    <t>EEA-31</t>
  </si>
  <si>
    <t>Total Iceland 2000+Norway 2001 CO2</t>
  </si>
  <si>
    <t>Modal split CO2 EEA-EFTA2 Gg</t>
  </si>
  <si>
    <t>Total EEA-EFTA2</t>
  </si>
  <si>
    <t>Total EEA-EFTA3</t>
  </si>
  <si>
    <t>Modal split CO2 EEA-EFTA3 Mt</t>
  </si>
  <si>
    <t>Emissions of N2O from transport in the EU15 1990-2001</t>
  </si>
  <si>
    <t>index</t>
  </si>
  <si>
    <t>emissions</t>
  </si>
  <si>
    <t>CO2 emissions in 1990 and 2010 (projected) per transport mode: EU15</t>
  </si>
  <si>
    <t>Unit: Mt of CO2 equivalents</t>
  </si>
  <si>
    <t>2010 baseline</t>
  </si>
  <si>
    <t>change</t>
  </si>
  <si>
    <t>Air transport</t>
  </si>
  <si>
    <t>Source: PRIMES CO2 baseline scenario 2003</t>
  </si>
  <si>
    <t>N2O emissions in 1990 and 2010 (projected) per transport mode</t>
  </si>
  <si>
    <t>Note: Estimated N2O emissions from transport, revised with new N2O factor, and normalised to UNFCCC 1990 estimates</t>
  </si>
  <si>
    <t>Source: European Commission 2001c</t>
  </si>
  <si>
    <t>Estimated N2O emissions from transport</t>
  </si>
  <si>
    <t>Revised with new N2O factor, and normalised to UNFCCC 1990 estimates</t>
  </si>
  <si>
    <t>Summary</t>
  </si>
  <si>
    <t>EU 15</t>
  </si>
  <si>
    <t>AU</t>
  </si>
  <si>
    <t>BE</t>
  </si>
  <si>
    <t>DK</t>
  </si>
  <si>
    <t>FI</t>
  </si>
  <si>
    <t>FR</t>
  </si>
  <si>
    <t>GE</t>
  </si>
  <si>
    <t>GR</t>
  </si>
  <si>
    <t>IR</t>
  </si>
  <si>
    <t>IT</t>
  </si>
  <si>
    <t>NL</t>
  </si>
  <si>
    <t>PO</t>
  </si>
  <si>
    <t>SP</t>
  </si>
  <si>
    <t>SV</t>
  </si>
  <si>
    <t>1990 no air/nav</t>
  </si>
  <si>
    <t>2010 no air/nav</t>
  </si>
  <si>
    <t>UNFCCC Estimate - Transport 1990</t>
  </si>
  <si>
    <t>AEAT Estimates</t>
  </si>
  <si>
    <t>1990 (all)</t>
  </si>
  <si>
    <t>1990(excluding air transport and  water navigation)</t>
  </si>
  <si>
    <t>Based on UNFCCC</t>
  </si>
  <si>
    <t>2010 (all)</t>
  </si>
  <si>
    <t>2010 (excluding air transport and  water navigation)</t>
  </si>
  <si>
    <t>UNFCCC</t>
  </si>
  <si>
    <t>Percentage change (1990-2010)</t>
  </si>
  <si>
    <t>All</t>
  </si>
  <si>
    <t>Excluding air transport and  water navigation)</t>
  </si>
  <si>
    <t>By mode</t>
  </si>
  <si>
    <t>EU</t>
  </si>
  <si>
    <t>Road 1990</t>
  </si>
  <si>
    <t>Rail 1990</t>
  </si>
  <si>
    <t>Road 2010</t>
  </si>
  <si>
    <t>Rail 2010</t>
  </si>
  <si>
    <t>Road</t>
  </si>
  <si>
    <t>Rail</t>
  </si>
  <si>
    <t>Air</t>
  </si>
  <si>
    <t>Water</t>
  </si>
  <si>
    <t>convert to unfcc estimate</t>
  </si>
  <si>
    <t>1990-2010 % change</t>
  </si>
  <si>
    <t>N20</t>
  </si>
  <si>
    <t>N2O 1990</t>
  </si>
  <si>
    <t>N2O 2010</t>
  </si>
  <si>
    <t>Note: original data taken from term2001 emissions of greenhouse gases_pt2.xls</t>
  </si>
  <si>
    <t>Unit: ktones N2O</t>
  </si>
  <si>
    <t>CO2 emissions in 1990 and 2010 (projected) per transport mode: CCA (10 Acceding EU Countries)</t>
  </si>
  <si>
    <t>CO2 emissions in 1990 and 2010 (projected) per transport mode: CCA+CCN (13 Acceding and Candidate Countries)</t>
  </si>
  <si>
    <t>CO2 emissions in 1990 and 2010 (projected) per transport mode: CCN (3 Candidate Countries)</t>
  </si>
  <si>
    <t>Change in CO2 emissions from transport in each Member State, 90-01</t>
  </si>
  <si>
    <t>unit: %</t>
  </si>
  <si>
    <t>Change 90/01</t>
  </si>
  <si>
    <t>Share</t>
  </si>
  <si>
    <t>Source: EEA 2003 (For Romania 1999 value for 2001), Liechtenstein UNFCCC 2003 (2000 value for 2001), Turkey EMEP 2003 (2000 value for 2001)</t>
  </si>
  <si>
    <r>
      <t>CO</t>
    </r>
    <r>
      <rPr>
        <b/>
        <vertAlign val="subscript"/>
        <sz val="10"/>
        <rFont val="Arial"/>
        <family val="2"/>
      </rPr>
      <t>2</t>
    </r>
    <r>
      <rPr>
        <b/>
        <sz val="10"/>
        <rFont val="Arial"/>
        <family val="2"/>
      </rPr>
      <t xml:space="preserve"> emissions from transport </t>
    </r>
  </si>
  <si>
    <t>-</t>
  </si>
  <si>
    <r>
      <t xml:space="preserve">Contribution to change in total AC 10 </t>
    </r>
    <r>
      <rPr>
        <b/>
        <u val="single"/>
        <sz val="10"/>
        <rFont val="Arial"/>
        <family val="2"/>
      </rPr>
      <t>GHG</t>
    </r>
    <r>
      <rPr>
        <b/>
        <sz val="10"/>
        <rFont val="Arial"/>
        <family val="2"/>
      </rPr>
      <t xml:space="preserve"> transport emissions 1990-2001 by mode and pollutant</t>
    </r>
  </si>
  <si>
    <t>Graph data sorted</t>
  </si>
  <si>
    <t>!! AC except of Lithuania, Slovenia and Cyprus</t>
  </si>
  <si>
    <t>AC  transport greenhouse gas emissions in 2001 split by gas (%)</t>
  </si>
  <si>
    <t>AC transport greenhouse gas emissions in 1990 split by gas (%)</t>
  </si>
  <si>
    <t>Source CRF</t>
  </si>
  <si>
    <t>!! CC except of Turkey</t>
  </si>
  <si>
    <t>AC transport CO2 emissions by mode in 1990 (%)</t>
  </si>
  <si>
    <t>AC transport GHG emissions by mode in 1990 (%)</t>
  </si>
  <si>
    <r>
      <t xml:space="preserve">AC </t>
    </r>
    <r>
      <rPr>
        <b/>
        <sz val="10"/>
        <rFont val="Arial"/>
        <family val="2"/>
      </rPr>
      <t xml:space="preserve"> transport </t>
    </r>
    <r>
      <rPr>
        <b/>
        <u val="single"/>
        <sz val="10"/>
        <rFont val="Arial"/>
        <family val="2"/>
      </rPr>
      <t>CO2</t>
    </r>
    <r>
      <rPr>
        <b/>
        <sz val="10"/>
        <rFont val="Arial"/>
        <family val="2"/>
      </rPr>
      <t xml:space="preserve"> emissions by mode in 2001 (%)</t>
    </r>
  </si>
  <si>
    <r>
      <t>AC</t>
    </r>
    <r>
      <rPr>
        <b/>
        <sz val="10"/>
        <rFont val="Arial"/>
        <family val="2"/>
      </rPr>
      <t xml:space="preserve"> transport </t>
    </r>
    <r>
      <rPr>
        <b/>
        <u val="single"/>
        <sz val="10"/>
        <rFont val="Arial"/>
        <family val="2"/>
      </rPr>
      <t>GHG</t>
    </r>
    <r>
      <rPr>
        <b/>
        <sz val="10"/>
        <rFont val="Arial"/>
        <family val="2"/>
      </rPr>
      <t xml:space="preserve"> emissions by mode in 2001 (%)</t>
    </r>
  </si>
  <si>
    <t>AC without Cyprus</t>
  </si>
  <si>
    <t>CC with EMEP data for Turkey (year 2000)</t>
  </si>
  <si>
    <t>CC with EMEP data for Turkey (years 1990 and 2000)</t>
  </si>
  <si>
    <t>AC10 based on 2000, without Cyprus and Lithuania</t>
  </si>
  <si>
    <t>EEA-EFTA with UNFCCC database data for Liechtenstein</t>
  </si>
  <si>
    <t>Liechtenstein - 1999 is used for 2001</t>
  </si>
  <si>
    <t>Iceland - 2000 is used for 2001</t>
  </si>
  <si>
    <r>
      <t xml:space="preserve">Contribution to change in total EEA-EFTA </t>
    </r>
    <r>
      <rPr>
        <b/>
        <u val="single"/>
        <sz val="10"/>
        <rFont val="Arial"/>
        <family val="2"/>
      </rPr>
      <t>GHG</t>
    </r>
    <r>
      <rPr>
        <b/>
        <sz val="10"/>
        <rFont val="Arial"/>
        <family val="2"/>
      </rPr>
      <t xml:space="preserve"> transport emissions 1990-2001 by mode and pollutant</t>
    </r>
  </si>
  <si>
    <r>
      <t xml:space="preserve">Contribution to change in total CC3 </t>
    </r>
    <r>
      <rPr>
        <b/>
        <u val="single"/>
        <sz val="10"/>
        <rFont val="Arial"/>
        <family val="2"/>
      </rPr>
      <t>GHG</t>
    </r>
    <r>
      <rPr>
        <b/>
        <sz val="10"/>
        <rFont val="Arial"/>
        <family val="2"/>
      </rPr>
      <t xml:space="preserve"> transport emissions 1990-2001 by mode and pollutant</t>
    </r>
  </si>
  <si>
    <t>Emissions of N2O from transport in the AC10 1990-2001</t>
  </si>
  <si>
    <t>Emissions of N2O from transport in the CC3 (without Turkey) 1990-2001</t>
  </si>
  <si>
    <t>Emissions of N2O from transport in the EEA-EFTA 1990-2001</t>
  </si>
  <si>
    <t>NOx</t>
  </si>
  <si>
    <t>SO2</t>
  </si>
  <si>
    <t>Iceland 1990</t>
  </si>
  <si>
    <t>Intern. Transport (not incl. in total)</t>
  </si>
  <si>
    <t>Gg CO2 equiv</t>
  </si>
  <si>
    <t>No gap filling</t>
  </si>
</sst>
</file>

<file path=xl/styles.xml><?xml version="1.0" encoding="utf-8"?>
<styleSheet xmlns="http://schemas.openxmlformats.org/spreadsheetml/2006/main">
  <numFmts count="38">
    <numFmt numFmtId="5" formatCode="&quot;öS&quot;\ #,##0;\-&quot;öS&quot;\ #,##0"/>
    <numFmt numFmtId="6" formatCode="&quot;öS&quot;\ #,##0;[Red]\-&quot;öS&quot;\ #,##0"/>
    <numFmt numFmtId="7" formatCode="&quot;öS&quot;\ #,##0.00;\-&quot;öS&quot;\ #,##0.00"/>
    <numFmt numFmtId="8" formatCode="&quot;öS&quot;\ #,##0.00;[Red]\-&quot;öS&quot;\ #,##0.00"/>
    <numFmt numFmtId="42" formatCode="_-&quot;öS&quot;\ * #,##0_-;\-&quot;öS&quot;\ * #,##0_-;_-&quot;öS&quot;\ * &quot;-&quot;_-;_-@_-"/>
    <numFmt numFmtId="41" formatCode="_-* #,##0_-;\-* #,##0_-;_-* &quot;-&quot;_-;_-@_-"/>
    <numFmt numFmtId="44" formatCode="_-&quot;öS&quot;\ * #,##0.00_-;\-&quot;öS&quot;\ * #,##0.00_-;_-&quot;öS&quot;\ * &quot;-&quot;??_-;_-@_-"/>
    <numFmt numFmtId="43" formatCode="_-* #,##0.00_-;\-* #,##0.00_-;_-* &quot;-&quot;??_-;_-@_-"/>
    <numFmt numFmtId="164" formatCode="&quot;Ja&quot;;&quot;Ja&quot;;&quot;Nein&quot;"/>
    <numFmt numFmtId="165" formatCode="&quot;Wahr&quot;;&quot;Wahr&quot;;&quot;Falsch&quot;"/>
    <numFmt numFmtId="166" formatCode="&quot;Ein&quot;;&quot;Ein&quot;;&quot;Aus&quot;"/>
    <numFmt numFmtId="167" formatCode="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quot;£&quot;* #,##0.00_-;\-&quot;£&quot;* #,##0.00_-;_-&quot;£&quot;* &quot;-&quot;??_-;_-@_-"/>
    <numFmt numFmtId="174" formatCode="_-* #,##0.00\ _D_M_-;\-* #,##0.00\ _D_M_-;_-* &quot;-&quot;??\ _D_M_-;_-@_-"/>
    <numFmt numFmtId="175" formatCode="_-* #,##0\ &quot;Δρχ&quot;_-;\-* #,##0\ &quot;Δρχ&quot;_-;_-* &quot;-&quot;\ &quot;Δρχ&quot;_-;_-@_-"/>
    <numFmt numFmtId="176" formatCode="_-* #,##0\ _Δ_ρ_χ_-;\-* #,##0\ _Δ_ρ_χ_-;_-* &quot;-&quot;\ _Δ_ρ_χ_-;_-@_-"/>
    <numFmt numFmtId="177" formatCode="_-* #,##0.00\ &quot;Δρχ&quot;_-;\-* #,##0.00\ &quot;Δρχ&quot;_-;_-* &quot;-&quot;??\ &quot;Δρχ&quot;_-;_-@_-"/>
    <numFmt numFmtId="178" formatCode="_-* #,##0.00\ _Δ_ρ_χ_-;\-* #,##0.00\ _Δ_ρ_χ_-;_-* &quot;-&quot;??\ _Δ_ρ_χ_-;_-@_-"/>
    <numFmt numFmtId="179" formatCode="0.000"/>
    <numFmt numFmtId="180" formatCode="0.0000"/>
    <numFmt numFmtId="181" formatCode="0.0%"/>
    <numFmt numFmtId="182" formatCode="#,##0.0"/>
    <numFmt numFmtId="183" formatCode="#,##0.0000"/>
    <numFmt numFmtId="184" formatCode="#.##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gt;0]0.0;General"/>
  </numFmts>
  <fonts count="48">
    <font>
      <sz val="10"/>
      <name val="Arial"/>
      <family val="0"/>
    </font>
    <font>
      <sz val="8"/>
      <name val="Arial"/>
      <family val="2"/>
    </font>
    <font>
      <i/>
      <sz val="8"/>
      <name val="Times New Roman"/>
      <family val="1"/>
    </font>
    <font>
      <b/>
      <sz val="8"/>
      <name val="Arial"/>
      <family val="2"/>
    </font>
    <font>
      <sz val="10"/>
      <color indexed="10"/>
      <name val="Arial"/>
      <family val="2"/>
    </font>
    <font>
      <sz val="9"/>
      <name val="Times New Roman"/>
      <family val="1"/>
    </font>
    <font>
      <u val="single"/>
      <sz val="10"/>
      <color indexed="36"/>
      <name val="Arial"/>
      <family val="0"/>
    </font>
    <font>
      <b/>
      <sz val="9"/>
      <name val="Times New Roman"/>
      <family val="1"/>
    </font>
    <font>
      <u val="single"/>
      <sz val="10"/>
      <color indexed="12"/>
      <name val="Arial"/>
      <family val="0"/>
    </font>
    <font>
      <sz val="10"/>
      <color indexed="8"/>
      <name val="MS Sans Serif"/>
      <family val="0"/>
    </font>
    <font>
      <sz val="10"/>
      <color indexed="8"/>
      <name val="Arial"/>
      <family val="0"/>
    </font>
    <font>
      <b/>
      <sz val="10"/>
      <name val="Arial"/>
      <family val="2"/>
    </font>
    <font>
      <b/>
      <sz val="8"/>
      <name val="Times New Roman"/>
      <family val="1"/>
    </font>
    <font>
      <sz val="8"/>
      <name val="Times New Roman"/>
      <family val="1"/>
    </font>
    <font>
      <b/>
      <sz val="8"/>
      <name val="Tahoma"/>
      <family val="0"/>
    </font>
    <font>
      <sz val="8"/>
      <name val="Tahoma"/>
      <family val="0"/>
    </font>
    <font>
      <i/>
      <sz val="10"/>
      <name val="Arial"/>
      <family val="2"/>
    </font>
    <font>
      <b/>
      <u val="single"/>
      <sz val="10"/>
      <name val="Arial"/>
      <family val="2"/>
    </font>
    <font>
      <b/>
      <vertAlign val="subscript"/>
      <sz val="9"/>
      <name val="Times New Roman"/>
      <family val="1"/>
    </font>
    <font>
      <b/>
      <vertAlign val="superscript"/>
      <sz val="9"/>
      <name val="Times New Roman"/>
      <family val="1"/>
    </font>
    <font>
      <sz val="8"/>
      <name val="Helvetica"/>
      <family val="0"/>
    </font>
    <font>
      <sz val="9"/>
      <name val="Verdana"/>
      <family val="2"/>
    </font>
    <font>
      <b/>
      <sz val="8"/>
      <color indexed="10"/>
      <name val="Times New Roman"/>
      <family val="1"/>
    </font>
    <font>
      <sz val="8"/>
      <color indexed="10"/>
      <name val="Times New Roman"/>
      <family val="1"/>
    </font>
    <font>
      <sz val="10"/>
      <name val="Tahoma"/>
      <family val="0"/>
    </font>
    <font>
      <vertAlign val="subscript"/>
      <sz val="10"/>
      <name val="Arial"/>
      <family val="2"/>
    </font>
    <font>
      <sz val="5.5"/>
      <name val="Arial"/>
      <family val="0"/>
    </font>
    <font>
      <sz val="5"/>
      <name val="Arial"/>
      <family val="0"/>
    </font>
    <font>
      <b/>
      <sz val="9.75"/>
      <name val="Verdana"/>
      <family val="2"/>
    </font>
    <font>
      <sz val="4"/>
      <name val="Arial"/>
      <family val="0"/>
    </font>
    <font>
      <sz val="10"/>
      <name val="Verdana"/>
      <family val="2"/>
    </font>
    <font>
      <sz val="10"/>
      <name val="MS Sans Serif"/>
      <family val="0"/>
    </font>
    <font>
      <sz val="9"/>
      <name val="Arial Greek"/>
      <family val="2"/>
    </font>
    <font>
      <sz val="10"/>
      <name val="Arial Greek"/>
      <family val="2"/>
    </font>
    <font>
      <b/>
      <sz val="12"/>
      <name val="Arial"/>
      <family val="2"/>
    </font>
    <font>
      <b/>
      <sz val="10"/>
      <color indexed="8"/>
      <name val="Arial"/>
      <family val="2"/>
    </font>
    <font>
      <vertAlign val="subscript"/>
      <sz val="9"/>
      <name val="Arial Greek"/>
      <family val="2"/>
    </font>
    <font>
      <sz val="8.75"/>
      <name val="Arial Greek"/>
      <family val="2"/>
    </font>
    <font>
      <b/>
      <vertAlign val="subscript"/>
      <sz val="10"/>
      <name val="Arial"/>
      <family val="2"/>
    </font>
    <font>
      <sz val="9"/>
      <name val="Arial"/>
      <family val="2"/>
    </font>
    <font>
      <sz val="9"/>
      <color indexed="8"/>
      <name val="Arial"/>
      <family val="2"/>
    </font>
    <font>
      <sz val="4.25"/>
      <name val="Arial"/>
      <family val="0"/>
    </font>
    <font>
      <sz val="8.5"/>
      <name val="Verdana"/>
      <family val="2"/>
    </font>
    <font>
      <sz val="8"/>
      <name val="Verdana"/>
      <family val="2"/>
    </font>
    <font>
      <sz val="16.25"/>
      <name val="Wingdings"/>
      <family val="0"/>
    </font>
    <font>
      <sz val="8"/>
      <name val="Arial Greek"/>
      <family val="2"/>
    </font>
    <font>
      <sz val="15"/>
      <color indexed="10"/>
      <name val="Arial"/>
      <family val="0"/>
    </font>
    <font>
      <b/>
      <sz val="10"/>
      <color indexed="10"/>
      <name val="Arial"/>
      <family val="0"/>
    </font>
  </fonts>
  <fills count="7">
    <fill>
      <patternFill/>
    </fill>
    <fill>
      <patternFill patternType="gray125"/>
    </fill>
    <fill>
      <patternFill patternType="solid">
        <fgColor indexed="22"/>
        <bgColor indexed="64"/>
      </patternFill>
    </fill>
    <fill>
      <patternFill patternType="darkTrellis"/>
    </fill>
    <fill>
      <patternFill patternType="solid">
        <fgColor indexed="42"/>
        <bgColor indexed="64"/>
      </patternFill>
    </fill>
    <fill>
      <patternFill patternType="solid">
        <fgColor indexed="47"/>
        <bgColor indexed="64"/>
      </patternFill>
    </fill>
    <fill>
      <patternFill patternType="solid">
        <fgColor indexed="13"/>
        <bgColor indexed="64"/>
      </patternFill>
    </fill>
  </fills>
  <borders count="34">
    <border>
      <left/>
      <right/>
      <top/>
      <bottom/>
      <diagonal/>
    </border>
    <border>
      <left style="thin"/>
      <right style="thin"/>
      <top style="thin"/>
      <bottom style="thin"/>
    </border>
    <border>
      <left style="medium"/>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thin"/>
      <top style="medium"/>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thin"/>
      <right style="thin"/>
      <top style="double"/>
      <bottom style="thin"/>
    </border>
    <border>
      <left>
        <color indexed="63"/>
      </left>
      <right>
        <color indexed="63"/>
      </right>
      <top>
        <color indexed="63"/>
      </top>
      <bottom style="double"/>
    </border>
    <border>
      <left>
        <color indexed="63"/>
      </left>
      <right>
        <color indexed="63"/>
      </right>
      <top style="double"/>
      <bottom style="thin"/>
    </border>
    <border>
      <left>
        <color indexed="63"/>
      </left>
      <right>
        <color indexed="63"/>
      </right>
      <top style="thin"/>
      <bottom style="double"/>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color indexed="63"/>
      </right>
      <top>
        <color indexed="63"/>
      </top>
      <bottom style="medium"/>
    </border>
    <border>
      <left style="medium"/>
      <right>
        <color indexed="63"/>
      </right>
      <top style="medium"/>
      <bottom style="medium"/>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9" fontId="5" fillId="0" borderId="1" applyNumberFormat="0" applyFont="0" applyFill="0" applyBorder="0" applyProtection="0">
      <alignment horizontal="left" vertical="center" indent="2"/>
    </xf>
    <xf numFmtId="49" fontId="5" fillId="0" borderId="2" applyNumberFormat="0" applyFont="0" applyFill="0" applyBorder="0" applyProtection="0">
      <alignment horizontal="left" vertical="center" indent="5"/>
    </xf>
    <xf numFmtId="0" fontId="6" fillId="0" borderId="0" applyNumberFormat="0" applyFill="0" applyBorder="0" applyAlignment="0" applyProtection="0"/>
    <xf numFmtId="4" fontId="7" fillId="0" borderId="3" applyFill="0" applyBorder="0" applyProtection="0">
      <alignment horizontal="right" vertical="center"/>
    </xf>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4" fontId="5" fillId="0" borderId="1" applyFill="0" applyBorder="0" applyProtection="0">
      <alignment horizontal="right" vertical="center"/>
    </xf>
    <xf numFmtId="49" fontId="7" fillId="0" borderId="1" applyNumberFormat="0" applyFill="0" applyBorder="0" applyProtection="0">
      <alignment horizontal="left" vertical="center"/>
    </xf>
    <xf numFmtId="0" fontId="5" fillId="0" borderId="1" applyNumberFormat="0" applyFill="0" applyAlignment="0" applyProtection="0"/>
    <xf numFmtId="0" fontId="20" fillId="2" borderId="0" applyNumberFormat="0" applyFont="0" applyBorder="0" applyAlignment="0" applyProtection="0"/>
    <xf numFmtId="0" fontId="9" fillId="0" borderId="0">
      <alignment/>
      <protection/>
    </xf>
    <xf numFmtId="0" fontId="31" fillId="0" borderId="0">
      <alignment/>
      <protection/>
    </xf>
    <xf numFmtId="0" fontId="9" fillId="0" borderId="0">
      <alignment/>
      <protection/>
    </xf>
    <xf numFmtId="0" fontId="9" fillId="0" borderId="0">
      <alignment/>
      <protection/>
    </xf>
    <xf numFmtId="0" fontId="10" fillId="0" borderId="0">
      <alignment/>
      <protection/>
    </xf>
    <xf numFmtId="183" fontId="5" fillId="3" borderId="1" applyNumberFormat="0" applyFont="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309">
    <xf numFmtId="0" fontId="0" fillId="0" borderId="0" xfId="0" applyAlignment="1">
      <alignment/>
    </xf>
    <xf numFmtId="0" fontId="1" fillId="0" borderId="4" xfId="0" applyFont="1" applyBorder="1" applyAlignment="1">
      <alignment wrapText="1"/>
    </xf>
    <xf numFmtId="0" fontId="1" fillId="0" borderId="0" xfId="0" applyFont="1" applyAlignment="1">
      <alignment wrapText="1"/>
    </xf>
    <xf numFmtId="0" fontId="2" fillId="0" borderId="5" xfId="0" applyFont="1" applyBorder="1" applyAlignment="1">
      <alignment wrapText="1"/>
    </xf>
    <xf numFmtId="0" fontId="0" fillId="0" borderId="5" xfId="0" applyBorder="1" applyAlignment="1">
      <alignment/>
    </xf>
    <xf numFmtId="0" fontId="3" fillId="0" borderId="5" xfId="0" applyFont="1" applyBorder="1" applyAlignment="1">
      <alignment horizontal="right" wrapText="1"/>
    </xf>
    <xf numFmtId="0" fontId="1" fillId="0" borderId="5" xfId="0" applyFont="1" applyBorder="1" applyAlignment="1">
      <alignment wrapText="1"/>
    </xf>
    <xf numFmtId="0" fontId="3" fillId="0" borderId="5" xfId="0" applyFont="1" applyBorder="1" applyAlignment="1">
      <alignment/>
    </xf>
    <xf numFmtId="1" fontId="0" fillId="0" borderId="0" xfId="0" applyNumberFormat="1" applyAlignment="1">
      <alignment/>
    </xf>
    <xf numFmtId="10" fontId="0" fillId="0" borderId="0" xfId="0" applyNumberFormat="1" applyAlignment="1">
      <alignment/>
    </xf>
    <xf numFmtId="1" fontId="0" fillId="0" borderId="6" xfId="0" applyNumberFormat="1" applyFont="1" applyBorder="1" applyAlignment="1">
      <alignment/>
    </xf>
    <xf numFmtId="0" fontId="0" fillId="0" borderId="0" xfId="0" applyBorder="1" applyAlignment="1">
      <alignment/>
    </xf>
    <xf numFmtId="1" fontId="0" fillId="0" borderId="0" xfId="0" applyNumberFormat="1" applyBorder="1" applyAlignment="1">
      <alignment/>
    </xf>
    <xf numFmtId="1" fontId="0" fillId="0" borderId="0" xfId="0" applyNumberFormat="1" applyFont="1" applyBorder="1" applyAlignment="1">
      <alignment/>
    </xf>
    <xf numFmtId="167" fontId="0" fillId="0" borderId="0" xfId="0" applyNumberFormat="1" applyAlignment="1">
      <alignment horizontal="right"/>
    </xf>
    <xf numFmtId="167" fontId="0" fillId="0" borderId="6" xfId="0" applyNumberFormat="1" applyBorder="1" applyAlignment="1">
      <alignment horizontal="right"/>
    </xf>
    <xf numFmtId="0" fontId="4" fillId="0" borderId="0" xfId="0" applyFont="1" applyAlignment="1">
      <alignment/>
    </xf>
    <xf numFmtId="0" fontId="4" fillId="0" borderId="0" xfId="35" applyFont="1">
      <alignment/>
      <protection/>
    </xf>
    <xf numFmtId="0" fontId="0" fillId="0" borderId="0" xfId="35">
      <alignment/>
      <protection/>
    </xf>
    <xf numFmtId="0" fontId="11" fillId="0" borderId="0" xfId="35" applyFont="1">
      <alignment/>
      <protection/>
    </xf>
    <xf numFmtId="2" fontId="0" fillId="0" borderId="0" xfId="35" applyNumberFormat="1">
      <alignment/>
      <protection/>
    </xf>
    <xf numFmtId="0" fontId="11" fillId="0" borderId="0" xfId="35" applyFont="1" applyAlignment="1">
      <alignment horizontal="center"/>
      <protection/>
    </xf>
    <xf numFmtId="2" fontId="11" fillId="0" borderId="0" xfId="35" applyNumberFormat="1" applyFont="1">
      <alignment/>
      <protection/>
    </xf>
    <xf numFmtId="0" fontId="0" fillId="0" borderId="0" xfId="35" applyBorder="1">
      <alignment/>
      <protection/>
    </xf>
    <xf numFmtId="167" fontId="0" fillId="0" borderId="0" xfId="35" applyNumberFormat="1" applyBorder="1">
      <alignment/>
      <protection/>
    </xf>
    <xf numFmtId="0" fontId="0" fillId="0" borderId="0" xfId="35" applyFill="1" applyBorder="1">
      <alignment/>
      <protection/>
    </xf>
    <xf numFmtId="9" fontId="0" fillId="0" borderId="0" xfId="32" applyBorder="1" applyAlignment="1">
      <alignment/>
    </xf>
    <xf numFmtId="182" fontId="12" fillId="0" borderId="0" xfId="18" applyNumberFormat="1" applyFont="1" applyFill="1" applyBorder="1">
      <alignment horizontal="right" vertical="center"/>
    </xf>
    <xf numFmtId="182" fontId="0" fillId="0" borderId="0" xfId="35" applyNumberFormat="1" applyBorder="1">
      <alignment/>
      <protection/>
    </xf>
    <xf numFmtId="182" fontId="13" fillId="0" borderId="0" xfId="22" applyNumberFormat="1" applyFont="1" applyBorder="1" applyProtection="1">
      <alignment horizontal="right" vertical="center"/>
      <protection locked="0"/>
    </xf>
    <xf numFmtId="0" fontId="0" fillId="0" borderId="0" xfId="35" applyAlignment="1">
      <alignment horizontal="center"/>
      <protection/>
    </xf>
    <xf numFmtId="9" fontId="1" fillId="0" borderId="0" xfId="0" applyNumberFormat="1" applyFont="1" applyAlignment="1">
      <alignment/>
    </xf>
    <xf numFmtId="9" fontId="0" fillId="0" borderId="0" xfId="0" applyNumberFormat="1" applyAlignment="1">
      <alignment/>
    </xf>
    <xf numFmtId="0" fontId="11" fillId="0" borderId="0" xfId="35" applyFont="1" applyFill="1">
      <alignment/>
      <protection/>
    </xf>
    <xf numFmtId="0" fontId="0" fillId="0" borderId="0" xfId="35" applyFont="1" applyFill="1">
      <alignment/>
      <protection/>
    </xf>
    <xf numFmtId="0" fontId="0" fillId="0" borderId="0" xfId="35" applyFill="1">
      <alignment/>
      <protection/>
    </xf>
    <xf numFmtId="0" fontId="11" fillId="0" borderId="0" xfId="35" applyFont="1" applyFill="1" applyAlignment="1">
      <alignment horizontal="right"/>
      <protection/>
    </xf>
    <xf numFmtId="167" fontId="0" fillId="0" borderId="0" xfId="35" applyNumberFormat="1" applyFill="1" applyAlignment="1">
      <alignment horizontal="right"/>
      <protection/>
    </xf>
    <xf numFmtId="167" fontId="0" fillId="0" borderId="0" xfId="35" applyNumberFormat="1" applyFill="1">
      <alignment/>
      <protection/>
    </xf>
    <xf numFmtId="167" fontId="0" fillId="0" borderId="0" xfId="35" applyNumberFormat="1" applyFill="1" applyBorder="1">
      <alignment/>
      <protection/>
    </xf>
    <xf numFmtId="167" fontId="11" fillId="0" borderId="0" xfId="35" applyNumberFormat="1" applyFont="1" applyFill="1">
      <alignment/>
      <protection/>
    </xf>
    <xf numFmtId="167" fontId="11" fillId="0" borderId="0" xfId="35" applyNumberFormat="1" applyFont="1" applyFill="1" applyBorder="1">
      <alignment/>
      <protection/>
    </xf>
    <xf numFmtId="2" fontId="11" fillId="0" borderId="0" xfId="35" applyNumberFormat="1" applyFont="1" applyFill="1" applyBorder="1">
      <alignment/>
      <protection/>
    </xf>
    <xf numFmtId="2" fontId="11" fillId="0" borderId="0" xfId="35" applyNumberFormat="1" applyFont="1" applyFill="1" applyAlignment="1">
      <alignment horizontal="right"/>
      <protection/>
    </xf>
    <xf numFmtId="0" fontId="16" fillId="0" borderId="0" xfId="35" applyFont="1" applyFill="1">
      <alignment/>
      <protection/>
    </xf>
    <xf numFmtId="4" fontId="0" fillId="0" borderId="0" xfId="35" applyNumberFormat="1" applyFill="1">
      <alignment/>
      <protection/>
    </xf>
    <xf numFmtId="0" fontId="17" fillId="0" borderId="0" xfId="35" applyFont="1" applyFill="1">
      <alignment/>
      <protection/>
    </xf>
    <xf numFmtId="0" fontId="4" fillId="0" borderId="0" xfId="35" applyFont="1" applyFill="1">
      <alignment/>
      <protection/>
    </xf>
    <xf numFmtId="0" fontId="11" fillId="0" borderId="0" xfId="35" applyFont="1" applyFill="1">
      <alignment/>
      <protection/>
    </xf>
    <xf numFmtId="0" fontId="11" fillId="0" borderId="0" xfId="35" applyFont="1" applyFill="1" applyAlignment="1">
      <alignment horizontal="center"/>
      <protection/>
    </xf>
    <xf numFmtId="9" fontId="0" fillId="0" borderId="0" xfId="32" applyFill="1" applyAlignment="1">
      <alignment/>
    </xf>
    <xf numFmtId="167" fontId="11" fillId="0" borderId="0" xfId="35" applyNumberFormat="1" applyFont="1" applyFill="1" applyAlignment="1">
      <alignment horizontal="right"/>
      <protection/>
    </xf>
    <xf numFmtId="2" fontId="0" fillId="0" borderId="0" xfId="35" applyNumberFormat="1" applyFill="1">
      <alignment/>
      <protection/>
    </xf>
    <xf numFmtId="1" fontId="0" fillId="0" borderId="0" xfId="35" applyNumberFormat="1" applyFill="1">
      <alignment/>
      <protection/>
    </xf>
    <xf numFmtId="0" fontId="0" fillId="0" borderId="0" xfId="35" applyFill="1" applyAlignment="1">
      <alignment horizontal="center"/>
      <protection/>
    </xf>
    <xf numFmtId="167" fontId="0" fillId="0" borderId="0" xfId="35" applyNumberFormat="1" applyFill="1" applyAlignment="1">
      <alignment horizontal="center"/>
      <protection/>
    </xf>
    <xf numFmtId="167" fontId="11" fillId="0" borderId="0" xfId="35" applyNumberFormat="1" applyFont="1" applyFill="1" applyAlignment="1">
      <alignment horizontal="center"/>
      <protection/>
    </xf>
    <xf numFmtId="0" fontId="1" fillId="0" borderId="0" xfId="35" applyFont="1" applyFill="1" applyBorder="1" applyAlignment="1">
      <alignment horizontal="right" wrapText="1"/>
      <protection/>
    </xf>
    <xf numFmtId="181" fontId="0" fillId="0" borderId="0" xfId="35" applyNumberFormat="1" applyFill="1" applyAlignment="1">
      <alignment horizontal="center"/>
      <protection/>
    </xf>
    <xf numFmtId="2" fontId="0" fillId="0" borderId="0" xfId="35" applyNumberFormat="1" applyFill="1" applyAlignment="1">
      <alignment horizontal="center"/>
      <protection/>
    </xf>
    <xf numFmtId="182" fontId="11" fillId="0" borderId="0" xfId="35" applyNumberFormat="1" applyFont="1" applyFill="1" applyAlignment="1">
      <alignment horizontal="right"/>
      <protection/>
    </xf>
    <xf numFmtId="4" fontId="11" fillId="0" borderId="0" xfId="35" applyNumberFormat="1" applyFont="1" applyFill="1" applyBorder="1">
      <alignment/>
      <protection/>
    </xf>
    <xf numFmtId="181" fontId="0" fillId="0" borderId="0" xfId="35" applyNumberFormat="1" applyFill="1">
      <alignment/>
      <protection/>
    </xf>
    <xf numFmtId="10" fontId="0" fillId="0" borderId="0" xfId="35" applyNumberFormat="1" applyFill="1">
      <alignment/>
      <protection/>
    </xf>
    <xf numFmtId="0" fontId="11" fillId="0" borderId="0" xfId="35" applyFont="1">
      <alignment/>
      <protection/>
    </xf>
    <xf numFmtId="0" fontId="11" fillId="0" borderId="0" xfId="35" applyFont="1" applyFill="1" applyAlignment="1">
      <alignment horizontal="left"/>
      <protection/>
    </xf>
    <xf numFmtId="167" fontId="0" fillId="0" borderId="0" xfId="35" applyNumberFormat="1">
      <alignment/>
      <protection/>
    </xf>
    <xf numFmtId="4" fontId="0" fillId="0" borderId="0" xfId="35" applyNumberFormat="1" applyBorder="1">
      <alignment/>
      <protection/>
    </xf>
    <xf numFmtId="4" fontId="11" fillId="0" borderId="0" xfId="35" applyNumberFormat="1" applyFont="1" applyBorder="1">
      <alignment/>
      <protection/>
    </xf>
    <xf numFmtId="1" fontId="11" fillId="0" borderId="0" xfId="35" applyNumberFormat="1" applyFont="1" applyFill="1" applyBorder="1">
      <alignment/>
      <protection/>
    </xf>
    <xf numFmtId="1" fontId="11" fillId="0" borderId="0" xfId="35" applyNumberFormat="1" applyFont="1" applyFill="1" applyBorder="1" applyAlignment="1">
      <alignment horizontal="right"/>
      <protection/>
    </xf>
    <xf numFmtId="2" fontId="11" fillId="0" borderId="0" xfId="35" applyNumberFormat="1" applyFont="1" applyFill="1">
      <alignment/>
      <protection/>
    </xf>
    <xf numFmtId="0" fontId="0" fillId="0" borderId="0" xfId="35" applyFont="1">
      <alignment/>
      <protection/>
    </xf>
    <xf numFmtId="167" fontId="0" fillId="0" borderId="0" xfId="35" applyNumberFormat="1" applyFill="1" applyAlignment="1">
      <alignment/>
      <protection/>
    </xf>
    <xf numFmtId="0" fontId="0" fillId="0" borderId="0" xfId="35" applyFont="1" applyFill="1" applyAlignment="1">
      <alignment horizontal="center"/>
      <protection/>
    </xf>
    <xf numFmtId="1" fontId="0" fillId="0" borderId="0" xfId="35" applyNumberFormat="1" applyFont="1" applyFill="1" applyAlignment="1">
      <alignment horizontal="center"/>
      <protection/>
    </xf>
    <xf numFmtId="181" fontId="0" fillId="0" borderId="0" xfId="35" applyNumberFormat="1" applyFill="1" applyBorder="1">
      <alignment/>
      <protection/>
    </xf>
    <xf numFmtId="0" fontId="7" fillId="4" borderId="7" xfId="23" applyFill="1" applyBorder="1">
      <alignment horizontal="left" vertical="center"/>
    </xf>
    <xf numFmtId="0" fontId="7" fillId="4" borderId="8" xfId="23" applyFont="1" applyFill="1" applyBorder="1" applyAlignment="1">
      <alignment horizontal="center" vertical="center"/>
    </xf>
    <xf numFmtId="0" fontId="7" fillId="4" borderId="8" xfId="23" applyFill="1" applyBorder="1" applyAlignment="1">
      <alignment horizontal="center" vertical="center"/>
    </xf>
    <xf numFmtId="0" fontId="7" fillId="4" borderId="9" xfId="23" applyFont="1" applyFill="1" applyBorder="1" applyAlignment="1">
      <alignment horizontal="center" vertical="center"/>
    </xf>
    <xf numFmtId="49" fontId="7" fillId="4" borderId="10" xfId="23" applyFont="1" applyFill="1" applyBorder="1">
      <alignment horizontal="left" vertical="center"/>
    </xf>
    <xf numFmtId="0" fontId="5" fillId="2" borderId="8" xfId="25" applyFont="1" applyBorder="1" applyAlignment="1">
      <alignment/>
    </xf>
    <xf numFmtId="0" fontId="5" fillId="2" borderId="9" xfId="25" applyFont="1" applyBorder="1" applyAlignment="1">
      <alignment/>
    </xf>
    <xf numFmtId="49" fontId="7" fillId="4" borderId="2" xfId="23" applyFill="1" applyBorder="1">
      <alignment horizontal="left" vertical="center"/>
    </xf>
    <xf numFmtId="4" fontId="7" fillId="4" borderId="1" xfId="18" applyFill="1" applyBorder="1">
      <alignment horizontal="right" vertical="center"/>
    </xf>
    <xf numFmtId="4" fontId="7" fillId="4" borderId="11" xfId="18" applyFill="1" applyBorder="1">
      <alignment horizontal="right" vertical="center"/>
    </xf>
    <xf numFmtId="49" fontId="5" fillId="4" borderId="2" xfId="16" applyFill="1" applyBorder="1">
      <alignment horizontal="left" vertical="center" indent="5"/>
    </xf>
    <xf numFmtId="4" fontId="5" fillId="4" borderId="1" xfId="22" applyFill="1" applyBorder="1">
      <alignment horizontal="right" vertical="center"/>
    </xf>
    <xf numFmtId="4" fontId="5" fillId="0" borderId="1" xfId="22" applyFont="1" applyBorder="1" applyProtection="1">
      <alignment horizontal="right" vertical="center"/>
      <protection locked="0"/>
    </xf>
    <xf numFmtId="4" fontId="5" fillId="0" borderId="11" xfId="22" applyFont="1" applyBorder="1" applyProtection="1">
      <alignment horizontal="right" vertical="center"/>
      <protection locked="0"/>
    </xf>
    <xf numFmtId="49" fontId="5" fillId="4" borderId="2" xfId="16" applyFont="1" applyFill="1" applyBorder="1">
      <alignment horizontal="left" vertical="center" indent="5"/>
    </xf>
    <xf numFmtId="49" fontId="7" fillId="4" borderId="12" xfId="23" applyFont="1" applyFill="1" applyBorder="1">
      <alignment horizontal="left" vertical="center"/>
    </xf>
    <xf numFmtId="4" fontId="7" fillId="4" borderId="13" xfId="18" applyFill="1" applyBorder="1">
      <alignment horizontal="right" vertical="center"/>
    </xf>
    <xf numFmtId="0" fontId="5" fillId="2" borderId="13" xfId="25" applyFont="1" applyBorder="1" applyAlignment="1">
      <alignment/>
    </xf>
    <xf numFmtId="0" fontId="5" fillId="2" borderId="14" xfId="25" applyFont="1" applyBorder="1" applyAlignment="1">
      <alignment/>
    </xf>
    <xf numFmtId="0" fontId="0" fillId="0" borderId="0" xfId="0" applyFill="1" applyBorder="1" applyAlignment="1">
      <alignment/>
    </xf>
    <xf numFmtId="49" fontId="7" fillId="0" borderId="15" xfId="23" applyFont="1" applyFill="1" applyBorder="1">
      <alignment horizontal="left" vertical="center"/>
    </xf>
    <xf numFmtId="4" fontId="7" fillId="4" borderId="0" xfId="18" applyFill="1" applyBorder="1">
      <alignment horizontal="right" vertical="center"/>
    </xf>
    <xf numFmtId="4" fontId="0" fillId="0" borderId="0" xfId="0" applyNumberFormat="1" applyAlignment="1">
      <alignment/>
    </xf>
    <xf numFmtId="0" fontId="1" fillId="0" borderId="0" xfId="0" applyFont="1" applyAlignment="1">
      <alignment/>
    </xf>
    <xf numFmtId="49" fontId="12" fillId="5" borderId="2" xfId="23" applyFont="1" applyFill="1" applyBorder="1">
      <alignment horizontal="left" vertical="center"/>
    </xf>
    <xf numFmtId="4" fontId="12" fillId="5" borderId="16" xfId="18" applyFont="1" applyFill="1" applyBorder="1">
      <alignment horizontal="right" vertical="center"/>
    </xf>
    <xf numFmtId="49" fontId="13" fillId="5" borderId="2" xfId="16" applyFont="1" applyFill="1" applyBorder="1">
      <alignment horizontal="left" vertical="center" indent="5"/>
    </xf>
    <xf numFmtId="4" fontId="13" fillId="5" borderId="1" xfId="22" applyFont="1" applyFill="1" applyBorder="1">
      <alignment horizontal="right" vertical="center"/>
    </xf>
    <xf numFmtId="0" fontId="13" fillId="5" borderId="2" xfId="24" applyFont="1" applyFill="1" applyBorder="1" applyAlignment="1">
      <alignment/>
    </xf>
    <xf numFmtId="4" fontId="13" fillId="0" borderId="1" xfId="22" applyFont="1" applyBorder="1" applyProtection="1">
      <alignment horizontal="right" vertical="center"/>
      <protection locked="0"/>
    </xf>
    <xf numFmtId="4" fontId="1" fillId="0" borderId="0" xfId="0" applyNumberFormat="1" applyFont="1" applyAlignment="1">
      <alignment/>
    </xf>
    <xf numFmtId="49" fontId="1" fillId="0" borderId="2" xfId="16" applyFont="1" applyFill="1" applyBorder="1">
      <alignment horizontal="left" vertical="center" indent="5"/>
    </xf>
    <xf numFmtId="49" fontId="1" fillId="0" borderId="2" xfId="16" applyFont="1" applyFill="1" applyBorder="1" applyProtection="1">
      <alignment horizontal="left" vertical="center" indent="5"/>
      <protection locked="0"/>
    </xf>
    <xf numFmtId="49" fontId="13" fillId="5" borderId="12" xfId="16" applyFont="1" applyFill="1" applyBorder="1">
      <alignment horizontal="left" vertical="center" indent="5"/>
    </xf>
    <xf numFmtId="4" fontId="13" fillId="0" borderId="13" xfId="22" applyFont="1" applyBorder="1" applyProtection="1">
      <alignment horizontal="right" vertical="center"/>
      <protection locked="0"/>
    </xf>
    <xf numFmtId="49" fontId="13" fillId="5" borderId="15" xfId="16" applyFont="1" applyFill="1" applyBorder="1">
      <alignment horizontal="left" vertical="center" indent="5"/>
    </xf>
    <xf numFmtId="4" fontId="13" fillId="0" borderId="0" xfId="22" applyFont="1" applyBorder="1" applyProtection="1">
      <alignment horizontal="right" vertical="center"/>
      <protection locked="0"/>
    </xf>
    <xf numFmtId="4" fontId="12" fillId="5" borderId="1" xfId="18" applyFont="1" applyFill="1" applyBorder="1">
      <alignment horizontal="right" vertical="center"/>
    </xf>
    <xf numFmtId="49" fontId="13" fillId="5" borderId="0" xfId="16" applyFont="1" applyFill="1" applyBorder="1">
      <alignment horizontal="left" vertical="center" indent="5"/>
    </xf>
    <xf numFmtId="4" fontId="13" fillId="0" borderId="1" xfId="22" applyFont="1" applyBorder="1" applyProtection="1" quotePrefix="1">
      <alignment horizontal="right" vertical="center"/>
      <protection locked="0"/>
    </xf>
    <xf numFmtId="4" fontId="22" fillId="5" borderId="1" xfId="18" applyFont="1" applyFill="1" applyBorder="1">
      <alignment horizontal="right" vertical="center"/>
    </xf>
    <xf numFmtId="4" fontId="23" fillId="5" borderId="1" xfId="22" applyFont="1" applyFill="1" applyBorder="1">
      <alignment horizontal="right" vertical="center"/>
    </xf>
    <xf numFmtId="4" fontId="23" fillId="0" borderId="1" xfId="22" applyFont="1" applyBorder="1" applyProtection="1">
      <alignment horizontal="right" vertical="center"/>
      <protection locked="0"/>
    </xf>
    <xf numFmtId="49" fontId="13" fillId="0" borderId="2" xfId="16" applyFont="1" applyFill="1" applyBorder="1">
      <alignment horizontal="left" vertical="center" indent="5"/>
    </xf>
    <xf numFmtId="49" fontId="13" fillId="0" borderId="2" xfId="16" applyFont="1" applyFill="1" applyBorder="1" applyProtection="1">
      <alignment horizontal="left" vertical="center" indent="5"/>
      <protection locked="0"/>
    </xf>
    <xf numFmtId="4" fontId="23" fillId="0" borderId="13" xfId="22" applyFont="1" applyBorder="1" applyProtection="1">
      <alignment horizontal="right" vertical="center"/>
      <protection locked="0"/>
    </xf>
    <xf numFmtId="0" fontId="0" fillId="0" borderId="0" xfId="0" applyFill="1" applyAlignment="1">
      <alignment/>
    </xf>
    <xf numFmtId="181" fontId="0" fillId="0" borderId="0" xfId="0" applyNumberFormat="1" applyAlignment="1">
      <alignment/>
    </xf>
    <xf numFmtId="2" fontId="0" fillId="0" borderId="0" xfId="0" applyNumberFormat="1" applyAlignment="1">
      <alignment/>
    </xf>
    <xf numFmtId="167" fontId="0" fillId="0" borderId="0" xfId="0" applyNumberFormat="1" applyAlignment="1">
      <alignment/>
    </xf>
    <xf numFmtId="0" fontId="4" fillId="0" borderId="0" xfId="0" applyFont="1" applyFill="1" applyAlignment="1">
      <alignment/>
    </xf>
    <xf numFmtId="181" fontId="0" fillId="0" borderId="5" xfId="0" applyNumberFormat="1" applyBorder="1" applyAlignment="1">
      <alignment/>
    </xf>
    <xf numFmtId="0" fontId="0" fillId="0" borderId="17" xfId="0" applyFill="1" applyBorder="1" applyAlignment="1">
      <alignment/>
    </xf>
    <xf numFmtId="1" fontId="0" fillId="0" borderId="17" xfId="0" applyNumberFormat="1" applyBorder="1" applyAlignment="1">
      <alignment/>
    </xf>
    <xf numFmtId="0" fontId="0" fillId="0" borderId="17" xfId="0" applyBorder="1" applyAlignment="1">
      <alignment/>
    </xf>
    <xf numFmtId="181" fontId="0" fillId="0" borderId="17" xfId="0" applyNumberFormat="1" applyBorder="1" applyAlignment="1">
      <alignment/>
    </xf>
    <xf numFmtId="0" fontId="4" fillId="0" borderId="17" xfId="0" applyFont="1" applyBorder="1" applyAlignment="1">
      <alignment/>
    </xf>
    <xf numFmtId="2" fontId="0" fillId="0" borderId="17" xfId="0" applyNumberFormat="1" applyBorder="1" applyAlignment="1">
      <alignment/>
    </xf>
    <xf numFmtId="10" fontId="0" fillId="0" borderId="17" xfId="0" applyNumberFormat="1" applyBorder="1" applyAlignment="1">
      <alignment/>
    </xf>
    <xf numFmtId="181" fontId="0" fillId="0" borderId="0" xfId="0" applyNumberFormat="1" applyBorder="1" applyAlignment="1">
      <alignment/>
    </xf>
    <xf numFmtId="167" fontId="0" fillId="0" borderId="17" xfId="0" applyNumberFormat="1" applyBorder="1" applyAlignment="1">
      <alignment/>
    </xf>
    <xf numFmtId="0" fontId="2" fillId="0" borderId="17" xfId="0" applyFont="1" applyBorder="1" applyAlignment="1">
      <alignment wrapText="1"/>
    </xf>
    <xf numFmtId="0" fontId="4" fillId="0" borderId="5" xfId="0" applyFont="1" applyBorder="1" applyAlignment="1">
      <alignment/>
    </xf>
    <xf numFmtId="1" fontId="0" fillId="0" borderId="5" xfId="0" applyNumberFormat="1" applyBorder="1" applyAlignment="1">
      <alignment/>
    </xf>
    <xf numFmtId="0" fontId="4" fillId="0" borderId="18" xfId="0" applyFont="1" applyBorder="1" applyAlignment="1">
      <alignment/>
    </xf>
    <xf numFmtId="0" fontId="0" fillId="0" borderId="18" xfId="0" applyBorder="1" applyAlignment="1">
      <alignment/>
    </xf>
    <xf numFmtId="0" fontId="0" fillId="0" borderId="19" xfId="0" applyBorder="1" applyAlignment="1">
      <alignment/>
    </xf>
    <xf numFmtId="167" fontId="0" fillId="0" borderId="17" xfId="35" applyNumberFormat="1" applyFill="1" applyBorder="1" applyAlignment="1">
      <alignment horizontal="right"/>
      <protection/>
    </xf>
    <xf numFmtId="0" fontId="0" fillId="0" borderId="17" xfId="35" applyFont="1" applyFill="1" applyBorder="1">
      <alignment/>
      <protection/>
    </xf>
    <xf numFmtId="1" fontId="0" fillId="0" borderId="0" xfId="35" applyNumberFormat="1">
      <alignment/>
      <protection/>
    </xf>
    <xf numFmtId="0" fontId="11" fillId="0" borderId="0" xfId="35" applyFont="1" applyAlignment="1">
      <alignment horizontal="left"/>
      <protection/>
    </xf>
    <xf numFmtId="10" fontId="0" fillId="0" borderId="0" xfId="35" applyNumberFormat="1">
      <alignment/>
      <protection/>
    </xf>
    <xf numFmtId="1" fontId="11" fillId="0" borderId="0" xfId="35" applyNumberFormat="1" applyFont="1">
      <alignment/>
      <protection/>
    </xf>
    <xf numFmtId="0" fontId="0" fillId="6" borderId="0" xfId="35" applyFill="1">
      <alignment/>
      <protection/>
    </xf>
    <xf numFmtId="0" fontId="0" fillId="6" borderId="0" xfId="35" applyFill="1" applyAlignment="1">
      <alignment horizontal="center"/>
      <protection/>
    </xf>
    <xf numFmtId="0" fontId="34" fillId="0" borderId="0" xfId="35" applyFont="1">
      <alignment/>
      <protection/>
    </xf>
    <xf numFmtId="2" fontId="0" fillId="0" borderId="0" xfId="35" applyNumberFormat="1" applyAlignment="1">
      <alignment horizontal="center"/>
      <protection/>
    </xf>
    <xf numFmtId="0" fontId="0" fillId="0" borderId="0" xfId="35" applyAlignment="1">
      <alignment horizontal="left"/>
      <protection/>
    </xf>
    <xf numFmtId="1" fontId="0" fillId="0" borderId="0" xfId="35" applyNumberFormat="1" applyAlignment="1">
      <alignment horizontal="center"/>
      <protection/>
    </xf>
    <xf numFmtId="167" fontId="11" fillId="0" borderId="0" xfId="35" applyNumberFormat="1" applyFont="1">
      <alignment/>
      <protection/>
    </xf>
    <xf numFmtId="167" fontId="0" fillId="0" borderId="0" xfId="35" applyNumberFormat="1" applyAlignment="1">
      <alignment horizontal="center"/>
      <protection/>
    </xf>
    <xf numFmtId="167" fontId="10" fillId="0" borderId="20" xfId="27" applyNumberFormat="1" applyFont="1" applyFill="1" applyBorder="1" applyAlignment="1">
      <alignment horizontal="center" wrapText="1"/>
      <protection/>
    </xf>
    <xf numFmtId="0" fontId="10" fillId="0" borderId="0" xfId="27" applyFont="1" applyFill="1" applyBorder="1" applyAlignment="1">
      <alignment horizontal="center" wrapText="1"/>
      <protection/>
    </xf>
    <xf numFmtId="9" fontId="0" fillId="0" borderId="0" xfId="32" applyAlignment="1">
      <alignment horizontal="center"/>
    </xf>
    <xf numFmtId="1" fontId="0" fillId="0" borderId="0" xfId="35" applyNumberFormat="1" applyFont="1" applyAlignment="1">
      <alignment horizontal="center"/>
      <protection/>
    </xf>
    <xf numFmtId="9" fontId="11" fillId="0" borderId="0" xfId="32" applyFont="1" applyAlignment="1">
      <alignment horizontal="center"/>
    </xf>
    <xf numFmtId="167" fontId="11" fillId="0" borderId="0" xfId="32" applyNumberFormat="1" applyFont="1" applyAlignment="1">
      <alignment/>
    </xf>
    <xf numFmtId="0" fontId="10" fillId="0" borderId="5" xfId="26" applyFont="1" applyFill="1" applyBorder="1" applyAlignment="1">
      <alignment horizontal="right" wrapText="1"/>
      <protection/>
    </xf>
    <xf numFmtId="0" fontId="10" fillId="0" borderId="5" xfId="26" applyFont="1" applyFill="1" applyBorder="1" applyAlignment="1">
      <alignment horizontal="center" wrapText="1"/>
      <protection/>
    </xf>
    <xf numFmtId="0" fontId="0" fillId="0" borderId="5" xfId="35" applyBorder="1" applyAlignment="1">
      <alignment horizontal="center"/>
      <protection/>
    </xf>
    <xf numFmtId="0" fontId="35" fillId="0" borderId="0" xfId="26" applyFont="1" applyFill="1" applyBorder="1" applyAlignment="1">
      <alignment horizontal="left" wrapText="1"/>
      <protection/>
    </xf>
    <xf numFmtId="0" fontId="10" fillId="0" borderId="0" xfId="26" applyFont="1" applyFill="1" applyBorder="1" applyAlignment="1">
      <alignment horizontal="center" wrapText="1"/>
      <protection/>
    </xf>
    <xf numFmtId="1" fontId="0" fillId="6" borderId="0" xfId="35" applyNumberFormat="1" applyFill="1">
      <alignment/>
      <protection/>
    </xf>
    <xf numFmtId="9" fontId="0" fillId="0" borderId="0" xfId="32" applyAlignment="1">
      <alignment/>
    </xf>
    <xf numFmtId="0" fontId="0" fillId="0" borderId="5" xfId="35" applyBorder="1">
      <alignment/>
      <protection/>
    </xf>
    <xf numFmtId="9" fontId="0" fillId="0" borderId="0" xfId="35" applyNumberFormat="1" applyAlignment="1">
      <alignment horizontal="center"/>
      <protection/>
    </xf>
    <xf numFmtId="0" fontId="10" fillId="0" borderId="20" xfId="29" applyFont="1" applyFill="1" applyBorder="1" applyAlignment="1">
      <alignment horizontal="right" wrapText="1"/>
      <protection/>
    </xf>
    <xf numFmtId="0" fontId="10" fillId="0" borderId="20" xfId="28" applyFont="1" applyFill="1" applyBorder="1" applyAlignment="1">
      <alignment horizontal="right" wrapText="1"/>
      <protection/>
    </xf>
    <xf numFmtId="180" fontId="0" fillId="0" borderId="0" xfId="35" applyNumberFormat="1">
      <alignment/>
      <protection/>
    </xf>
    <xf numFmtId="180" fontId="11" fillId="0" borderId="0" xfId="35" applyNumberFormat="1" applyFont="1">
      <alignment/>
      <protection/>
    </xf>
    <xf numFmtId="9" fontId="0" fillId="0" borderId="0" xfId="32" applyAlignment="1">
      <alignment/>
    </xf>
    <xf numFmtId="0" fontId="11" fillId="2" borderId="21" xfId="35" applyFont="1" applyFill="1" applyBorder="1">
      <alignment/>
      <protection/>
    </xf>
    <xf numFmtId="0" fontId="11" fillId="2" borderId="4" xfId="35" applyFont="1" applyFill="1" applyBorder="1">
      <alignment/>
      <protection/>
    </xf>
    <xf numFmtId="0" fontId="11" fillId="2" borderId="22" xfId="35" applyFont="1" applyFill="1" applyBorder="1">
      <alignment/>
      <protection/>
    </xf>
    <xf numFmtId="0" fontId="11" fillId="0" borderId="21" xfId="35" applyFont="1" applyFill="1" applyBorder="1">
      <alignment/>
      <protection/>
    </xf>
    <xf numFmtId="0" fontId="0" fillId="2" borderId="23" xfId="35" applyFill="1" applyBorder="1">
      <alignment/>
      <protection/>
    </xf>
    <xf numFmtId="0" fontId="11" fillId="2" borderId="24" xfId="35" applyFont="1" applyFill="1" applyBorder="1">
      <alignment/>
      <protection/>
    </xf>
    <xf numFmtId="0" fontId="11" fillId="2" borderId="24" xfId="35" applyFont="1" applyFill="1" applyBorder="1" applyAlignment="1">
      <alignment horizontal="center" wrapText="1"/>
      <protection/>
    </xf>
    <xf numFmtId="0" fontId="7" fillId="0" borderId="8" xfId="24" applyFont="1" applyFill="1" applyBorder="1" applyAlignment="1">
      <alignment/>
    </xf>
    <xf numFmtId="0" fontId="7" fillId="0" borderId="25" xfId="24" applyFont="1" applyFill="1" applyBorder="1" applyAlignment="1">
      <alignment/>
    </xf>
    <xf numFmtId="0" fontId="7" fillId="0" borderId="8" xfId="35" applyFont="1" applyFill="1" applyBorder="1" applyAlignment="1">
      <alignment horizontal="right"/>
      <protection/>
    </xf>
    <xf numFmtId="0" fontId="7" fillId="0" borderId="26" xfId="35" applyFont="1" applyFill="1" applyBorder="1" applyAlignment="1">
      <alignment horizontal="right"/>
      <protection/>
    </xf>
    <xf numFmtId="0" fontId="0" fillId="0" borderId="23" xfId="35" applyFont="1" applyFill="1" applyBorder="1">
      <alignment/>
      <protection/>
    </xf>
    <xf numFmtId="9" fontId="0" fillId="0" borderId="0" xfId="35" applyNumberFormat="1" applyFont="1" applyFill="1" applyBorder="1" applyAlignment="1">
      <alignment horizontal="center"/>
      <protection/>
    </xf>
    <xf numFmtId="3" fontId="5" fillId="0" borderId="1" xfId="22" applyNumberFormat="1" applyFill="1" applyBorder="1" applyProtection="1">
      <alignment horizontal="right" vertical="center"/>
      <protection locked="0"/>
    </xf>
    <xf numFmtId="9" fontId="0" fillId="0" borderId="0" xfId="35" applyNumberFormat="1">
      <alignment/>
      <protection/>
    </xf>
    <xf numFmtId="0" fontId="0" fillId="0" borderId="27" xfId="35" applyFont="1" applyFill="1" applyBorder="1">
      <alignment/>
      <protection/>
    </xf>
    <xf numFmtId="0" fontId="0" fillId="0" borderId="0" xfId="35" applyFont="1" applyFill="1" applyBorder="1">
      <alignment/>
      <protection/>
    </xf>
    <xf numFmtId="3" fontId="0" fillId="0" borderId="0" xfId="35" applyNumberFormat="1">
      <alignment/>
      <protection/>
    </xf>
    <xf numFmtId="9" fontId="0" fillId="0" borderId="0" xfId="35" applyNumberFormat="1" applyFont="1" applyFill="1" applyBorder="1">
      <alignment/>
      <protection/>
    </xf>
    <xf numFmtId="9" fontId="0" fillId="0" borderId="0" xfId="35" applyNumberFormat="1" applyFont="1" applyFill="1" applyBorder="1" applyAlignment="1">
      <alignment horizontal="right"/>
      <protection/>
    </xf>
    <xf numFmtId="3" fontId="0" fillId="0" borderId="0" xfId="35" applyNumberFormat="1" applyFont="1" applyFill="1" applyBorder="1">
      <alignment/>
      <protection/>
    </xf>
    <xf numFmtId="0" fontId="3" fillId="2" borderId="1" xfId="33" applyFont="1" applyFill="1" applyBorder="1" applyAlignment="1">
      <alignment horizontal="left" vertical="center" wrapText="1"/>
      <protection/>
    </xf>
    <xf numFmtId="181" fontId="39" fillId="0" borderId="0" xfId="33" applyNumberFormat="1" applyFont="1" applyFill="1" applyBorder="1" applyAlignment="1">
      <alignment horizontal="right"/>
      <protection/>
    </xf>
    <xf numFmtId="181" fontId="40" fillId="0" borderId="0" xfId="33" applyNumberFormat="1" applyFont="1" applyFill="1" applyBorder="1" applyAlignment="1">
      <alignment horizontal="right"/>
      <protection/>
    </xf>
    <xf numFmtId="0" fontId="3" fillId="2" borderId="1" xfId="33" applyFont="1" applyFill="1" applyBorder="1">
      <alignment/>
      <protection/>
    </xf>
    <xf numFmtId="0" fontId="0" fillId="0" borderId="1" xfId="35" applyFont="1" applyFill="1" applyBorder="1">
      <alignment/>
      <protection/>
    </xf>
    <xf numFmtId="0" fontId="3" fillId="2" borderId="0" xfId="33" applyFont="1" applyFill="1" applyBorder="1" applyAlignment="1">
      <alignment horizontal="left" vertical="center" wrapText="1"/>
      <protection/>
    </xf>
    <xf numFmtId="0" fontId="3" fillId="2" borderId="23" xfId="33" applyFont="1" applyFill="1" applyBorder="1" applyAlignment="1">
      <alignment horizontal="left" vertical="center" wrapText="1"/>
      <protection/>
    </xf>
    <xf numFmtId="9" fontId="39" fillId="0" borderId="0" xfId="33" applyNumberFormat="1" applyFont="1" applyFill="1" applyBorder="1" applyAlignment="1">
      <alignment horizontal="right"/>
      <protection/>
    </xf>
    <xf numFmtId="9" fontId="40" fillId="0" borderId="0" xfId="33" applyNumberFormat="1" applyFont="1" applyFill="1" applyBorder="1" applyAlignment="1">
      <alignment horizontal="right"/>
      <protection/>
    </xf>
    <xf numFmtId="0" fontId="0" fillId="0" borderId="0" xfId="0" applyAlignment="1">
      <alignment horizontal="right"/>
    </xf>
    <xf numFmtId="0" fontId="0" fillId="0" borderId="17" xfId="0" applyBorder="1" applyAlignment="1">
      <alignment horizontal="right"/>
    </xf>
    <xf numFmtId="0" fontId="0" fillId="0" borderId="0" xfId="33" applyFont="1" applyFill="1" applyBorder="1">
      <alignment/>
      <protection/>
    </xf>
    <xf numFmtId="181" fontId="4" fillId="0" borderId="0" xfId="32" applyNumberFormat="1" applyFont="1" applyFill="1" applyBorder="1" applyAlignment="1">
      <alignment/>
    </xf>
    <xf numFmtId="10" fontId="0" fillId="0" borderId="0" xfId="0" applyNumberFormat="1" applyBorder="1" applyAlignment="1">
      <alignment/>
    </xf>
    <xf numFmtId="2" fontId="0" fillId="0" borderId="0" xfId="0" applyNumberFormat="1" applyBorder="1" applyAlignment="1">
      <alignment/>
    </xf>
    <xf numFmtId="9" fontId="1" fillId="0" borderId="5" xfId="0" applyNumberFormat="1" applyFont="1" applyBorder="1" applyAlignment="1">
      <alignment/>
    </xf>
    <xf numFmtId="1" fontId="0" fillId="0" borderId="0" xfId="0" applyNumberFormat="1" applyFill="1" applyAlignment="1">
      <alignment/>
    </xf>
    <xf numFmtId="0" fontId="1" fillId="0" borderId="0" xfId="0" applyFont="1" applyFill="1" applyAlignment="1">
      <alignment wrapText="1"/>
    </xf>
    <xf numFmtId="9" fontId="0" fillId="0" borderId="0" xfId="0" applyNumberFormat="1" applyFill="1" applyAlignment="1">
      <alignment/>
    </xf>
    <xf numFmtId="9" fontId="0" fillId="0" borderId="17" xfId="0" applyNumberFormat="1" applyFill="1" applyBorder="1" applyAlignment="1">
      <alignment/>
    </xf>
    <xf numFmtId="1" fontId="0" fillId="0" borderId="0" xfId="0" applyNumberFormat="1" applyFill="1" applyBorder="1" applyAlignment="1">
      <alignment/>
    </xf>
    <xf numFmtId="0" fontId="46" fillId="0" borderId="0" xfId="34" applyFont="1">
      <alignment/>
      <protection/>
    </xf>
    <xf numFmtId="0" fontId="0" fillId="0" borderId="0" xfId="34">
      <alignment/>
      <protection/>
    </xf>
    <xf numFmtId="0" fontId="11" fillId="0" borderId="0" xfId="34" applyFont="1" applyFill="1">
      <alignment/>
      <protection/>
    </xf>
    <xf numFmtId="0" fontId="0" fillId="0" borderId="0" xfId="34" applyFont="1" applyFill="1">
      <alignment/>
      <protection/>
    </xf>
    <xf numFmtId="0" fontId="0" fillId="0" borderId="0" xfId="34" applyFill="1">
      <alignment/>
      <protection/>
    </xf>
    <xf numFmtId="0" fontId="47" fillId="0" borderId="0" xfId="34" applyFont="1" applyFill="1" applyAlignment="1">
      <alignment horizontal="right"/>
      <protection/>
    </xf>
    <xf numFmtId="167" fontId="0" fillId="0" borderId="0" xfId="34" applyNumberFormat="1" applyFill="1" applyAlignment="1">
      <alignment horizontal="right"/>
      <protection/>
    </xf>
    <xf numFmtId="167" fontId="4" fillId="0" borderId="0" xfId="34" applyNumberFormat="1" applyFont="1" applyFill="1">
      <alignment/>
      <protection/>
    </xf>
    <xf numFmtId="167" fontId="4" fillId="0" borderId="0" xfId="34" applyNumberFormat="1" applyFont="1" applyFill="1" applyBorder="1">
      <alignment/>
      <protection/>
    </xf>
    <xf numFmtId="167" fontId="47" fillId="0" borderId="0" xfId="34" applyNumberFormat="1" applyFont="1" applyFill="1">
      <alignment/>
      <protection/>
    </xf>
    <xf numFmtId="167" fontId="47" fillId="0" borderId="0" xfId="34" applyNumberFormat="1" applyFont="1" applyFill="1" applyBorder="1">
      <alignment/>
      <protection/>
    </xf>
    <xf numFmtId="0" fontId="4" fillId="0" borderId="0" xfId="34" applyFont="1" applyFill="1">
      <alignment/>
      <protection/>
    </xf>
    <xf numFmtId="2" fontId="11" fillId="0" borderId="0" xfId="34" applyNumberFormat="1" applyFont="1" applyFill="1" applyAlignment="1">
      <alignment horizontal="right"/>
      <protection/>
    </xf>
    <xf numFmtId="0" fontId="16" fillId="0" borderId="0" xfId="34" applyFont="1" applyFill="1">
      <alignment/>
      <protection/>
    </xf>
    <xf numFmtId="4" fontId="0" fillId="0" borderId="0" xfId="34" applyNumberFormat="1" applyFill="1">
      <alignment/>
      <protection/>
    </xf>
    <xf numFmtId="0" fontId="17" fillId="0" borderId="0" xfId="34" applyFont="1" applyFill="1">
      <alignment/>
      <protection/>
    </xf>
    <xf numFmtId="0" fontId="4" fillId="0" borderId="0" xfId="34" applyFont="1" applyFill="1">
      <alignment/>
      <protection/>
    </xf>
    <xf numFmtId="0" fontId="11" fillId="0" borderId="0" xfId="34" applyFont="1" applyFill="1">
      <alignment/>
      <protection/>
    </xf>
    <xf numFmtId="0" fontId="11" fillId="0" borderId="0" xfId="34" applyFont="1" applyFill="1" applyAlignment="1">
      <alignment horizontal="center"/>
      <protection/>
    </xf>
    <xf numFmtId="167" fontId="4" fillId="0" borderId="0" xfId="34" applyNumberFormat="1" applyFont="1" applyFill="1" applyAlignment="1">
      <alignment horizontal="right"/>
      <protection/>
    </xf>
    <xf numFmtId="167" fontId="0" fillId="0" borderId="0" xfId="34" applyNumberFormat="1" applyFill="1">
      <alignment/>
      <protection/>
    </xf>
    <xf numFmtId="167" fontId="47" fillId="0" borderId="0" xfId="34" applyNumberFormat="1" applyFont="1" applyFill="1" applyAlignment="1">
      <alignment horizontal="right"/>
      <protection/>
    </xf>
    <xf numFmtId="167" fontId="11" fillId="0" borderId="0" xfId="34" applyNumberFormat="1" applyFont="1" applyFill="1" applyAlignment="1">
      <alignment horizontal="right"/>
      <protection/>
    </xf>
    <xf numFmtId="2" fontId="0" fillId="0" borderId="0" xfId="34" applyNumberFormat="1" applyFill="1">
      <alignment/>
      <protection/>
    </xf>
    <xf numFmtId="0" fontId="0" fillId="0" borderId="0" xfId="34" applyFill="1" applyAlignment="1">
      <alignment horizontal="center"/>
      <protection/>
    </xf>
    <xf numFmtId="167" fontId="0" fillId="0" borderId="0" xfId="34" applyNumberFormat="1" applyFill="1" applyAlignment="1">
      <alignment horizontal="center"/>
      <protection/>
    </xf>
    <xf numFmtId="167" fontId="11" fillId="0" borderId="0" xfId="34" applyNumberFormat="1" applyFont="1" applyFill="1" applyAlignment="1">
      <alignment horizontal="center"/>
      <protection/>
    </xf>
    <xf numFmtId="0" fontId="1" fillId="0" borderId="0" xfId="34" applyFont="1" applyFill="1" applyBorder="1" applyAlignment="1">
      <alignment horizontal="right" wrapText="1"/>
      <protection/>
    </xf>
    <xf numFmtId="181" fontId="0" fillId="0" borderId="0" xfId="34" applyNumberFormat="1" applyFill="1" applyAlignment="1">
      <alignment horizontal="center"/>
      <protection/>
    </xf>
    <xf numFmtId="1" fontId="0" fillId="0" borderId="0" xfId="34" applyNumberFormat="1" applyFill="1">
      <alignment/>
      <protection/>
    </xf>
    <xf numFmtId="2" fontId="0" fillId="0" borderId="0" xfId="34" applyNumberFormat="1" applyFill="1" applyAlignment="1">
      <alignment horizontal="center"/>
      <protection/>
    </xf>
    <xf numFmtId="182" fontId="11" fillId="0" borderId="0" xfId="34" applyNumberFormat="1" applyFont="1" applyFill="1" applyAlignment="1">
      <alignment horizontal="right"/>
      <protection/>
    </xf>
    <xf numFmtId="4" fontId="11" fillId="0" borderId="0" xfId="34" applyNumberFormat="1" applyFont="1" applyFill="1" applyBorder="1">
      <alignment/>
      <protection/>
    </xf>
    <xf numFmtId="0" fontId="0" fillId="0" borderId="0" xfId="34" applyFill="1" applyBorder="1">
      <alignment/>
      <protection/>
    </xf>
    <xf numFmtId="181" fontId="0" fillId="0" borderId="0" xfId="34" applyNumberFormat="1" applyFill="1">
      <alignment/>
      <protection/>
    </xf>
    <xf numFmtId="10" fontId="0" fillId="0" borderId="0" xfId="34" applyNumberFormat="1" applyFill="1">
      <alignment/>
      <protection/>
    </xf>
    <xf numFmtId="0" fontId="4" fillId="0" borderId="0" xfId="34" applyFont="1">
      <alignment/>
      <protection/>
    </xf>
    <xf numFmtId="167" fontId="0" fillId="0" borderId="0" xfId="34" applyNumberFormat="1" applyFont="1" applyFill="1">
      <alignment/>
      <protection/>
    </xf>
    <xf numFmtId="167" fontId="0" fillId="0" borderId="0" xfId="34" applyNumberFormat="1" applyFont="1" applyFill="1" applyBorder="1">
      <alignment/>
      <protection/>
    </xf>
    <xf numFmtId="167" fontId="0" fillId="0" borderId="17" xfId="34" applyNumberFormat="1" applyFont="1" applyFill="1" applyBorder="1">
      <alignment/>
      <protection/>
    </xf>
    <xf numFmtId="167" fontId="4" fillId="0" borderId="0" xfId="0" applyNumberFormat="1" applyFont="1" applyFill="1" applyBorder="1" applyAlignment="1">
      <alignment/>
    </xf>
    <xf numFmtId="167" fontId="47" fillId="0" borderId="0" xfId="0" applyNumberFormat="1" applyFont="1" applyFill="1" applyBorder="1" applyAlignment="1">
      <alignment/>
    </xf>
    <xf numFmtId="2" fontId="0" fillId="0" borderId="0" xfId="0" applyNumberFormat="1" applyFill="1" applyBorder="1" applyAlignment="1">
      <alignment wrapText="1"/>
    </xf>
    <xf numFmtId="0" fontId="11" fillId="0" borderId="0" xfId="0" applyFont="1" applyFill="1" applyBorder="1" applyAlignment="1">
      <alignment/>
    </xf>
    <xf numFmtId="0" fontId="11" fillId="0" borderId="0" xfId="34" applyFont="1" applyFill="1" applyBorder="1">
      <alignment/>
      <protection/>
    </xf>
    <xf numFmtId="167" fontId="0" fillId="0" borderId="0" xfId="34" applyNumberFormat="1" applyFont="1" applyFill="1" applyAlignment="1">
      <alignment horizontal="right"/>
      <protection/>
    </xf>
    <xf numFmtId="167" fontId="0" fillId="0" borderId="17" xfId="34" applyNumberFormat="1" applyFont="1" applyFill="1" applyBorder="1" applyAlignment="1">
      <alignment horizontal="right"/>
      <protection/>
    </xf>
    <xf numFmtId="1" fontId="0" fillId="0" borderId="0" xfId="0" applyNumberFormat="1" applyFont="1" applyFill="1" applyBorder="1" applyAlignment="1">
      <alignment/>
    </xf>
    <xf numFmtId="1" fontId="1" fillId="0" borderId="0" xfId="33" applyNumberFormat="1" applyFont="1" applyFill="1" applyBorder="1">
      <alignment/>
      <protection/>
    </xf>
    <xf numFmtId="1" fontId="0" fillId="0" borderId="17" xfId="0" applyNumberFormat="1" applyFont="1" applyFill="1" applyBorder="1" applyAlignment="1">
      <alignment/>
    </xf>
    <xf numFmtId="1" fontId="1" fillId="0" borderId="0" xfId="0" applyNumberFormat="1" applyFont="1" applyAlignment="1">
      <alignment/>
    </xf>
    <xf numFmtId="0" fontId="1" fillId="0" borderId="0" xfId="0" applyFont="1" applyAlignment="1">
      <alignment/>
    </xf>
    <xf numFmtId="1" fontId="1" fillId="0" borderId="0" xfId="0" applyNumberFormat="1" applyFont="1" applyFill="1" applyBorder="1" applyAlignment="1">
      <alignment/>
    </xf>
    <xf numFmtId="1" fontId="1" fillId="0" borderId="0" xfId="0" applyNumberFormat="1" applyFont="1" applyFill="1" applyBorder="1" applyAlignment="1">
      <alignment wrapText="1"/>
    </xf>
    <xf numFmtId="1" fontId="1" fillId="0" borderId="5" xfId="0" applyNumberFormat="1" applyFont="1" applyFill="1" applyBorder="1" applyAlignment="1">
      <alignment/>
    </xf>
    <xf numFmtId="0" fontId="1" fillId="0" borderId="5" xfId="0" applyFont="1" applyBorder="1" applyAlignment="1">
      <alignment/>
    </xf>
    <xf numFmtId="1" fontId="1" fillId="0" borderId="5" xfId="0" applyNumberFormat="1" applyFont="1" applyBorder="1" applyAlignment="1">
      <alignment/>
    </xf>
    <xf numFmtId="1" fontId="0" fillId="0" borderId="17" xfId="0" applyNumberFormat="1" applyFill="1" applyBorder="1" applyAlignment="1">
      <alignment/>
    </xf>
    <xf numFmtId="0" fontId="1" fillId="0" borderId="0" xfId="0" applyFont="1" applyBorder="1" applyAlignment="1">
      <alignment wrapText="1"/>
    </xf>
    <xf numFmtId="9" fontId="0" fillId="0" borderId="0" xfId="0" applyNumberFormat="1" applyBorder="1" applyAlignment="1">
      <alignment/>
    </xf>
    <xf numFmtId="1" fontId="0" fillId="0" borderId="0" xfId="0" applyNumberFormat="1" applyFill="1" applyBorder="1" applyAlignment="1">
      <alignment horizontal="right" wrapText="1"/>
    </xf>
    <xf numFmtId="1" fontId="0" fillId="0" borderId="17" xfId="0" applyNumberFormat="1" applyFill="1" applyBorder="1" applyAlignment="1">
      <alignment horizontal="right" wrapText="1"/>
    </xf>
    <xf numFmtId="0" fontId="0" fillId="0" borderId="0" xfId="35" applyFont="1">
      <alignment/>
      <protection/>
    </xf>
    <xf numFmtId="167" fontId="1" fillId="0" borderId="0" xfId="33" applyNumberFormat="1" applyFont="1">
      <alignment/>
      <protection/>
    </xf>
    <xf numFmtId="2" fontId="0" fillId="0" borderId="6" xfId="0" applyNumberFormat="1" applyFont="1" applyBorder="1" applyAlignment="1">
      <alignment/>
    </xf>
    <xf numFmtId="0" fontId="0" fillId="0" borderId="6" xfId="0" applyBorder="1" applyAlignment="1">
      <alignment/>
    </xf>
    <xf numFmtId="0" fontId="5" fillId="0" borderId="28" xfId="0" applyFont="1" applyBorder="1" applyAlignment="1">
      <alignment/>
    </xf>
    <xf numFmtId="0" fontId="7" fillId="0" borderId="29" xfId="0" applyFont="1" applyBorder="1" applyAlignment="1">
      <alignment horizontal="center"/>
    </xf>
    <xf numFmtId="0" fontId="5" fillId="0" borderId="0" xfId="0" applyFont="1" applyBorder="1" applyAlignment="1">
      <alignment/>
    </xf>
    <xf numFmtId="0" fontId="7" fillId="0" borderId="30" xfId="0" applyFont="1" applyBorder="1" applyAlignment="1">
      <alignment horizontal="center"/>
    </xf>
    <xf numFmtId="193" fontId="5" fillId="0" borderId="31" xfId="0" applyNumberFormat="1" applyFont="1" applyBorder="1" applyAlignment="1">
      <alignment horizontal="center"/>
    </xf>
    <xf numFmtId="0" fontId="7" fillId="0" borderId="28" xfId="0" applyFont="1" applyBorder="1" applyAlignment="1">
      <alignment horizontal="center"/>
    </xf>
    <xf numFmtId="0" fontId="7" fillId="0" borderId="32" xfId="0" applyFont="1" applyBorder="1" applyAlignment="1">
      <alignment horizontal="center"/>
    </xf>
    <xf numFmtId="193" fontId="5" fillId="0" borderId="33" xfId="0" applyNumberFormat="1" applyFont="1" applyBorder="1" applyAlignment="1">
      <alignment horizontal="center"/>
    </xf>
    <xf numFmtId="0" fontId="7" fillId="0" borderId="0" xfId="0" applyFont="1" applyBorder="1" applyAlignment="1">
      <alignment horizontal="center"/>
    </xf>
    <xf numFmtId="49" fontId="7" fillId="4" borderId="15" xfId="23" applyFont="1" applyFill="1" applyBorder="1">
      <alignment horizontal="left" vertical="center"/>
    </xf>
    <xf numFmtId="0" fontId="7" fillId="0" borderId="33" xfId="0" applyFont="1" applyBorder="1" applyAlignment="1" quotePrefix="1">
      <alignment horizontal="left"/>
    </xf>
    <xf numFmtId="181" fontId="40" fillId="0" borderId="0" xfId="32" applyNumberFormat="1" applyFont="1" applyFill="1" applyBorder="1" applyAlignment="1">
      <alignment horizontal="center"/>
    </xf>
    <xf numFmtId="167" fontId="0" fillId="0" borderId="0" xfId="35" applyNumberFormat="1" applyFont="1" applyFill="1" applyAlignment="1">
      <alignment horizontal="center"/>
      <protection/>
    </xf>
    <xf numFmtId="9" fontId="40" fillId="0" borderId="0" xfId="32" applyNumberFormat="1" applyFont="1" applyFill="1" applyBorder="1" applyAlignment="1">
      <alignment horizontal="center"/>
    </xf>
    <xf numFmtId="181" fontId="39" fillId="0" borderId="0" xfId="33" applyNumberFormat="1" applyFont="1" applyFill="1" applyBorder="1" applyAlignment="1">
      <alignment horizontal="center"/>
      <protection/>
    </xf>
    <xf numFmtId="9" fontId="39" fillId="0" borderId="0" xfId="33" applyNumberFormat="1" applyFont="1" applyFill="1" applyBorder="1" applyAlignment="1">
      <alignment horizontal="center"/>
      <protection/>
    </xf>
    <xf numFmtId="181" fontId="40" fillId="0" borderId="0" xfId="33" applyNumberFormat="1" applyFont="1" applyFill="1" applyBorder="1" applyAlignment="1">
      <alignment horizontal="center"/>
      <protection/>
    </xf>
    <xf numFmtId="9" fontId="40" fillId="0" borderId="0" xfId="33" applyNumberFormat="1" applyFont="1" applyFill="1" applyBorder="1" applyAlignment="1">
      <alignment horizontal="center"/>
      <protection/>
    </xf>
    <xf numFmtId="181" fontId="39" fillId="0" borderId="0" xfId="32" applyNumberFormat="1" applyFont="1" applyFill="1" applyBorder="1" applyAlignment="1">
      <alignment horizontal="center"/>
    </xf>
    <xf numFmtId="9" fontId="39" fillId="0" borderId="0" xfId="32" applyNumberFormat="1" applyFont="1" applyFill="1" applyBorder="1" applyAlignment="1">
      <alignment horizontal="center"/>
    </xf>
    <xf numFmtId="181" fontId="40" fillId="0" borderId="0" xfId="33" applyNumberFormat="1" applyFont="1" applyFill="1" applyBorder="1" applyAlignment="1">
      <alignment horizontal="center" vertical="center" wrapText="1"/>
      <protection/>
    </xf>
    <xf numFmtId="9" fontId="40" fillId="0" borderId="0" xfId="33" applyNumberFormat="1" applyFont="1" applyFill="1" applyBorder="1" applyAlignment="1">
      <alignment horizontal="center" vertical="center" wrapText="1"/>
      <protection/>
    </xf>
    <xf numFmtId="0" fontId="0" fillId="0" borderId="0" xfId="35" applyAlignment="1">
      <alignment horizontal="center"/>
      <protection/>
    </xf>
  </cellXfs>
  <cellStyles count="24">
    <cellStyle name="Normal" xfId="0"/>
    <cellStyle name="2x indented GHG Textfiels" xfId="15"/>
    <cellStyle name="5x indented GHG Textfiels" xfId="16"/>
    <cellStyle name="Followed Hyperlink" xfId="17"/>
    <cellStyle name="Bold GHG Numbers (0.00)" xfId="18"/>
    <cellStyle name="Comma" xfId="19"/>
    <cellStyle name="Comma [0]" xfId="20"/>
    <cellStyle name="Hyperlink" xfId="21"/>
    <cellStyle name="Normal GHG Numbers (0.00)" xfId="22"/>
    <cellStyle name="Normal GHG Textfiels Bold" xfId="23"/>
    <cellStyle name="Normal GHG whole table" xfId="24"/>
    <cellStyle name="Normal GHG-Shade" xfId="25"/>
    <cellStyle name="Normal_1990" xfId="26"/>
    <cellStyle name="Normal_Sheet1_transport N20 &amp; CH4 v3" xfId="27"/>
    <cellStyle name="Normal_Transport CH4 1990" xfId="28"/>
    <cellStyle name="Normal_transport N2O 1990" xfId="29"/>
    <cellStyle name="normální_BGR" xfId="30"/>
    <cellStyle name="Pattern" xfId="31"/>
    <cellStyle name="Percent" xfId="32"/>
    <cellStyle name="Standard_TERM 2003 02 AC - Transport emissions of greenhouse gases" xfId="33"/>
    <cellStyle name="Standard_TERM 2003 02 EEA31 - Transport emissions of greenhouse gases SHMU input 17 Sept 2003" xfId="34"/>
    <cellStyle name="Standard_TERM 2003 02 EEA31 - Transport emissions of greenhouse gases v0.7" xfId="35"/>
    <cellStyle name="Currency" xfId="36"/>
    <cellStyle name="Currency [0]"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chartsheet" Target="chartsheets/sheet3.xml" /><Relationship Id="rId5" Type="http://schemas.openxmlformats.org/officeDocument/2006/relationships/worksheet" Target="worksheets/sheet2.xml" /><Relationship Id="rId6" Type="http://schemas.openxmlformats.org/officeDocument/2006/relationships/worksheet" Target="work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chartsheet" Target="chart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chartsheet" Target="chartsheets/sheet8.xml" /><Relationship Id="rId18" Type="http://schemas.openxmlformats.org/officeDocument/2006/relationships/chartsheet" Target="chartsheets/sheet9.xml" /><Relationship Id="rId19" Type="http://schemas.openxmlformats.org/officeDocument/2006/relationships/chartsheet" Target="chartsheets/sheet10.xml" /><Relationship Id="rId20" Type="http://schemas.openxmlformats.org/officeDocument/2006/relationships/worksheet" Target="worksheets/sheet10.xml" /><Relationship Id="rId21" Type="http://schemas.openxmlformats.org/officeDocument/2006/relationships/worksheet" Target="worksheets/sheet11.xml" /><Relationship Id="rId22" Type="http://schemas.openxmlformats.org/officeDocument/2006/relationships/worksheet" Target="worksheets/sheet12.xml" /><Relationship Id="rId23" Type="http://schemas.openxmlformats.org/officeDocument/2006/relationships/worksheet" Target="worksheets/sheet13.xml" /><Relationship Id="rId24" Type="http://schemas.openxmlformats.org/officeDocument/2006/relationships/worksheet" Target="worksheets/sheet14.xml" /><Relationship Id="rId25" Type="http://schemas.openxmlformats.org/officeDocument/2006/relationships/worksheet" Target="worksheets/sheet15.xml" /><Relationship Id="rId26" Type="http://schemas.openxmlformats.org/officeDocument/2006/relationships/worksheet" Target="worksheets/sheet16.xml" /><Relationship Id="rId27" Type="http://schemas.openxmlformats.org/officeDocument/2006/relationships/chartsheet" Target="chartsheets/sheet11.xml" /><Relationship Id="rId28" Type="http://schemas.openxmlformats.org/officeDocument/2006/relationships/worksheet" Target="worksheets/sheet17.xml" /><Relationship Id="rId29" Type="http://schemas.openxmlformats.org/officeDocument/2006/relationships/chartsheet" Target="chartsheets/sheet12.xml" /><Relationship Id="rId30" Type="http://schemas.openxmlformats.org/officeDocument/2006/relationships/worksheet" Target="worksheets/sheet18.xml" /><Relationship Id="rId31" Type="http://schemas.openxmlformats.org/officeDocument/2006/relationships/chartsheet" Target="chartsheets/sheet13.xml" /><Relationship Id="rId32" Type="http://schemas.openxmlformats.org/officeDocument/2006/relationships/worksheet" Target="worksheets/sheet19.xml" /><Relationship Id="rId33" Type="http://schemas.openxmlformats.org/officeDocument/2006/relationships/chartsheet" Target="chartsheets/sheet14.xml" /><Relationship Id="rId34" Type="http://schemas.openxmlformats.org/officeDocument/2006/relationships/worksheet" Target="worksheets/sheet20.xml" /><Relationship Id="rId35" Type="http://schemas.openxmlformats.org/officeDocument/2006/relationships/worksheet" Target="worksheets/sheet21.xml" /><Relationship Id="rId36" Type="http://schemas.openxmlformats.org/officeDocument/2006/relationships/worksheet" Target="worksheets/sheet22.xml" /><Relationship Id="rId37" Type="http://schemas.openxmlformats.org/officeDocument/2006/relationships/chartsheet" Target="chartsheets/sheet15.xml" /><Relationship Id="rId38" Type="http://schemas.openxmlformats.org/officeDocument/2006/relationships/chartsheet" Target="chartsheets/sheet16.xml" /><Relationship Id="rId39" Type="http://schemas.openxmlformats.org/officeDocument/2006/relationships/worksheet" Target="worksheets/sheet23.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9125"/>
          <c:w val="0.693"/>
          <c:h val="0.809"/>
        </c:manualLayout>
      </c:layout>
      <c:lineChart>
        <c:grouping val="standard"/>
        <c:varyColors val="0"/>
        <c:ser>
          <c:idx val="3"/>
          <c:order val="0"/>
          <c:tx>
            <c:strRef>
              <c:f>'GHG emissions 1990-2001'!$A$53</c:f>
              <c:strCache>
                <c:ptCount val="1"/>
                <c:pt idx="0">
                  <c:v>EU15</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'GHG emissions 1990-2001'!$B$52:$M$52</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'GHG emissions 1990-2001'!$B$53:$M$53</c:f>
              <c:numCache>
                <c:ptCount val="12"/>
                <c:pt idx="0">
                  <c:v>100</c:v>
                </c:pt>
                <c:pt idx="1">
                  <c:v>102.03590759981526</c:v>
                </c:pt>
                <c:pt idx="2">
                  <c:v>105.63083647213152</c:v>
                </c:pt>
                <c:pt idx="3">
                  <c:v>106.77861624618137</c:v>
                </c:pt>
                <c:pt idx="4">
                  <c:v>107.43296173817427</c:v>
                </c:pt>
                <c:pt idx="5">
                  <c:v>108.97337215401859</c:v>
                </c:pt>
                <c:pt idx="6">
                  <c:v>111.46721554080838</c:v>
                </c:pt>
                <c:pt idx="7">
                  <c:v>112.88173003113131</c:v>
                </c:pt>
                <c:pt idx="8">
                  <c:v>116.49998539703645</c:v>
                </c:pt>
                <c:pt idx="9">
                  <c:v>119.43638796686633</c:v>
                </c:pt>
                <c:pt idx="10">
                  <c:v>119.71211307203842</c:v>
                </c:pt>
                <c:pt idx="11">
                  <c:v>121.34949309366255</c:v>
                </c:pt>
              </c:numCache>
            </c:numRef>
          </c:val>
          <c:smooth val="0"/>
        </c:ser>
        <c:ser>
          <c:idx val="4"/>
          <c:order val="1"/>
          <c:tx>
            <c:strRef>
              <c:f>'GHG emissions 1990-2001'!$A$54</c:f>
              <c:strCache>
                <c:ptCount val="1"/>
                <c:pt idx="0">
                  <c:v>EEA-EFTA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'GHG emissions 1990-2001'!$B$52:$M$52</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'GHG emissions 1990-2001'!$B$54:$M$54</c:f>
              <c:numCache>
                <c:ptCount val="12"/>
                <c:pt idx="0">
                  <c:v>100</c:v>
                </c:pt>
                <c:pt idx="1">
                  <c:v>98.98882098722635</c:v>
                </c:pt>
                <c:pt idx="2">
                  <c:v>100.94663391539473</c:v>
                </c:pt>
                <c:pt idx="3">
                  <c:v>106.34415577984014</c:v>
                </c:pt>
                <c:pt idx="4">
                  <c:v>105.29698998643069</c:v>
                </c:pt>
                <c:pt idx="5">
                  <c:v>109.09425565141024</c:v>
                </c:pt>
                <c:pt idx="6">
                  <c:v>114.73980567138456</c:v>
                </c:pt>
                <c:pt idx="7">
                  <c:v>117.6266718170683</c:v>
                </c:pt>
                <c:pt idx="8">
                  <c:v>120.99490242299986</c:v>
                </c:pt>
                <c:pt idx="9">
                  <c:v>127.29910957479473</c:v>
                </c:pt>
                <c:pt idx="10">
                  <c:v>120.42778047403502</c:v>
                </c:pt>
                <c:pt idx="11">
                  <c:v>124.1875736656003</c:v>
                </c:pt>
              </c:numCache>
            </c:numRef>
          </c:val>
          <c:smooth val="0"/>
        </c:ser>
        <c:ser>
          <c:idx val="0"/>
          <c:order val="2"/>
          <c:tx>
            <c:strRef>
              <c:f>'GHG emissions 1990-2001'!$A$55</c:f>
              <c:strCache>
                <c:ptCount val="1"/>
                <c:pt idx="0">
                  <c:v>AC10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0000"/>
              </a:solidFill>
              <a:ln>
                <a:solidFill>
                  <a:srgbClr val="000000"/>
                </a:solidFill>
              </a:ln>
            </c:spPr>
          </c:marker>
          <c:cat>
            <c:numRef>
              <c:f>'GHG emissions 1990-2001'!$B$52:$M$52</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'GHG emissions 1990-2001'!$B$55:$M$55</c:f>
              <c:numCache>
                <c:ptCount val="12"/>
                <c:pt idx="0">
                  <c:v>100</c:v>
                </c:pt>
                <c:pt idx="1">
                  <c:v>93.61864595408778</c:v>
                </c:pt>
                <c:pt idx="2">
                  <c:v>93.99774962427728</c:v>
                </c:pt>
                <c:pt idx="3">
                  <c:v>90.72188067665773</c:v>
                </c:pt>
                <c:pt idx="4">
                  <c:v>93.60982857616119</c:v>
                </c:pt>
                <c:pt idx="5">
                  <c:v>89.14272158024865</c:v>
                </c:pt>
                <c:pt idx="6">
                  <c:v>95.28791740390238</c:v>
                </c:pt>
                <c:pt idx="7">
                  <c:v>97.88186680989448</c:v>
                </c:pt>
                <c:pt idx="8">
                  <c:v>100.2670231265286</c:v>
                </c:pt>
                <c:pt idx="9">
                  <c:v>107.55486503542136</c:v>
                </c:pt>
                <c:pt idx="10">
                  <c:v>99.27998363378892</c:v>
                </c:pt>
                <c:pt idx="11">
                  <c:v>106.9083136469531</c:v>
                </c:pt>
              </c:numCache>
            </c:numRef>
          </c:val>
          <c:smooth val="0"/>
        </c:ser>
        <c:ser>
          <c:idx val="5"/>
          <c:order val="3"/>
          <c:tx>
            <c:strRef>
              <c:f>'GHG emissions 1990-2001'!$A$56</c:f>
              <c:strCache>
                <c:ptCount val="1"/>
                <c:pt idx="0">
                  <c:v>CC3</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'GHG emissions 1990-2001'!$B$52:$M$52</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'GHG emissions 1990-2001'!$B$56:$M$56</c:f>
              <c:numCache>
                <c:ptCount val="12"/>
                <c:pt idx="0">
                  <c:v>100</c:v>
                </c:pt>
                <c:pt idx="1">
                  <c:v>84.61871896769826</c:v>
                </c:pt>
                <c:pt idx="2">
                  <c:v>86.49748779995902</c:v>
                </c:pt>
                <c:pt idx="3">
                  <c:v>99.4110079347203</c:v>
                </c:pt>
                <c:pt idx="4">
                  <c:v>94.21484001503268</c:v>
                </c:pt>
                <c:pt idx="5">
                  <c:v>101.41873767244083</c:v>
                </c:pt>
                <c:pt idx="6">
                  <c:v>108.6784217280543</c:v>
                </c:pt>
                <c:pt idx="7">
                  <c:v>103.65870304255425</c:v>
                </c:pt>
                <c:pt idx="8">
                  <c:v>101.99801546127007</c:v>
                </c:pt>
                <c:pt idx="9">
                  <c:v>114.89573015354108</c:v>
                </c:pt>
                <c:pt idx="10">
                  <c:v>107.39042859743051</c:v>
                </c:pt>
                <c:pt idx="11">
                  <c:v>116.7313700231301</c:v>
                </c:pt>
              </c:numCache>
            </c:numRef>
          </c:val>
          <c:smooth val="0"/>
        </c:ser>
        <c:ser>
          <c:idx val="1"/>
          <c:order val="4"/>
          <c:tx>
            <c:strRef>
              <c:f>'GHG emissions 1990-2001'!$A$57</c:f>
              <c:strCache>
                <c:ptCount val="1"/>
                <c:pt idx="0">
                  <c:v>EEA31</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'GHG emissions 1990-2001'!$B$52:$M$52</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'GHG emissions 1990-2001'!$B$57:$M$57</c:f>
              <c:numCache>
                <c:ptCount val="12"/>
                <c:pt idx="0">
                  <c:v>100</c:v>
                </c:pt>
                <c:pt idx="1">
                  <c:v>100.28414200453268</c:v>
                </c:pt>
                <c:pt idx="2">
                  <c:v>103.50022693032463</c:v>
                </c:pt>
                <c:pt idx="3">
                  <c:v>105.07098484987777</c:v>
                </c:pt>
                <c:pt idx="4">
                  <c:v>105.52360187490912</c:v>
                </c:pt>
                <c:pt idx="5">
                  <c:v>106.96684614814282</c:v>
                </c:pt>
                <c:pt idx="6">
                  <c:v>110.07907187954899</c:v>
                </c:pt>
                <c:pt idx="7">
                  <c:v>111.21992048088917</c:v>
                </c:pt>
                <c:pt idx="8">
                  <c:v>114.42020918813284</c:v>
                </c:pt>
                <c:pt idx="9">
                  <c:v>118.34569088581945</c:v>
                </c:pt>
                <c:pt idx="10">
                  <c:v>117.38010025189027</c:v>
                </c:pt>
                <c:pt idx="11">
                  <c:v>119.98113127792651</c:v>
                </c:pt>
              </c:numCache>
            </c:numRef>
          </c:val>
          <c:smooth val="0"/>
        </c:ser>
        <c:axId val="23644714"/>
        <c:axId val="11475835"/>
      </c:lineChart>
      <c:catAx>
        <c:axId val="23644714"/>
        <c:scaling>
          <c:orientation val="minMax"/>
        </c:scaling>
        <c:axPos val="b"/>
        <c:delete val="0"/>
        <c:numFmt formatCode="General" sourceLinked="1"/>
        <c:majorTickMark val="out"/>
        <c:minorTickMark val="none"/>
        <c:tickLblPos val="nextTo"/>
        <c:crossAx val="11475835"/>
        <c:crosses val="autoZero"/>
        <c:auto val="1"/>
        <c:lblOffset val="100"/>
        <c:noMultiLvlLbl val="0"/>
      </c:catAx>
      <c:valAx>
        <c:axId val="11475835"/>
        <c:scaling>
          <c:orientation val="minMax"/>
          <c:max val="140"/>
          <c:min val="60"/>
        </c:scaling>
        <c:axPos val="l"/>
        <c:title>
          <c:tx>
            <c:rich>
              <a:bodyPr vert="horz" rot="-5400000" anchor="ctr"/>
              <a:lstStyle/>
              <a:p>
                <a:pPr algn="ctr">
                  <a:defRPr/>
                </a:pPr>
                <a:r>
                  <a:rPr lang="en-US"/>
                  <a:t>Index (1990=100)</a:t>
                </a:r>
              </a:p>
            </c:rich>
          </c:tx>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23644714"/>
        <c:crossesAt val="1"/>
        <c:crossBetween val="midCat"/>
        <c:dispUnits/>
        <c:majorUnit val="10"/>
      </c:valAx>
      <c:spPr>
        <a:noFill/>
      </c:spPr>
    </c:plotArea>
    <c:legend>
      <c:legendPos val="r"/>
      <c:layout>
        <c:manualLayout>
          <c:xMode val="edge"/>
          <c:yMode val="edge"/>
          <c:x val="0.7265"/>
          <c:y val="0.2265"/>
          <c:w val="0.266"/>
          <c:h val="0.48525"/>
        </c:manualLayout>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505"/>
          <c:w val="0.9645"/>
          <c:h val="0.8445"/>
        </c:manualLayout>
      </c:layout>
      <c:barChart>
        <c:barDir val="bar"/>
        <c:grouping val="clustered"/>
        <c:varyColors val="0"/>
        <c:ser>
          <c:idx val="2"/>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FF00"/>
              </a:solidFill>
            </c:spPr>
          </c:dPt>
          <c:dPt>
            <c:idx val="2"/>
            <c:invertIfNegative val="0"/>
            <c:spPr>
              <a:solidFill>
                <a:srgbClr val="FF0000"/>
              </a:solidFill>
            </c:spPr>
          </c:dPt>
          <c:dPt>
            <c:idx val="4"/>
            <c:invertIfNegative val="0"/>
            <c:spPr>
              <a:solidFill>
                <a:srgbClr val="00FF00"/>
              </a:solidFill>
            </c:spPr>
          </c:dPt>
          <c:dPt>
            <c:idx val="5"/>
            <c:invertIfNegative val="0"/>
            <c:spPr>
              <a:solidFill>
                <a:srgbClr val="00FF00"/>
              </a:solidFill>
            </c:spPr>
          </c:dPt>
          <c:dLbls>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'Contrib to change EU15'!$A$61:$A$68</c:f>
              <c:strCache>
                <c:ptCount val="8"/>
                <c:pt idx="0">
                  <c:v>CO2</c:v>
                </c:pt>
                <c:pt idx="1">
                  <c:v>CH4</c:v>
                </c:pt>
                <c:pt idx="2">
                  <c:v>N2O</c:v>
                </c:pt>
                <c:pt idx="3">
                  <c:v>Road transport</c:v>
                </c:pt>
                <c:pt idx="4">
                  <c:v>Rail transport</c:v>
                </c:pt>
                <c:pt idx="5">
                  <c:v>Domestic navigation</c:v>
                </c:pt>
                <c:pt idx="6">
                  <c:v>Domestic aviation</c:v>
                </c:pt>
                <c:pt idx="7">
                  <c:v>Other transport</c:v>
                </c:pt>
              </c:strCache>
            </c:strRef>
          </c:cat>
          <c:val>
            <c:numRef>
              <c:f>'Contrib to change EU15'!$E$61:$E$68</c:f>
              <c:numCache>
                <c:ptCount val="8"/>
                <c:pt idx="0">
                  <c:v>16.480784855715708</c:v>
                </c:pt>
                <c:pt idx="1">
                  <c:v>-2.1737021788717783</c:v>
                </c:pt>
                <c:pt idx="2">
                  <c:v>-61.75626773069626</c:v>
                </c:pt>
              </c:numCache>
            </c:numRef>
          </c:val>
        </c:ser>
        <c:axId val="7303996"/>
        <c:axId val="65735965"/>
      </c:barChart>
      <c:catAx>
        <c:axId val="7303996"/>
        <c:scaling>
          <c:orientation val="minMax"/>
        </c:scaling>
        <c:axPos val="l"/>
        <c:delete val="0"/>
        <c:numFmt formatCode="0.0" sourceLinked="0"/>
        <c:majorTickMark val="out"/>
        <c:minorTickMark val="none"/>
        <c:tickLblPos val="low"/>
        <c:txPr>
          <a:bodyPr/>
          <a:lstStyle/>
          <a:p>
            <a:pPr>
              <a:defRPr lang="en-US" cap="none" sz="800" b="0" i="0" u="none" baseline="0"/>
            </a:pPr>
          </a:p>
        </c:txPr>
        <c:crossAx val="65735965"/>
        <c:crosses val="autoZero"/>
        <c:auto val="1"/>
        <c:lblOffset val="100"/>
        <c:noMultiLvlLbl val="0"/>
      </c:catAx>
      <c:valAx>
        <c:axId val="65735965"/>
        <c:scaling>
          <c:orientation val="minMax"/>
          <c:max val="120"/>
          <c:min val="-60"/>
        </c:scaling>
        <c:axPos val="b"/>
        <c:title>
          <c:tx>
            <c:rich>
              <a:bodyPr vert="horz" rot="0" anchor="ctr"/>
              <a:lstStyle/>
              <a:p>
                <a:pPr algn="ctr">
                  <a:defRPr/>
                </a:pPr>
                <a:r>
                  <a:rPr lang="en-US" cap="none" sz="850" b="0" i="0" u="none" baseline="0"/>
                  <a:t>%</a:t>
                </a:r>
              </a:p>
            </c:rich>
          </c:tx>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7303996"/>
        <c:crossesAt val="1"/>
        <c:crossBetween val="between"/>
        <c:dispUnits/>
        <c:majorUnit val="20"/>
      </c:valAx>
      <c:spPr>
        <a:noFill/>
        <a:ln w="12700">
          <a:solidFill>
            <a:srgbClr val="808080"/>
          </a:solidFill>
        </a:ln>
      </c:spPr>
    </c:plotArea>
    <c:plotVisOnly val="1"/>
    <c:dispBlanksAs val="gap"/>
    <c:showDLblsOverMax val="0"/>
  </c:chart>
  <c:spPr>
    <a:noFill/>
    <a:ln>
      <a:noFill/>
    </a:ln>
  </c:spPr>
  <c:txPr>
    <a:bodyPr vert="horz" rot="0"/>
    <a:lstStyle/>
    <a:p>
      <a:pPr>
        <a:defRPr lang="en-US" cap="none" sz="425"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64"/>
          <c:h val="0.98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9"/>
            <c:invertIfNegative val="0"/>
            <c:spPr>
              <a:solidFill>
                <a:srgbClr val="9999FF"/>
              </a:solidFill>
            </c:spPr>
          </c:dPt>
          <c:dPt>
            <c:idx val="12"/>
            <c:invertIfNegative val="0"/>
            <c:spPr>
              <a:solidFill>
                <a:srgbClr val="9999FF"/>
              </a:solidFill>
            </c:spPr>
          </c:dPt>
          <c:dPt>
            <c:idx val="13"/>
            <c:invertIfNegative val="0"/>
            <c:spPr>
              <a:solidFill>
                <a:srgbClr val="9999FF"/>
              </a:solidFill>
            </c:spPr>
          </c:dPt>
          <c:dPt>
            <c:idx val="14"/>
            <c:invertIfNegative val="0"/>
            <c:spPr>
              <a:solidFill>
                <a:srgbClr val="9999FF"/>
              </a:solidFill>
            </c:spPr>
          </c:dPt>
          <c:dPt>
            <c:idx val="15"/>
            <c:invertIfNegative val="0"/>
            <c:spPr>
              <a:solidFill>
                <a:srgbClr val="FFFFFF"/>
              </a:solidFill>
            </c:spPr>
          </c:dPt>
          <c:dPt>
            <c:idx val="16"/>
            <c:invertIfNegative val="0"/>
            <c:spPr>
              <a:solidFill>
                <a:srgbClr val="FFFFFF"/>
              </a:solidFill>
            </c:spPr>
          </c:dPt>
          <c:dPt>
            <c:idx val="17"/>
            <c:invertIfNegative val="0"/>
            <c:spPr>
              <a:solidFill>
                <a:srgbClr val="9999FF"/>
              </a:solidFill>
            </c:spPr>
          </c:dPt>
          <c:dPt>
            <c:idx val="18"/>
            <c:invertIfNegative val="0"/>
            <c:spPr>
              <a:solidFill>
                <a:srgbClr val="FFFFFF"/>
              </a:solidFill>
            </c:spPr>
          </c:dPt>
          <c:dPt>
            <c:idx val="19"/>
            <c:invertIfNegative val="0"/>
            <c:spPr>
              <a:solidFill>
                <a:srgbClr val="9999FF"/>
              </a:solidFill>
            </c:spPr>
          </c:dPt>
          <c:dPt>
            <c:idx val="23"/>
            <c:invertIfNegative val="0"/>
            <c:spPr>
              <a:solidFill>
                <a:srgbClr val="9999FF"/>
              </a:solidFill>
            </c:spPr>
          </c:dPt>
          <c:dPt>
            <c:idx val="24"/>
            <c:invertIfNegative val="0"/>
            <c:spPr>
              <a:solidFill>
                <a:srgbClr val="FFFFFF"/>
              </a:solidFill>
            </c:spPr>
          </c:dPt>
          <c:dPt>
            <c:idx val="25"/>
            <c:invertIfNegative val="0"/>
            <c:spPr>
              <a:solidFill>
                <a:srgbClr val="9999FF"/>
              </a:solidFill>
            </c:spPr>
          </c:dPt>
          <c:dLbls>
            <c:dLbl>
              <c:idx val="0"/>
              <c:layout>
                <c:manualLayout>
                  <c:x val="0"/>
                  <c:y val="0"/>
                </c:manualLayout>
              </c:layout>
              <c:numFmt formatCode="General" sourceLinked="1"/>
              <c:showLegendKey val="0"/>
              <c:showVal val="1"/>
              <c:showBubbleSize val="0"/>
              <c:showCatName val="0"/>
              <c:showSerName val="0"/>
              <c:showPercent val="0"/>
            </c:dLbl>
            <c:dLbl>
              <c:idx val="1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'CO2 emissions 1990-2001'!$D$42:$D$76</c:f>
              <c:strCache>
                <c:ptCount val="35"/>
                <c:pt idx="0">
                  <c:v>Ireland</c:v>
                </c:pt>
                <c:pt idx="1">
                  <c:v>Portugal</c:v>
                </c:pt>
                <c:pt idx="2">
                  <c:v>Luxembourg</c:v>
                </c:pt>
                <c:pt idx="3">
                  <c:v>Czech Republic</c:v>
                </c:pt>
                <c:pt idx="4">
                  <c:v>Slovenia</c:v>
                </c:pt>
                <c:pt idx="5">
                  <c:v>Spain</c:v>
                </c:pt>
                <c:pt idx="6">
                  <c:v>Austria</c:v>
                </c:pt>
                <c:pt idx="7">
                  <c:v>Malta</c:v>
                </c:pt>
                <c:pt idx="8">
                  <c:v>Turkey</c:v>
                </c:pt>
                <c:pt idx="9">
                  <c:v>Greece</c:v>
                </c:pt>
                <c:pt idx="10">
                  <c:v>Romania</c:v>
                </c:pt>
                <c:pt idx="11">
                  <c:v>Belgium</c:v>
                </c:pt>
                <c:pt idx="12">
                  <c:v>Italy</c:v>
                </c:pt>
                <c:pt idx="13">
                  <c:v>Netherlands</c:v>
                </c:pt>
                <c:pt idx="14">
                  <c:v>Norway</c:v>
                </c:pt>
                <c:pt idx="15">
                  <c:v>EEA-EFTA</c:v>
                </c:pt>
                <c:pt idx="16">
                  <c:v>EU15</c:v>
                </c:pt>
                <c:pt idx="17">
                  <c:v>France</c:v>
                </c:pt>
                <c:pt idx="18">
                  <c:v>CC3</c:v>
                </c:pt>
                <c:pt idx="19">
                  <c:v>Denmark</c:v>
                </c:pt>
                <c:pt idx="20">
                  <c:v>Iceland</c:v>
                </c:pt>
                <c:pt idx="21">
                  <c:v>Hungary</c:v>
                </c:pt>
                <c:pt idx="22">
                  <c:v>Germany</c:v>
                </c:pt>
                <c:pt idx="23">
                  <c:v>Sweden</c:v>
                </c:pt>
                <c:pt idx="24">
                  <c:v>AC10</c:v>
                </c:pt>
                <c:pt idx="25">
                  <c:v>United Kingdom</c:v>
                </c:pt>
                <c:pt idx="26">
                  <c:v>Poland</c:v>
                </c:pt>
                <c:pt idx="27">
                  <c:v>Finland</c:v>
                </c:pt>
                <c:pt idx="28">
                  <c:v>Cyprus</c:v>
                </c:pt>
                <c:pt idx="29">
                  <c:v>Liechtenstein</c:v>
                </c:pt>
                <c:pt idx="30">
                  <c:v>Slovakia</c:v>
                </c:pt>
                <c:pt idx="31">
                  <c:v>Latvia</c:v>
                </c:pt>
                <c:pt idx="32">
                  <c:v>Estonia</c:v>
                </c:pt>
                <c:pt idx="33">
                  <c:v>Bulgaria</c:v>
                </c:pt>
                <c:pt idx="34">
                  <c:v>Lithuania</c:v>
                </c:pt>
              </c:strCache>
            </c:strRef>
          </c:cat>
          <c:val>
            <c:numRef>
              <c:f>'CO2 emissions 1990-2001'!$E$42:$E$76</c:f>
              <c:numCache>
                <c:ptCount val="35"/>
                <c:pt idx="0">
                  <c:v>1.2039198186316893</c:v>
                </c:pt>
                <c:pt idx="1">
                  <c:v>0.7827444838287947</c:v>
                </c:pt>
                <c:pt idx="2">
                  <c:v>0.7289389592479367</c:v>
                </c:pt>
                <c:pt idx="3">
                  <c:v>0.657918541975123</c:v>
                </c:pt>
                <c:pt idx="4">
                  <c:v>0.578724264527449</c:v>
                </c:pt>
                <c:pt idx="5">
                  <c:v>0.5538575391545573</c:v>
                </c:pt>
                <c:pt idx="6">
                  <c:v>0.48263166571157173</c:v>
                </c:pt>
                <c:pt idx="7">
                  <c:v>0.4513404530376394</c:v>
                </c:pt>
                <c:pt idx="8">
                  <c:v>0.3838001514004542</c:v>
                </c:pt>
                <c:pt idx="9">
                  <c:v>0.24443067844935165</c:v>
                </c:pt>
                <c:pt idx="10">
                  <c:v>0.23455681521044328</c:v>
                </c:pt>
                <c:pt idx="11">
                  <c:v>0.23213814007994044</c:v>
                </c:pt>
                <c:pt idx="12">
                  <c:v>0.22709184043535444</c:v>
                </c:pt>
                <c:pt idx="13">
                  <c:v>0.22274333235238888</c:v>
                </c:pt>
                <c:pt idx="14">
                  <c:v>0.20629977735068036</c:v>
                </c:pt>
                <c:pt idx="15">
                  <c:v>0.20198163925809</c:v>
                </c:pt>
                <c:pt idx="16">
                  <c:v>0.19988698892071274</c:v>
                </c:pt>
                <c:pt idx="17">
                  <c:v>0.18076711615862756</c:v>
                </c:pt>
                <c:pt idx="18">
                  <c:v>0.16480784855715708</c:v>
                </c:pt>
                <c:pt idx="19">
                  <c:v>0.16076284064139035</c:v>
                </c:pt>
                <c:pt idx="20">
                  <c:v>0.15145461355974543</c:v>
                </c:pt>
                <c:pt idx="21">
                  <c:v>0.1360782287605583</c:v>
                </c:pt>
                <c:pt idx="22">
                  <c:v>0.09879227931321545</c:v>
                </c:pt>
                <c:pt idx="23">
                  <c:v>0.08244508105932585</c:v>
                </c:pt>
                <c:pt idx="24">
                  <c:v>0.059165642169443214</c:v>
                </c:pt>
                <c:pt idx="25">
                  <c:v>0.05492549636967712</c:v>
                </c:pt>
                <c:pt idx="26">
                  <c:v>0.034988076830567275</c:v>
                </c:pt>
                <c:pt idx="27">
                  <c:v>0.007549377965884148</c:v>
                </c:pt>
                <c:pt idx="28">
                  <c:v>0</c:v>
                </c:pt>
                <c:pt idx="29">
                  <c:v>-0.01923076923076925</c:v>
                </c:pt>
                <c:pt idx="30">
                  <c:v>-0.03607754836615127</c:v>
                </c:pt>
                <c:pt idx="31">
                  <c:v>-0.2688403444946505</c:v>
                </c:pt>
                <c:pt idx="32">
                  <c:v>-0.2866558978286237</c:v>
                </c:pt>
                <c:pt idx="33">
                  <c:v>-0.4282285578484162</c:v>
                </c:pt>
                <c:pt idx="34">
                  <c:v>-0.4485939345142689</c:v>
                </c:pt>
              </c:numCache>
            </c:numRef>
          </c:val>
        </c:ser>
        <c:axId val="54752774"/>
        <c:axId val="23012919"/>
      </c:barChart>
      <c:catAx>
        <c:axId val="54752774"/>
        <c:scaling>
          <c:orientation val="minMax"/>
        </c:scaling>
        <c:axPos val="l"/>
        <c:delete val="0"/>
        <c:numFmt formatCode="General" sourceLinked="1"/>
        <c:majorTickMark val="out"/>
        <c:minorTickMark val="none"/>
        <c:tickLblPos val="nextTo"/>
        <c:crossAx val="23012919"/>
        <c:crosses val="autoZero"/>
        <c:auto val="1"/>
        <c:lblOffset val="100"/>
        <c:noMultiLvlLbl val="0"/>
      </c:catAx>
      <c:valAx>
        <c:axId val="23012919"/>
        <c:scaling>
          <c:orientation val="minMax"/>
          <c:max val="1.4"/>
          <c:min val="-0.6"/>
        </c:scaling>
        <c:axPos val="b"/>
        <c:title>
          <c:tx>
            <c:rich>
              <a:bodyPr vert="horz" rot="0" anchor="ctr"/>
              <a:lstStyle/>
              <a:p>
                <a:pPr algn="ctr">
                  <a:defRPr/>
                </a:pPr>
                <a:r>
                  <a:rPr lang="en-US"/>
                  <a:t>% change 90-01</a:t>
                </a:r>
              </a:p>
            </c:rich>
          </c:tx>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crossAx val="54752774"/>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7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07725"/>
          <c:w val="0.7465"/>
          <c:h val="0.816"/>
        </c:manualLayout>
      </c:layout>
      <c:lineChart>
        <c:grouping val="standard"/>
        <c:varyColors val="0"/>
        <c:ser>
          <c:idx val="3"/>
          <c:order val="0"/>
          <c:tx>
            <c:strRef>
              <c:f>'data_N2O emis 90-01'!$A$28</c:f>
              <c:strCache>
                <c:ptCount val="1"/>
                <c:pt idx="0">
                  <c:v>EU15</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'data_N2O emis 90-01'!$B$27:$M$27</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'data_N2O emis 90-01'!$B$28:$M$28</c:f>
              <c:numCache>
                <c:ptCount val="12"/>
                <c:pt idx="0">
                  <c:v>100</c:v>
                </c:pt>
                <c:pt idx="1">
                  <c:v>110.62744468771118</c:v>
                </c:pt>
                <c:pt idx="2">
                  <c:v>121.50951895881634</c:v>
                </c:pt>
                <c:pt idx="3">
                  <c:v>133.45448580337586</c:v>
                </c:pt>
                <c:pt idx="4">
                  <c:v>145.11795136658355</c:v>
                </c:pt>
                <c:pt idx="5">
                  <c:v>157.24035585589309</c:v>
                </c:pt>
                <c:pt idx="6">
                  <c:v>169.34946928380913</c:v>
                </c:pt>
                <c:pt idx="7">
                  <c:v>179.79308128930853</c:v>
                </c:pt>
                <c:pt idx="8">
                  <c:v>193.62796426809254</c:v>
                </c:pt>
                <c:pt idx="9">
                  <c:v>205.82725736558575</c:v>
                </c:pt>
                <c:pt idx="10">
                  <c:v>213.32121124515785</c:v>
                </c:pt>
                <c:pt idx="11">
                  <c:v>226.0807679476052</c:v>
                </c:pt>
              </c:numCache>
            </c:numRef>
          </c:val>
          <c:smooth val="0"/>
        </c:ser>
        <c:ser>
          <c:idx val="4"/>
          <c:order val="1"/>
          <c:tx>
            <c:strRef>
              <c:f>'data_N2O emis 90-01'!$A$29</c:f>
              <c:strCache>
                <c:ptCount val="1"/>
                <c:pt idx="0">
                  <c:v>EEA-EFTA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'data_N2O emis 90-01'!$B$27:$M$27</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'data_N2O emis 90-01'!$B$29:$M$29</c:f>
              <c:numCache>
                <c:ptCount val="12"/>
                <c:pt idx="0">
                  <c:v>100</c:v>
                </c:pt>
                <c:pt idx="1">
                  <c:v>106.7200116295106</c:v>
                </c:pt>
                <c:pt idx="2">
                  <c:v>116.13293741603962</c:v>
                </c:pt>
                <c:pt idx="3">
                  <c:v>135.09350742913847</c:v>
                </c:pt>
                <c:pt idx="4">
                  <c:v>159.40945633932722</c:v>
                </c:pt>
                <c:pt idx="5">
                  <c:v>192.40297204654743</c:v>
                </c:pt>
                <c:pt idx="6">
                  <c:v>225.09241974504596</c:v>
                </c:pt>
                <c:pt idx="7">
                  <c:v>262.1137234874337</c:v>
                </c:pt>
                <c:pt idx="8">
                  <c:v>298.38478339994793</c:v>
                </c:pt>
                <c:pt idx="9">
                  <c:v>344.2948475153024</c:v>
                </c:pt>
                <c:pt idx="10">
                  <c:v>367.34985964229594</c:v>
                </c:pt>
                <c:pt idx="11">
                  <c:v>421.2678348353211</c:v>
                </c:pt>
              </c:numCache>
            </c:numRef>
          </c:val>
          <c:smooth val="0"/>
        </c:ser>
        <c:ser>
          <c:idx val="0"/>
          <c:order val="2"/>
          <c:tx>
            <c:strRef>
              <c:f>'data_N2O emis 90-01'!$A$30</c:f>
              <c:strCache>
                <c:ptCount val="1"/>
                <c:pt idx="0">
                  <c:v>AC10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0000"/>
              </a:solidFill>
              <a:ln>
                <a:solidFill>
                  <a:srgbClr val="000000"/>
                </a:solidFill>
              </a:ln>
            </c:spPr>
          </c:marker>
          <c:cat>
            <c:numRef>
              <c:f>'data_N2O emis 90-01'!$B$27:$M$27</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'data_N2O emis 90-01'!$B$30:$M$30</c:f>
              <c:numCache>
                <c:ptCount val="12"/>
                <c:pt idx="0">
                  <c:v>100</c:v>
                </c:pt>
                <c:pt idx="1">
                  <c:v>89.62788480913225</c:v>
                </c:pt>
                <c:pt idx="2">
                  <c:v>95.06324264919334</c:v>
                </c:pt>
                <c:pt idx="3">
                  <c:v>89.62578917814537</c:v>
                </c:pt>
                <c:pt idx="4">
                  <c:v>94.87862757623515</c:v>
                </c:pt>
                <c:pt idx="5">
                  <c:v>125.19103920219494</c:v>
                </c:pt>
                <c:pt idx="6">
                  <c:v>157.22758724752958</c:v>
                </c:pt>
                <c:pt idx="7">
                  <c:v>161.9924051531688</c:v>
                </c:pt>
                <c:pt idx="8">
                  <c:v>160.18476173725347</c:v>
                </c:pt>
                <c:pt idx="9">
                  <c:v>178.38720200992094</c:v>
                </c:pt>
                <c:pt idx="10">
                  <c:v>180.5330558215158</c:v>
                </c:pt>
                <c:pt idx="11">
                  <c:v>193.83063647974086</c:v>
                </c:pt>
              </c:numCache>
            </c:numRef>
          </c:val>
          <c:smooth val="0"/>
        </c:ser>
        <c:ser>
          <c:idx val="1"/>
          <c:order val="3"/>
          <c:tx>
            <c:strRef>
              <c:f>'data_N2O emis 90-01'!$A$31</c:f>
              <c:strCache>
                <c:ptCount val="1"/>
                <c:pt idx="0">
                  <c:v>CC3</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numRef>
              <c:f>'data_N2O emis 90-01'!$B$27:$M$27</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'data_N2O emis 90-01'!$B$31:$M$31</c:f>
              <c:numCache>
                <c:ptCount val="12"/>
                <c:pt idx="0">
                  <c:v>100</c:v>
                </c:pt>
                <c:pt idx="1">
                  <c:v>71.19727577177596</c:v>
                </c:pt>
                <c:pt idx="2">
                  <c:v>40.31496886381583</c:v>
                </c:pt>
                <c:pt idx="3">
                  <c:v>41.53092226298025</c:v>
                </c:pt>
                <c:pt idx="4">
                  <c:v>36.77722481583891</c:v>
                </c:pt>
                <c:pt idx="5">
                  <c:v>35.54127758249888</c:v>
                </c:pt>
                <c:pt idx="6">
                  <c:v>37.716036138079104</c:v>
                </c:pt>
                <c:pt idx="7">
                  <c:v>34.85810526855126</c:v>
                </c:pt>
                <c:pt idx="8">
                  <c:v>36.341997618393115</c:v>
                </c:pt>
                <c:pt idx="9">
                  <c:v>32.8165792573056</c:v>
                </c:pt>
                <c:pt idx="10">
                  <c:v>34.39356297141137</c:v>
                </c:pt>
                <c:pt idx="11">
                  <c:v>38.243732269303756</c:v>
                </c:pt>
              </c:numCache>
            </c:numRef>
          </c:val>
          <c:smooth val="0"/>
        </c:ser>
        <c:ser>
          <c:idx val="2"/>
          <c:order val="4"/>
          <c:tx>
            <c:strRef>
              <c:f>'data_N2O emis 90-01'!$A$32</c:f>
              <c:strCache>
                <c:ptCount val="1"/>
                <c:pt idx="0">
                  <c:v>EEA31</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'data_N2O emis 90-01'!$B$27:$M$27</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'data_N2O emis 90-01'!$B$32:$M$32</c:f>
              <c:numCache>
                <c:ptCount val="12"/>
                <c:pt idx="0">
                  <c:v>100</c:v>
                </c:pt>
                <c:pt idx="1">
                  <c:v>110.14307058582358</c:v>
                </c:pt>
                <c:pt idx="2">
                  <c:v>120.89577707597994</c:v>
                </c:pt>
                <c:pt idx="3">
                  <c:v>132.5874515182295</c:v>
                </c:pt>
                <c:pt idx="4">
                  <c:v>144.30292734755415</c:v>
                </c:pt>
                <c:pt idx="5">
                  <c:v>157.04288599661675</c:v>
                </c:pt>
                <c:pt idx="6">
                  <c:v>169.85939544698869</c:v>
                </c:pt>
                <c:pt idx="7">
                  <c:v>180.5000058390898</c:v>
                </c:pt>
                <c:pt idx="8">
                  <c:v>194.33636470648187</c:v>
                </c:pt>
                <c:pt idx="9">
                  <c:v>207.05854085397237</c:v>
                </c:pt>
                <c:pt idx="10">
                  <c:v>214.6662934235296</c:v>
                </c:pt>
                <c:pt idx="11">
                  <c:v>228.02558629245925</c:v>
                </c:pt>
              </c:numCache>
            </c:numRef>
          </c:val>
          <c:smooth val="0"/>
        </c:ser>
        <c:axId val="5789680"/>
        <c:axId val="52107121"/>
      </c:lineChart>
      <c:catAx>
        <c:axId val="5789680"/>
        <c:scaling>
          <c:orientation val="minMax"/>
        </c:scaling>
        <c:axPos val="b"/>
        <c:delete val="0"/>
        <c:numFmt formatCode="General" sourceLinked="1"/>
        <c:majorTickMark val="out"/>
        <c:minorTickMark val="none"/>
        <c:tickLblPos val="nextTo"/>
        <c:crossAx val="52107121"/>
        <c:crosses val="autoZero"/>
        <c:auto val="1"/>
        <c:lblOffset val="100"/>
        <c:noMultiLvlLbl val="0"/>
      </c:catAx>
      <c:valAx>
        <c:axId val="52107121"/>
        <c:scaling>
          <c:orientation val="minMax"/>
          <c:max val="430"/>
          <c:min val="30"/>
        </c:scaling>
        <c:axPos val="l"/>
        <c:title>
          <c:tx>
            <c:rich>
              <a:bodyPr vert="horz" rot="-5400000" anchor="ctr"/>
              <a:lstStyle/>
              <a:p>
                <a:pPr algn="ctr">
                  <a:defRPr/>
                </a:pPr>
                <a:r>
                  <a:rPr lang="en-US"/>
                  <a:t>Index (1990=100)</a:t>
                </a:r>
              </a:p>
            </c:rich>
          </c:tx>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crossAx val="5789680"/>
        <c:crossesAt val="1"/>
        <c:crossBetween val="midCat"/>
        <c:dispUnits/>
        <c:majorUnit val="40"/>
      </c:valAx>
      <c:spPr>
        <a:noFill/>
      </c:spPr>
    </c:plotArea>
    <c:legend>
      <c:legendPos val="r"/>
      <c:layout>
        <c:manualLayout>
          <c:xMode val="edge"/>
          <c:yMode val="edge"/>
          <c:x val="0.807"/>
          <c:y val="0.322"/>
          <c:w val="0.178"/>
          <c:h val="0.31725"/>
        </c:manualLayout>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3025"/>
          <c:w val="0.728"/>
          <c:h val="0.9135"/>
        </c:manualLayout>
      </c:layout>
      <c:barChart>
        <c:barDir val="col"/>
        <c:grouping val="stacked"/>
        <c:varyColors val="0"/>
        <c:ser>
          <c:idx val="0"/>
          <c:order val="0"/>
          <c:tx>
            <c:strRef>
              <c:f>'[3]data_CO2 projections'!$A$6</c:f>
              <c:strCache>
                <c:ptCount val="1"/>
                <c:pt idx="0">
                  <c:v>Air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'[3]data_CO2 projections'!$B$5:$C$5</c:f>
              <c:strCache>
                <c:ptCount val="2"/>
                <c:pt idx="0">
                  <c:v>1990</c:v>
                </c:pt>
                <c:pt idx="1">
                  <c:v>2010 baseline</c:v>
                </c:pt>
              </c:strCache>
            </c:strRef>
          </c:cat>
          <c:val>
            <c:numRef>
              <c:f>'[3]data_CO2 projections'!$B$6:$C$6</c:f>
              <c:numCache>
                <c:ptCount val="2"/>
                <c:pt idx="0">
                  <c:v>82</c:v>
                </c:pt>
                <c:pt idx="1">
                  <c:v>152</c:v>
                </c:pt>
              </c:numCache>
            </c:numRef>
          </c:val>
        </c:ser>
        <c:ser>
          <c:idx val="1"/>
          <c:order val="1"/>
          <c:tx>
            <c:strRef>
              <c:f>'[3]data_CO2 projections'!$A$7</c:f>
              <c:strCache>
                <c:ptCount val="1"/>
                <c:pt idx="0">
                  <c:v>Inland navigation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'[3]data_CO2 projections'!$B$5:$C$5</c:f>
              <c:strCache>
                <c:ptCount val="2"/>
                <c:pt idx="0">
                  <c:v>1990</c:v>
                </c:pt>
                <c:pt idx="1">
                  <c:v>2010 baseline</c:v>
                </c:pt>
              </c:strCache>
            </c:strRef>
          </c:cat>
          <c:val>
            <c:numRef>
              <c:f>'[3]data_CO2 projections'!$B$7:$C$7</c:f>
              <c:numCache>
                <c:ptCount val="2"/>
                <c:pt idx="0">
                  <c:v>21</c:v>
                </c:pt>
                <c:pt idx="1">
                  <c:v>19</c:v>
                </c:pt>
              </c:numCache>
            </c:numRef>
          </c:val>
        </c:ser>
        <c:ser>
          <c:idx val="2"/>
          <c:order val="2"/>
          <c:tx>
            <c:strRef>
              <c:f>'[3]data_CO2 projections'!$A$8</c:f>
              <c:strCache>
                <c:ptCount val="1"/>
                <c:pt idx="0">
                  <c:v>Rail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'[3]data_CO2 projections'!$B$5:$C$5</c:f>
              <c:strCache>
                <c:ptCount val="2"/>
                <c:pt idx="0">
                  <c:v>1990</c:v>
                </c:pt>
                <c:pt idx="1">
                  <c:v>2010 baseline</c:v>
                </c:pt>
              </c:strCache>
            </c:strRef>
          </c:cat>
          <c:val>
            <c:numRef>
              <c:f>'[3]data_CO2 projections'!$B$8:$C$8</c:f>
              <c:numCache>
                <c:ptCount val="2"/>
                <c:pt idx="0">
                  <c:v>9</c:v>
                </c:pt>
                <c:pt idx="1">
                  <c:v>4</c:v>
                </c:pt>
              </c:numCache>
            </c:numRef>
          </c:val>
        </c:ser>
        <c:ser>
          <c:idx val="3"/>
          <c:order val="3"/>
          <c:tx>
            <c:strRef>
              <c:f>'[3]data_CO2 projections'!$A$9</c:f>
              <c:strCache>
                <c:ptCount val="1"/>
                <c:pt idx="0">
                  <c:v>Road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'[3]data_CO2 projections'!$B$5:$C$5</c:f>
              <c:strCache>
                <c:ptCount val="2"/>
                <c:pt idx="0">
                  <c:v>1990</c:v>
                </c:pt>
                <c:pt idx="1">
                  <c:v>2010 baseline</c:v>
                </c:pt>
              </c:strCache>
            </c:strRef>
          </c:cat>
          <c:val>
            <c:numRef>
              <c:f>'[3]data_CO2 projections'!$B$9:$C$9</c:f>
              <c:numCache>
                <c:ptCount val="2"/>
                <c:pt idx="0">
                  <c:v>627</c:v>
                </c:pt>
                <c:pt idx="1">
                  <c:v>850</c:v>
                </c:pt>
              </c:numCache>
            </c:numRef>
          </c:val>
        </c:ser>
        <c:overlap val="100"/>
        <c:axId val="66310906"/>
        <c:axId val="59927243"/>
      </c:barChart>
      <c:catAx>
        <c:axId val="66310906"/>
        <c:scaling>
          <c:orientation val="minMax"/>
        </c:scaling>
        <c:axPos val="b"/>
        <c:delete val="0"/>
        <c:numFmt formatCode="General" sourceLinked="1"/>
        <c:majorTickMark val="out"/>
        <c:minorTickMark val="none"/>
        <c:tickLblPos val="nextTo"/>
        <c:crossAx val="59927243"/>
        <c:crosses val="autoZero"/>
        <c:auto val="1"/>
        <c:lblOffset val="100"/>
        <c:noMultiLvlLbl val="0"/>
      </c:catAx>
      <c:valAx>
        <c:axId val="59927243"/>
        <c:scaling>
          <c:orientation val="minMax"/>
        </c:scaling>
        <c:axPos val="l"/>
        <c:title>
          <c:tx>
            <c:rich>
              <a:bodyPr vert="horz" rot="-5400000" anchor="ctr"/>
              <a:lstStyle/>
              <a:p>
                <a:pPr algn="ctr">
                  <a:defRPr/>
                </a:pPr>
                <a:r>
                  <a:rPr lang="en-US"/>
                  <a:t>Million tonnes of CO2 equivalent</a:t>
                </a:r>
              </a:p>
            </c:rich>
          </c:tx>
          <c:layout/>
          <c:overlay val="0"/>
          <c:spPr>
            <a:noFill/>
            <a:ln>
              <a:noFill/>
            </a:ln>
          </c:spPr>
        </c:title>
        <c:majorGridlines/>
        <c:delete val="0"/>
        <c:numFmt formatCode="General" sourceLinked="1"/>
        <c:majorTickMark val="out"/>
        <c:minorTickMark val="none"/>
        <c:tickLblPos val="nextTo"/>
        <c:crossAx val="66310906"/>
        <c:crossesAt val="1"/>
        <c:crossBetween val="between"/>
        <c:dispUnits/>
      </c:valAx>
      <c:spPr>
        <a:noFill/>
        <a:ln w="12700">
          <a:solidFill>
            <a:srgbClr val="808080"/>
          </a:solidFill>
        </a:ln>
      </c:spPr>
    </c:plotArea>
    <c:legend>
      <c:legendPos val="r"/>
      <c:layout>
        <c:manualLayout>
          <c:xMode val="edge"/>
          <c:yMode val="edge"/>
          <c:x val="0.792"/>
          <c:y val="0.27375"/>
        </c:manualLayout>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2575"/>
          <c:w val="0.714"/>
          <c:h val="0.96875"/>
        </c:manualLayout>
      </c:layout>
      <c:barChart>
        <c:barDir val="col"/>
        <c:grouping val="stacked"/>
        <c:varyColors val="0"/>
        <c:ser>
          <c:idx val="0"/>
          <c:order val="0"/>
          <c:tx>
            <c:strRef>
              <c:f>'data_N2O projections'!$A$6</c:f>
              <c:strCache>
                <c:ptCount val="1"/>
                <c:pt idx="0">
                  <c:v>Road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'data_N2O projections'!$B$5:$C$5</c:f>
              <c:numCache>
                <c:ptCount val="2"/>
                <c:pt idx="0">
                  <c:v>1990</c:v>
                </c:pt>
                <c:pt idx="1">
                  <c:v>2010</c:v>
                </c:pt>
              </c:numCache>
            </c:numRef>
          </c:cat>
          <c:val>
            <c:numRef>
              <c:f>'data_N2O projections'!$B$6:$C$6</c:f>
              <c:numCache>
                <c:ptCount val="2"/>
                <c:pt idx="0">
                  <c:v>29.17465058073272</c:v>
                </c:pt>
                <c:pt idx="1">
                  <c:v>91.57313942332271</c:v>
                </c:pt>
              </c:numCache>
            </c:numRef>
          </c:val>
        </c:ser>
        <c:ser>
          <c:idx val="1"/>
          <c:order val="1"/>
          <c:tx>
            <c:strRef>
              <c:f>'data_N2O projections'!$A$7</c:f>
              <c:strCache>
                <c:ptCount val="1"/>
                <c:pt idx="0">
                  <c:v>Rail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'data_N2O projections'!$B$5:$C$5</c:f>
              <c:numCache>
                <c:ptCount val="2"/>
                <c:pt idx="0">
                  <c:v>1990</c:v>
                </c:pt>
                <c:pt idx="1">
                  <c:v>2010</c:v>
                </c:pt>
              </c:numCache>
            </c:numRef>
          </c:cat>
          <c:val>
            <c:numRef>
              <c:f>'data_N2O projections'!$B$7:$C$7</c:f>
              <c:numCache>
                <c:ptCount val="2"/>
                <c:pt idx="0">
                  <c:v>4.734315206252777</c:v>
                </c:pt>
                <c:pt idx="1">
                  <c:v>7.588238640369028</c:v>
                </c:pt>
              </c:numCache>
            </c:numRef>
          </c:val>
        </c:ser>
        <c:ser>
          <c:idx val="2"/>
          <c:order val="2"/>
          <c:tx>
            <c:strRef>
              <c:f>'data_N2O projections'!$A$8</c:f>
              <c:strCache>
                <c:ptCount val="1"/>
                <c:pt idx="0">
                  <c:v>Air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'data_N2O projections'!$B$5:$C$5</c:f>
              <c:numCache>
                <c:ptCount val="2"/>
                <c:pt idx="0">
                  <c:v>1990</c:v>
                </c:pt>
                <c:pt idx="1">
                  <c:v>2010</c:v>
                </c:pt>
              </c:numCache>
            </c:numRef>
          </c:cat>
          <c:val>
            <c:numRef>
              <c:f>'data_N2O projections'!$B$8:$C$8</c:f>
              <c:numCache>
                <c:ptCount val="2"/>
                <c:pt idx="0">
                  <c:v>2.7000825805895716</c:v>
                </c:pt>
                <c:pt idx="1">
                  <c:v>6.49196440444354</c:v>
                </c:pt>
              </c:numCache>
            </c:numRef>
          </c:val>
        </c:ser>
        <c:ser>
          <c:idx val="3"/>
          <c:order val="3"/>
          <c:tx>
            <c:strRef>
              <c:f>'data_N2O projections'!$A$9</c:f>
              <c:strCache>
                <c:ptCount val="1"/>
                <c:pt idx="0">
                  <c:v>Inland navigation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'data_N2O projections'!$B$5:$C$5</c:f>
              <c:numCache>
                <c:ptCount val="2"/>
                <c:pt idx="0">
                  <c:v>1990</c:v>
                </c:pt>
                <c:pt idx="1">
                  <c:v>2010</c:v>
                </c:pt>
              </c:numCache>
            </c:numRef>
          </c:cat>
          <c:val>
            <c:numRef>
              <c:f>'data_N2O projections'!$B$9:$C$9</c:f>
              <c:numCache>
                <c:ptCount val="2"/>
                <c:pt idx="0">
                  <c:v>1.3909516324249296</c:v>
                </c:pt>
                <c:pt idx="1">
                  <c:v>1.2983928808887129</c:v>
                </c:pt>
              </c:numCache>
            </c:numRef>
          </c:val>
        </c:ser>
        <c:overlap val="100"/>
        <c:gapWidth val="220"/>
        <c:axId val="2474276"/>
        <c:axId val="22268485"/>
      </c:barChart>
      <c:catAx>
        <c:axId val="2474276"/>
        <c:scaling>
          <c:orientation val="minMax"/>
        </c:scaling>
        <c:axPos val="b"/>
        <c:delete val="0"/>
        <c:numFmt formatCode="General" sourceLinked="1"/>
        <c:majorTickMark val="out"/>
        <c:minorTickMark val="none"/>
        <c:tickLblPos val="nextTo"/>
        <c:crossAx val="22268485"/>
        <c:crosses val="autoZero"/>
        <c:auto val="1"/>
        <c:lblOffset val="100"/>
        <c:noMultiLvlLbl val="0"/>
      </c:catAx>
      <c:valAx>
        <c:axId val="22268485"/>
        <c:scaling>
          <c:orientation val="minMax"/>
          <c:max val="120"/>
        </c:scaling>
        <c:axPos val="l"/>
        <c:title>
          <c:tx>
            <c:rich>
              <a:bodyPr vert="horz" rot="-5400000" anchor="ctr"/>
              <a:lstStyle/>
              <a:p>
                <a:pPr algn="ctr">
                  <a:defRPr/>
                </a:pPr>
                <a:r>
                  <a:rPr lang="en-US"/>
                  <a:t>1 000 tonnes of N2O </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474276"/>
        <c:crossesAt val="1"/>
        <c:crossBetween val="between"/>
        <c:dispUnits/>
        <c:majorUnit val="20"/>
      </c:valAx>
      <c:spPr>
        <a:noFill/>
      </c:spPr>
    </c:plotArea>
    <c:legend>
      <c:legendPos val="r"/>
      <c:layout>
        <c:manualLayout>
          <c:xMode val="edge"/>
          <c:yMode val="edge"/>
          <c:x val="0.77475"/>
          <c:y val="0.2325"/>
          <c:w val="0.2025"/>
          <c:h val="0.2325"/>
        </c:manualLayout>
      </c:layout>
      <c:overlay val="0"/>
      <c:spPr>
        <a:noFill/>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25"/>
          <c:y val="0.0355"/>
          <c:w val="0.6845"/>
          <c:h val="0.9025"/>
        </c:manualLayout>
      </c:layout>
      <c:barChart>
        <c:barDir val="col"/>
        <c:grouping val="stacked"/>
        <c:varyColors val="0"/>
        <c:ser>
          <c:idx val="0"/>
          <c:order val="0"/>
          <c:tx>
            <c:strRef>
              <c:f>'[3]PRIMES data_CO2 projections'!$A$6</c:f>
              <c:strCache>
                <c:ptCount val="1"/>
                <c:pt idx="0">
                  <c:v>Air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'[3]PRIMES data_CO2 projections'!$B$5:$C$5</c:f>
              <c:strCache>
                <c:ptCount val="2"/>
                <c:pt idx="0">
                  <c:v>1990</c:v>
                </c:pt>
                <c:pt idx="1">
                  <c:v>2010 baseline</c:v>
                </c:pt>
              </c:strCache>
            </c:strRef>
          </c:cat>
          <c:val>
            <c:numRef>
              <c:f>'[3]PRIMES data_CO2 projections'!$B$6:$C$6</c:f>
              <c:numCache>
                <c:ptCount val="2"/>
                <c:pt idx="0">
                  <c:v>4.4683633799999996</c:v>
                </c:pt>
                <c:pt idx="1">
                  <c:v>5.411997447479999</c:v>
                </c:pt>
              </c:numCache>
            </c:numRef>
          </c:val>
        </c:ser>
        <c:ser>
          <c:idx val="1"/>
          <c:order val="1"/>
          <c:tx>
            <c:strRef>
              <c:f>'[3]PRIMES data_CO2 projections'!$A$7</c:f>
              <c:strCache>
                <c:ptCount val="1"/>
                <c:pt idx="0">
                  <c:v>Inland navigation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'[3]PRIMES data_CO2 projections'!$B$5:$C$5</c:f>
              <c:strCache>
                <c:ptCount val="2"/>
                <c:pt idx="0">
                  <c:v>1990</c:v>
                </c:pt>
                <c:pt idx="1">
                  <c:v>2010 baseline</c:v>
                </c:pt>
              </c:strCache>
            </c:strRef>
          </c:cat>
          <c:val>
            <c:numRef>
              <c:f>'[3]PRIMES data_CO2 projections'!$B$7:$C$7</c:f>
              <c:numCache>
                <c:ptCount val="2"/>
                <c:pt idx="0">
                  <c:v>0.9413986139999998</c:v>
                </c:pt>
                <c:pt idx="1">
                  <c:v>0.08509778177999999</c:v>
                </c:pt>
              </c:numCache>
            </c:numRef>
          </c:val>
        </c:ser>
        <c:ser>
          <c:idx val="2"/>
          <c:order val="2"/>
          <c:tx>
            <c:strRef>
              <c:f>'[3]PRIMES data_CO2 projections'!$A$8</c:f>
              <c:strCache>
                <c:ptCount val="1"/>
                <c:pt idx="0">
                  <c:v>Rail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'[3]PRIMES data_CO2 projections'!$B$5:$C$5</c:f>
              <c:strCache>
                <c:ptCount val="2"/>
                <c:pt idx="0">
                  <c:v>1990</c:v>
                </c:pt>
                <c:pt idx="1">
                  <c:v>2010 baseline</c:v>
                </c:pt>
              </c:strCache>
            </c:strRef>
          </c:cat>
          <c:val>
            <c:numRef>
              <c:f>'[3]PRIMES data_CO2 projections'!$B$8:$C$8</c:f>
              <c:numCache>
                <c:ptCount val="2"/>
                <c:pt idx="0">
                  <c:v>4.397698823999999</c:v>
                </c:pt>
                <c:pt idx="1">
                  <c:v>1.31897898396</c:v>
                </c:pt>
              </c:numCache>
            </c:numRef>
          </c:val>
        </c:ser>
        <c:ser>
          <c:idx val="3"/>
          <c:order val="3"/>
          <c:tx>
            <c:strRef>
              <c:f>'[3]PRIMES data_CO2 projections'!$A$9</c:f>
              <c:strCache>
                <c:ptCount val="1"/>
                <c:pt idx="0">
                  <c:v>Road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'[3]PRIMES data_CO2 projections'!$B$5:$C$5</c:f>
              <c:strCache>
                <c:ptCount val="2"/>
                <c:pt idx="0">
                  <c:v>1990</c:v>
                </c:pt>
                <c:pt idx="1">
                  <c:v>2010 baseline</c:v>
                </c:pt>
              </c:strCache>
            </c:strRef>
          </c:cat>
          <c:val>
            <c:numRef>
              <c:f>'[3]PRIMES data_CO2 projections'!$B$9:$C$9</c:f>
              <c:numCache>
                <c:ptCount val="2"/>
                <c:pt idx="0">
                  <c:v>45.80205921499999</c:v>
                </c:pt>
                <c:pt idx="1">
                  <c:v>83.5135502071</c:v>
                </c:pt>
              </c:numCache>
            </c:numRef>
          </c:val>
        </c:ser>
        <c:overlap val="100"/>
        <c:axId val="66198638"/>
        <c:axId val="58916831"/>
      </c:barChart>
      <c:catAx>
        <c:axId val="66198638"/>
        <c:scaling>
          <c:orientation val="minMax"/>
        </c:scaling>
        <c:axPos val="b"/>
        <c:delete val="0"/>
        <c:numFmt formatCode="General" sourceLinked="1"/>
        <c:majorTickMark val="out"/>
        <c:minorTickMark val="none"/>
        <c:tickLblPos val="nextTo"/>
        <c:crossAx val="58916831"/>
        <c:crosses val="autoZero"/>
        <c:auto val="1"/>
        <c:lblOffset val="100"/>
        <c:noMultiLvlLbl val="0"/>
      </c:catAx>
      <c:valAx>
        <c:axId val="58916831"/>
        <c:scaling>
          <c:orientation val="minMax"/>
        </c:scaling>
        <c:axPos val="l"/>
        <c:title>
          <c:tx>
            <c:rich>
              <a:bodyPr vert="horz" rot="-5400000" anchor="ctr"/>
              <a:lstStyle/>
              <a:p>
                <a:pPr algn="ctr">
                  <a:defRPr/>
                </a:pPr>
                <a:r>
                  <a:rPr lang="en-US" cap="none" sz="900" b="0" i="0" u="none" baseline="0"/>
                  <a:t>Million tonnes of CO</a:t>
                </a:r>
                <a:r>
                  <a:rPr lang="en-US" cap="none" sz="900" b="0" i="0" u="none" baseline="-25000"/>
                  <a:t>2</a:t>
                </a:r>
                <a:r>
                  <a:rPr lang="en-US" cap="none" sz="900" b="0" i="0" u="none" baseline="0"/>
                  <a:t> equivalent </a:t>
                </a:r>
              </a:p>
            </c:rich>
          </c:tx>
          <c:layout/>
          <c:overlay val="0"/>
          <c:spPr>
            <a:noFill/>
            <a:ln>
              <a:noFill/>
            </a:ln>
          </c:spPr>
        </c:title>
        <c:majorGridlines/>
        <c:delete val="0"/>
        <c:numFmt formatCode="0" sourceLinked="0"/>
        <c:majorTickMark val="out"/>
        <c:minorTickMark val="none"/>
        <c:tickLblPos val="nextTo"/>
        <c:crossAx val="66198638"/>
        <c:crossesAt val="1"/>
        <c:crossBetween val="between"/>
        <c:dispUnits/>
      </c:valAx>
      <c:spPr>
        <a:noFill/>
        <a:ln w="12700">
          <a:solidFill>
            <a:srgbClr val="808080"/>
          </a:solidFill>
        </a:ln>
      </c:spPr>
    </c:plotArea>
    <c:legend>
      <c:legendPos val="r"/>
      <c:layout>
        <c:manualLayout>
          <c:xMode val="edge"/>
          <c:yMode val="edge"/>
          <c:x val="0.7845"/>
          <c:y val="0.2415"/>
        </c:manualLayout>
      </c:layout>
      <c:overlay val="0"/>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25"/>
          <c:w val="0.7375"/>
          <c:h val="0.9235"/>
        </c:manualLayout>
      </c:layout>
      <c:barChart>
        <c:barDir val="col"/>
        <c:grouping val="stacked"/>
        <c:varyColors val="0"/>
        <c:ser>
          <c:idx val="0"/>
          <c:order val="0"/>
          <c:tx>
            <c:strRef>
              <c:f>'[3]PRIMES data_CO2 projections'!$A$29</c:f>
              <c:strCache>
                <c:ptCount val="1"/>
                <c:pt idx="0">
                  <c:v>Air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'[3]PRIMES data_CO2 projections'!$B$28:$C$28</c:f>
              <c:strCache>
                <c:ptCount val="2"/>
                <c:pt idx="0">
                  <c:v>1990</c:v>
                </c:pt>
                <c:pt idx="1">
                  <c:v>2010 baseline</c:v>
                </c:pt>
              </c:strCache>
            </c:strRef>
          </c:cat>
          <c:val>
            <c:numRef>
              <c:f>'[3]PRIMES data_CO2 projections'!$B$29:$C$29</c:f>
              <c:numCache>
                <c:ptCount val="2"/>
                <c:pt idx="0">
                  <c:v>3.0620639400000007</c:v>
                </c:pt>
                <c:pt idx="1">
                  <c:v>5.674627706280004</c:v>
                </c:pt>
              </c:numCache>
            </c:numRef>
          </c:val>
        </c:ser>
        <c:ser>
          <c:idx val="1"/>
          <c:order val="1"/>
          <c:tx>
            <c:strRef>
              <c:f>'[3]PRIMES data_CO2 projections'!$A$30</c:f>
              <c:strCache>
                <c:ptCount val="1"/>
                <c:pt idx="0">
                  <c:v>Inland navigation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'[3]PRIMES data_CO2 projections'!$B$28:$C$28</c:f>
              <c:strCache>
                <c:ptCount val="2"/>
                <c:pt idx="0">
                  <c:v>1990</c:v>
                </c:pt>
                <c:pt idx="1">
                  <c:v>2010 baseline</c:v>
                </c:pt>
              </c:strCache>
            </c:strRef>
          </c:cat>
          <c:val>
            <c:numRef>
              <c:f>'[3]PRIMES data_CO2 projections'!$B$30:$C$30</c:f>
              <c:numCache>
                <c:ptCount val="2"/>
                <c:pt idx="0">
                  <c:v>1.8448963769999986</c:v>
                </c:pt>
                <c:pt idx="1">
                  <c:v>0.9647793513900005</c:v>
                </c:pt>
              </c:numCache>
            </c:numRef>
          </c:val>
        </c:ser>
        <c:ser>
          <c:idx val="2"/>
          <c:order val="2"/>
          <c:tx>
            <c:strRef>
              <c:f>'[3]PRIMES data_CO2 projections'!$A$31</c:f>
              <c:strCache>
                <c:ptCount val="1"/>
                <c:pt idx="0">
                  <c:v>Rail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'[3]PRIMES data_CO2 projections'!$B$28:$C$28</c:f>
              <c:strCache>
                <c:ptCount val="2"/>
                <c:pt idx="0">
                  <c:v>1990</c:v>
                </c:pt>
                <c:pt idx="1">
                  <c:v>2010 baseline</c:v>
                </c:pt>
              </c:strCache>
            </c:strRef>
          </c:cat>
          <c:val>
            <c:numRef>
              <c:f>'[3]PRIMES data_CO2 projections'!$B$31:$C$31</c:f>
              <c:numCache>
                <c:ptCount val="2"/>
                <c:pt idx="0">
                  <c:v>1.0918486790000008</c:v>
                </c:pt>
                <c:pt idx="1">
                  <c:v>1.3347581860799995</c:v>
                </c:pt>
              </c:numCache>
            </c:numRef>
          </c:val>
        </c:ser>
        <c:ser>
          <c:idx val="3"/>
          <c:order val="3"/>
          <c:tx>
            <c:strRef>
              <c:f>'[3]PRIMES data_CO2 projections'!$A$32</c:f>
              <c:strCache>
                <c:ptCount val="1"/>
                <c:pt idx="0">
                  <c:v>Road transport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'[3]PRIMES data_CO2 projections'!$B$28:$C$28</c:f>
              <c:strCache>
                <c:ptCount val="2"/>
                <c:pt idx="0">
                  <c:v>1990</c:v>
                </c:pt>
                <c:pt idx="1">
                  <c:v>2010 baseline</c:v>
                </c:pt>
              </c:strCache>
            </c:strRef>
          </c:cat>
          <c:val>
            <c:numRef>
              <c:f>'[3]PRIMES data_CO2 projections'!$B$32:$C$32</c:f>
              <c:numCache>
                <c:ptCount val="2"/>
                <c:pt idx="0">
                  <c:v>42.348554985</c:v>
                </c:pt>
                <c:pt idx="1">
                  <c:v>70.51372666873999</c:v>
                </c:pt>
              </c:numCache>
            </c:numRef>
          </c:val>
        </c:ser>
        <c:overlap val="100"/>
        <c:axId val="60489432"/>
        <c:axId val="7533977"/>
      </c:barChart>
      <c:catAx>
        <c:axId val="60489432"/>
        <c:scaling>
          <c:orientation val="minMax"/>
        </c:scaling>
        <c:axPos val="b"/>
        <c:delete val="0"/>
        <c:numFmt formatCode="General" sourceLinked="1"/>
        <c:majorTickMark val="out"/>
        <c:minorTickMark val="none"/>
        <c:tickLblPos val="nextTo"/>
        <c:crossAx val="7533977"/>
        <c:crosses val="autoZero"/>
        <c:auto val="1"/>
        <c:lblOffset val="100"/>
        <c:noMultiLvlLbl val="0"/>
      </c:catAx>
      <c:valAx>
        <c:axId val="7533977"/>
        <c:scaling>
          <c:orientation val="minMax"/>
        </c:scaling>
        <c:axPos val="l"/>
        <c:title>
          <c:tx>
            <c:rich>
              <a:bodyPr vert="horz" rot="-5400000" anchor="ctr"/>
              <a:lstStyle/>
              <a:p>
                <a:pPr algn="ctr">
                  <a:defRPr/>
                </a:pPr>
                <a:r>
                  <a:rPr lang="en-US"/>
                  <a:t>Mt of CO2 </a:t>
                </a:r>
              </a:p>
            </c:rich>
          </c:tx>
          <c:layout/>
          <c:overlay val="0"/>
          <c:spPr>
            <a:noFill/>
            <a:ln>
              <a:noFill/>
            </a:ln>
          </c:spPr>
        </c:title>
        <c:majorGridlines/>
        <c:delete val="0"/>
        <c:numFmt formatCode="0" sourceLinked="0"/>
        <c:majorTickMark val="out"/>
        <c:minorTickMark val="none"/>
        <c:tickLblPos val="nextTo"/>
        <c:crossAx val="60489432"/>
        <c:crossesAt val="1"/>
        <c:crossBetween val="between"/>
        <c:dispUnits/>
      </c:valAx>
      <c:spPr>
        <a:noFill/>
        <a:ln w="12700">
          <a:solidFill>
            <a:srgbClr val="808080"/>
          </a:solidFill>
        </a:ln>
      </c:spPr>
    </c:plotArea>
    <c:legend>
      <c:legendPos val="r"/>
      <c:layout>
        <c:manualLayout>
          <c:xMode val="edge"/>
          <c:yMode val="edge"/>
          <c:x val="0.8065"/>
          <c:y val="0.28825"/>
        </c:manualLayout>
      </c:layout>
      <c:overlay val="0"/>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1675"/>
          <c:w val="0.96175"/>
          <c:h val="0.96925"/>
        </c:manualLayout>
      </c:layout>
      <c:barChart>
        <c:barDir val="bar"/>
        <c:grouping val="clustered"/>
        <c:varyColors val="0"/>
        <c:ser>
          <c:idx val="0"/>
          <c:order val="0"/>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99CC00"/>
              </a:solidFill>
            </c:spPr>
          </c:dPt>
          <c:dPt>
            <c:idx val="11"/>
            <c:invertIfNegative val="0"/>
            <c:spPr>
              <a:solidFill>
                <a:srgbClr val="99CC00"/>
              </a:solidFill>
            </c:spPr>
          </c:dPt>
          <c:dPt>
            <c:idx val="12"/>
            <c:invertIfNegative val="0"/>
            <c:spPr>
              <a:solidFill>
                <a:srgbClr val="FFFFFF"/>
              </a:solidFill>
            </c:spPr>
          </c:dPt>
          <c:dPt>
            <c:idx val="13"/>
            <c:invertIfNegative val="0"/>
            <c:spPr>
              <a:solidFill>
                <a:srgbClr val="99CC00"/>
              </a:solidFill>
            </c:spPr>
          </c:dPt>
          <c:dPt>
            <c:idx val="15"/>
            <c:invertIfNegative val="0"/>
            <c:spPr>
              <a:solidFill>
                <a:srgbClr val="99CC00"/>
              </a:solidFill>
            </c:spPr>
          </c:dPt>
          <c:dPt>
            <c:idx val="16"/>
            <c:invertIfNegative val="0"/>
            <c:spPr>
              <a:solidFill>
                <a:srgbClr val="FFFFFF"/>
              </a:solidFill>
            </c:spPr>
          </c:dPt>
          <c:dPt>
            <c:idx val="17"/>
            <c:invertIfNegative val="0"/>
            <c:spPr>
              <a:solidFill>
                <a:srgbClr val="99CC00"/>
              </a:solidFill>
            </c:spPr>
          </c:dPt>
          <c:dPt>
            <c:idx val="19"/>
            <c:invertIfNegative val="0"/>
            <c:spPr>
              <a:solidFill>
                <a:srgbClr val="99CC00"/>
              </a:solidFill>
            </c:spPr>
          </c:dPt>
          <c:dPt>
            <c:idx val="20"/>
            <c:invertIfNegative val="0"/>
            <c:spPr>
              <a:solidFill>
                <a:srgbClr val="FFFFFF"/>
              </a:solidFill>
            </c:spPr>
          </c:dPt>
          <c:dPt>
            <c:idx val="24"/>
            <c:invertIfNegative val="0"/>
            <c:spPr>
              <a:solidFill>
                <a:srgbClr val="99CC00"/>
              </a:solidFill>
            </c:spPr>
          </c:dPt>
          <c:dPt>
            <c:idx val="25"/>
            <c:invertIfNegative val="0"/>
            <c:spPr>
              <a:solidFill>
                <a:srgbClr val="FFFFFF"/>
              </a:solidFill>
            </c:spPr>
          </c:dPt>
          <c:dLbls>
            <c:dLbl>
              <c:idx val="0"/>
              <c:layout>
                <c:manualLayout>
                  <c:x val="0"/>
                  <c:y val="0"/>
                </c:manualLayout>
              </c:layout>
              <c:numFmt formatCode="General" sourceLinked="1"/>
              <c:showLegendKey val="0"/>
              <c:showVal val="1"/>
              <c:showBubbleSize val="0"/>
              <c:showCatName val="0"/>
              <c:showSerName val="0"/>
              <c:showPercent val="0"/>
            </c:dLbl>
            <c:dLbl>
              <c:idx val="17"/>
              <c:numFmt formatCode="General" sourceLinked="1"/>
              <c:dLblPos val="outEnd"/>
              <c:showLegendKey val="0"/>
              <c:showVal val="1"/>
              <c:showBubbleSize val="0"/>
              <c:showCatName val="0"/>
              <c:showSerName val="0"/>
              <c:showPercent val="0"/>
            </c:dLbl>
            <c:dLbl>
              <c:idx val="31"/>
              <c:numFmt formatCode="General" sourceLinked="1"/>
              <c:dLblPos val="inBase"/>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'GHG emissions 1990-2001'!$D$60:$D$94</c:f>
              <c:strCache>
                <c:ptCount val="35"/>
                <c:pt idx="0">
                  <c:v>Ireland</c:v>
                </c:pt>
                <c:pt idx="1">
                  <c:v>Portugal</c:v>
                </c:pt>
                <c:pt idx="2">
                  <c:v>Luxembourg</c:v>
                </c:pt>
                <c:pt idx="3">
                  <c:v>Czech Republic</c:v>
                </c:pt>
                <c:pt idx="4">
                  <c:v>Slovenia</c:v>
                </c:pt>
                <c:pt idx="5">
                  <c:v>Spain</c:v>
                </c:pt>
                <c:pt idx="6">
                  <c:v>Austria</c:v>
                </c:pt>
                <c:pt idx="7">
                  <c:v>Malta</c:v>
                </c:pt>
                <c:pt idx="8">
                  <c:v>Turkey</c:v>
                </c:pt>
                <c:pt idx="9">
                  <c:v>Belgium</c:v>
                </c:pt>
                <c:pt idx="10">
                  <c:v>Greece</c:v>
                </c:pt>
                <c:pt idx="11">
                  <c:v>Norway</c:v>
                </c:pt>
                <c:pt idx="12">
                  <c:v>EEA-EFTA</c:v>
                </c:pt>
                <c:pt idx="13">
                  <c:v>Italy</c:v>
                </c:pt>
                <c:pt idx="14">
                  <c:v>Netherlands</c:v>
                </c:pt>
                <c:pt idx="15">
                  <c:v>Romania</c:v>
                </c:pt>
                <c:pt idx="16">
                  <c:v>EU15</c:v>
                </c:pt>
                <c:pt idx="17">
                  <c:v>France</c:v>
                </c:pt>
                <c:pt idx="18">
                  <c:v>Denmark</c:v>
                </c:pt>
                <c:pt idx="19">
                  <c:v>Iceland</c:v>
                </c:pt>
                <c:pt idx="20">
                  <c:v>CC3</c:v>
                </c:pt>
                <c:pt idx="21">
                  <c:v>Hungary</c:v>
                </c:pt>
                <c:pt idx="22">
                  <c:v>Germany</c:v>
                </c:pt>
                <c:pt idx="23">
                  <c:v>Sweden</c:v>
                </c:pt>
                <c:pt idx="24">
                  <c:v>United Kingdom</c:v>
                </c:pt>
                <c:pt idx="25">
                  <c:v>AC10</c:v>
                </c:pt>
                <c:pt idx="26">
                  <c:v>Poland</c:v>
                </c:pt>
                <c:pt idx="27">
                  <c:v>Finland</c:v>
                </c:pt>
                <c:pt idx="28">
                  <c:v>Liechtenstein</c:v>
                </c:pt>
                <c:pt idx="29">
                  <c:v>Cyprus</c:v>
                </c:pt>
                <c:pt idx="30">
                  <c:v>Slovakia</c:v>
                </c:pt>
                <c:pt idx="31">
                  <c:v>Latvia</c:v>
                </c:pt>
                <c:pt idx="32">
                  <c:v>Estonia</c:v>
                </c:pt>
                <c:pt idx="33">
                  <c:v>Lithuania</c:v>
                </c:pt>
                <c:pt idx="34">
                  <c:v>Bulgaria</c:v>
                </c:pt>
              </c:strCache>
            </c:strRef>
          </c:cat>
          <c:val>
            <c:numRef>
              <c:f>'GHG emissions 1990-2001'!$E$60:$E$94</c:f>
              <c:numCache>
                <c:ptCount val="35"/>
                <c:pt idx="0">
                  <c:v>1.2418684844374213</c:v>
                </c:pt>
                <c:pt idx="1">
                  <c:v>0.8111475548715092</c:v>
                </c:pt>
                <c:pt idx="2">
                  <c:v>0.7619069810853968</c:v>
                </c:pt>
                <c:pt idx="3">
                  <c:v>0.7045999074300299</c:v>
                </c:pt>
                <c:pt idx="4">
                  <c:v>0.5929280093253497</c:v>
                </c:pt>
                <c:pt idx="5">
                  <c:v>0.5677422036897467</c:v>
                </c:pt>
                <c:pt idx="6">
                  <c:v>0.4885297440713931</c:v>
                </c:pt>
                <c:pt idx="7">
                  <c:v>0.4591978820124867</c:v>
                </c:pt>
                <c:pt idx="8">
                  <c:v>0.383424456825732</c:v>
                </c:pt>
                <c:pt idx="9">
                  <c:v>0.25602000169072936</c:v>
                </c:pt>
                <c:pt idx="10">
                  <c:v>0.2498163342341827</c:v>
                </c:pt>
                <c:pt idx="11">
                  <c:v>0.2468806254632735</c:v>
                </c:pt>
                <c:pt idx="12">
                  <c:v>0.24187573665600284</c:v>
                </c:pt>
                <c:pt idx="13">
                  <c:v>0.2384277066943488</c:v>
                </c:pt>
                <c:pt idx="14">
                  <c:v>0.22423197983457627</c:v>
                </c:pt>
                <c:pt idx="15">
                  <c:v>0.22420145578022363</c:v>
                </c:pt>
                <c:pt idx="16">
                  <c:v>0.21349493093662536</c:v>
                </c:pt>
                <c:pt idx="17">
                  <c:v>0.19454615462265917</c:v>
                </c:pt>
                <c:pt idx="18">
                  <c:v>0.18219590556387422</c:v>
                </c:pt>
                <c:pt idx="19">
                  <c:v>0.1817546839048977</c:v>
                </c:pt>
                <c:pt idx="20">
                  <c:v>0.16105063560043356</c:v>
                </c:pt>
                <c:pt idx="21">
                  <c:v>0.14757735473521746</c:v>
                </c:pt>
                <c:pt idx="22">
                  <c:v>0.11051428575190837</c:v>
                </c:pt>
                <c:pt idx="23">
                  <c:v>0.08360519966357534</c:v>
                </c:pt>
                <c:pt idx="24">
                  <c:v>0.07738340425206952</c:v>
                </c:pt>
                <c:pt idx="25">
                  <c:v>0.06908313646953107</c:v>
                </c:pt>
                <c:pt idx="26">
                  <c:v>0.039094019587400136</c:v>
                </c:pt>
                <c:pt idx="27">
                  <c:v>0.011826116558520824</c:v>
                </c:pt>
                <c:pt idx="28">
                  <c:v>0</c:v>
                </c:pt>
                <c:pt idx="29">
                  <c:v>0</c:v>
                </c:pt>
                <c:pt idx="30">
                  <c:v>-0.0139161054669922</c:v>
                </c:pt>
                <c:pt idx="31">
                  <c:v>-0.276795037024705</c:v>
                </c:pt>
                <c:pt idx="32">
                  <c:v>-0.2859509383573868</c:v>
                </c:pt>
                <c:pt idx="33">
                  <c:v>-0.35791421233496556</c:v>
                </c:pt>
                <c:pt idx="34">
                  <c:v>-0.42923501629951655</c:v>
                </c:pt>
              </c:numCache>
            </c:numRef>
          </c:val>
        </c:ser>
        <c:axId val="36173652"/>
        <c:axId val="57127413"/>
      </c:barChart>
      <c:catAx>
        <c:axId val="36173652"/>
        <c:scaling>
          <c:orientation val="minMax"/>
        </c:scaling>
        <c:axPos val="l"/>
        <c:delete val="0"/>
        <c:numFmt formatCode="General" sourceLinked="1"/>
        <c:majorTickMark val="out"/>
        <c:minorTickMark val="none"/>
        <c:tickLblPos val="nextTo"/>
        <c:crossAx val="57127413"/>
        <c:crosses val="autoZero"/>
        <c:auto val="1"/>
        <c:lblOffset val="100"/>
        <c:noMultiLvlLbl val="0"/>
      </c:catAx>
      <c:valAx>
        <c:axId val="57127413"/>
        <c:scaling>
          <c:orientation val="minMax"/>
          <c:max val="1.4"/>
          <c:min val="-0.6"/>
        </c:scaling>
        <c:axPos val="b"/>
        <c:title>
          <c:tx>
            <c:rich>
              <a:bodyPr vert="horz" rot="0" anchor="ctr"/>
              <a:lstStyle/>
              <a:p>
                <a:pPr algn="ctr">
                  <a:defRPr/>
                </a:pPr>
                <a:r>
                  <a:rPr lang="en-US"/>
                  <a:t>% change 90-01</a:t>
                </a:r>
              </a:p>
            </c:rich>
          </c:tx>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crossAx val="36173652"/>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
          <c:y val="0.061"/>
          <c:w val="0.62825"/>
          <c:h val="0.906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FF"/>
              </a:solidFill>
            </c:spPr>
          </c:dPt>
          <c:dPt>
            <c:idx val="1"/>
            <c:spPr>
              <a:solidFill>
                <a:srgbClr val="0000FF"/>
              </a:solidFill>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CO</a:t>
                    </a:r>
                    <a:r>
                      <a:rPr lang="en-US" cap="none" sz="1000" b="0" i="0" u="none" baseline="-25000">
                        <a:latin typeface="Arial"/>
                        <a:ea typeface="Arial"/>
                        <a:cs typeface="Arial"/>
                      </a:rPr>
                      <a:t>2</a:t>
                    </a:r>
                    <a:r>
                      <a:rPr lang="en-US" cap="none" sz="1000" b="0" i="0" u="none" baseline="0">
                        <a:latin typeface="Arial"/>
                        <a:ea typeface="Arial"/>
                        <a:cs typeface="Arial"/>
                      </a:rPr>
                      <a:t>
96.6%</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CH</a:t>
                    </a:r>
                    <a:r>
                      <a:rPr lang="en-US" cap="none" sz="1000" b="0" i="0" u="none" baseline="-25000">
                        <a:latin typeface="Arial"/>
                        <a:ea typeface="Arial"/>
                        <a:cs typeface="Arial"/>
                      </a:rPr>
                      <a:t>4</a:t>
                    </a:r>
                    <a:r>
                      <a:rPr lang="en-US" cap="none" sz="1000" b="0" i="0" u="none" baseline="0">
                        <a:latin typeface="Arial"/>
                        <a:ea typeface="Arial"/>
                        <a:cs typeface="Arial"/>
                      </a:rPr>
                      <a:t>
0.4%</a:t>
                    </a:r>
                  </a:p>
                </c:rich>
              </c:tx>
              <c:numFmt formatCode="General" sourceLinked="1"/>
              <c:spPr>
                <a:noFill/>
                <a:ln>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N</a:t>
                    </a:r>
                    <a:r>
                      <a:rPr lang="en-US" cap="none" sz="1000" b="0" i="0" u="none" baseline="-25000">
                        <a:latin typeface="Arial"/>
                        <a:ea typeface="Arial"/>
                        <a:cs typeface="Arial"/>
                      </a:rPr>
                      <a:t>2</a:t>
                    </a:r>
                    <a:r>
                      <a:rPr lang="en-US" cap="none" sz="1000" b="0" i="0" u="none" baseline="0">
                        <a:latin typeface="Arial"/>
                        <a:ea typeface="Arial"/>
                        <a:cs typeface="Arial"/>
                      </a:rPr>
                      <a:t>O
3.1%</a:t>
                    </a:r>
                  </a:p>
                </c:rich>
              </c:tx>
              <c:numFmt formatCode="General" sourceLinked="1"/>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val>
            <c:numRef>
              <c:f>'GHG emiss split by gas 2001'!$J$3:$J$5</c:f>
              <c:numCache>
                <c:ptCount val="3"/>
                <c:pt idx="0">
                  <c:v>963.9893019988456</c:v>
                </c:pt>
                <c:pt idx="1">
                  <c:v>7.902008650312284</c:v>
                </c:pt>
                <c:pt idx="2">
                  <c:v>28.608963813429302</c:v>
                </c:pt>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5"/>
          <c:y val="0.23675"/>
          <c:w val="0.53"/>
          <c:h val="0.718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FF"/>
              </a:solidFill>
            </c:spPr>
          </c:dPt>
          <c:dPt>
            <c:idx val="1"/>
            <c:spPr>
              <a:solidFill>
                <a:srgbClr val="FFFF99"/>
              </a:solidFill>
            </c:spPr>
          </c:dPt>
          <c:dPt>
            <c:idx val="2"/>
            <c:spPr>
              <a:solidFill>
                <a:srgbClr val="00FF00"/>
              </a:solidFill>
            </c:spPr>
          </c:dPt>
          <c:dPt>
            <c:idx val="3"/>
            <c:spPr>
              <a:solidFill>
                <a:srgbClr val="99CCFF"/>
              </a:solidFill>
            </c:spPr>
          </c:dPt>
          <c:dLbls>
            <c:dLbl>
              <c:idx val="0"/>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900" b="0" i="0" u="none" baseline="0"/>
                </a:pPr>
              </a:p>
            </c:txPr>
            <c:showLegendKey val="0"/>
            <c:showVal val="0"/>
            <c:showBubbleSize val="0"/>
            <c:showCatName val="1"/>
            <c:showSerName val="0"/>
            <c:showLeaderLines val="1"/>
            <c:showPercent val="1"/>
          </c:dLbls>
          <c:cat>
            <c:strRef>
              <c:f>'[3]data_GHGemgas-mode split 90, 01'!$A$19:$A$23</c:f>
              <c:strCache>
                <c:ptCount val="5"/>
                <c:pt idx="0">
                  <c:v>Road transport</c:v>
                </c:pt>
                <c:pt idx="1">
                  <c:v>Rail transport</c:v>
                </c:pt>
                <c:pt idx="2">
                  <c:v>Domestic navigation</c:v>
                </c:pt>
                <c:pt idx="3">
                  <c:v>Domestic aviation</c:v>
                </c:pt>
                <c:pt idx="4">
                  <c:v>Other transport</c:v>
                </c:pt>
              </c:strCache>
            </c:strRef>
          </c:cat>
          <c:val>
            <c:numRef>
              <c:f>'[3]data_GHGemgas-mode split 90, 01'!$C$19:$C$23</c:f>
              <c:numCache>
                <c:ptCount val="5"/>
                <c:pt idx="0">
                  <c:v>92.42943838159634</c:v>
                </c:pt>
                <c:pt idx="1">
                  <c:v>0.7994989471899613</c:v>
                </c:pt>
                <c:pt idx="2">
                  <c:v>1.7969178337728393</c:v>
                </c:pt>
                <c:pt idx="3">
                  <c:v>3.3450785752878285</c:v>
                </c:pt>
                <c:pt idx="4">
                  <c:v>1.6290662621530374</c:v>
                </c:pt>
              </c:numCache>
            </c:numRef>
          </c:val>
        </c:ser>
      </c:pieChart>
      <c:spPr>
        <a:noFill/>
        <a:ln>
          <a:noFill/>
        </a:ln>
      </c:spPr>
    </c:plotArea>
    <c:plotVisOnly val="1"/>
    <c:dispBlanksAs val="gap"/>
    <c:showDLblsOverMax val="0"/>
  </c:chart>
  <c:spPr>
    <a:noFill/>
    <a:ln>
      <a:noFill/>
    </a:ln>
  </c:spPr>
  <c:txPr>
    <a:bodyPr vert="horz" rot="0"/>
    <a:lstStyle/>
    <a:p>
      <a:pPr>
        <a:defRPr lang="en-US" cap="none" sz="5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t>2001</a:t>
            </a:r>
          </a:p>
        </c:rich>
      </c:tx>
      <c:layout>
        <c:manualLayout>
          <c:xMode val="factor"/>
          <c:yMode val="factor"/>
          <c:x val="0.3955"/>
          <c:y val="0.0245"/>
        </c:manualLayout>
      </c:layout>
      <c:spPr>
        <a:noFill/>
        <a:ln>
          <a:noFill/>
        </a:ln>
      </c:spPr>
    </c:title>
    <c:plotArea>
      <c:layout>
        <c:manualLayout>
          <c:xMode val="edge"/>
          <c:yMode val="edge"/>
          <c:x val="0.208"/>
          <c:y val="0.218"/>
          <c:w val="0.542"/>
          <c:h val="0.731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FF"/>
              </a:solidFill>
            </c:spPr>
          </c:dPt>
          <c:dPt>
            <c:idx val="1"/>
            <c:spPr>
              <a:solidFill>
                <a:srgbClr val="00FF00"/>
              </a:solidFill>
            </c:spPr>
          </c:dPt>
          <c:dPt>
            <c:idx val="2"/>
            <c:spPr>
              <a:solidFill>
                <a:srgbClr val="FFFF00"/>
              </a:solidFill>
            </c:spPr>
          </c:dPt>
          <c:dPt>
            <c:idx val="3"/>
            <c:spPr>
              <a:solidFill>
                <a:srgbClr val="339966"/>
              </a:solidFill>
            </c:spPr>
          </c:dPt>
          <c:dPt>
            <c:idx val="4"/>
            <c:spPr>
              <a:solidFill>
                <a:srgbClr val="FF0000"/>
              </a:solidFill>
            </c:spPr>
          </c:dPt>
          <c:dLbls>
            <c:dLbl>
              <c:idx val="0"/>
              <c:layout>
                <c:manualLayout>
                  <c:x val="0"/>
                  <c:y val="0"/>
                </c:manualLayout>
              </c:layout>
              <c:txPr>
                <a:bodyPr vert="horz" rot="0" anchor="ctr"/>
                <a:lstStyle/>
                <a:p>
                  <a:pPr algn="ctr">
                    <a:defRPr lang="en-US" cap="none" sz="1000" b="0" i="0" u="none" baseline="0"/>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pPr>
                <a:noFill/>
                <a:ln>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00" b="0" i="0" u="none" baseline="0"/>
                      <a:t>Other transport
1.6%</a:t>
                    </a:r>
                  </a:p>
                </c:rich>
              </c:tx>
              <c:numFmt formatCode="General" sourceLinked="1"/>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'[3]data_trans CO2 by mode 90-01'!$A$16:$A$20</c:f>
              <c:strCache>
                <c:ptCount val="5"/>
                <c:pt idx="0">
                  <c:v>Road transport</c:v>
                </c:pt>
                <c:pt idx="1">
                  <c:v>Rail transport</c:v>
                </c:pt>
                <c:pt idx="2">
                  <c:v>Domestic navigation</c:v>
                </c:pt>
                <c:pt idx="3">
                  <c:v>Domestic aviation</c:v>
                </c:pt>
                <c:pt idx="4">
                  <c:v>Other transport</c:v>
                </c:pt>
              </c:strCache>
            </c:strRef>
          </c:cat>
          <c:val>
            <c:numRef>
              <c:f>'[3]data_trans CO2 by mode 90-01'!$C$16:$C$20</c:f>
              <c:numCache>
                <c:ptCount val="5"/>
                <c:pt idx="0">
                  <c:v>92.42943838159634</c:v>
                </c:pt>
                <c:pt idx="1">
                  <c:v>0.7994989471899613</c:v>
                </c:pt>
                <c:pt idx="2">
                  <c:v>1.7969178337728393</c:v>
                </c:pt>
                <c:pt idx="3">
                  <c:v>3.3450785752878285</c:v>
                </c:pt>
                <c:pt idx="4">
                  <c:v>1.6290662621530374</c:v>
                </c:pt>
              </c:numCache>
            </c:numRef>
          </c:val>
        </c:ser>
      </c:pieChart>
      <c:spPr>
        <a:noFill/>
        <a:ln>
          <a:noFill/>
        </a:ln>
      </c:spPr>
    </c:plotArea>
    <c:plotVisOnly val="1"/>
    <c:dispBlanksAs val="gap"/>
    <c:showDLblsOverMax val="0"/>
  </c:chart>
  <c:spPr>
    <a:noFill/>
    <a:ln>
      <a:noFill/>
    </a:ln>
  </c:spPr>
  <c:txPr>
    <a:bodyPr vert="horz" rot="0"/>
    <a:lstStyle/>
    <a:p>
      <a:pPr>
        <a:defRPr lang="en-US" cap="none" sz="4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95"/>
          <c:y val="0.2155"/>
          <c:w val="0.461"/>
          <c:h val="0.743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FF"/>
              </a:solidFill>
            </c:spPr>
          </c:dPt>
          <c:dPt>
            <c:idx val="1"/>
            <c:spPr>
              <a:solidFill>
                <a:srgbClr val="FFFF99"/>
              </a:solidFill>
            </c:spPr>
          </c:dPt>
          <c:dPt>
            <c:idx val="2"/>
            <c:spPr>
              <a:solidFill>
                <a:srgbClr val="00FF00"/>
              </a:solidFill>
            </c:spPr>
          </c:dPt>
          <c:dPt>
            <c:idx val="3"/>
            <c:spPr>
              <a:solidFill>
                <a:srgbClr val="99CCFF"/>
              </a:solidFill>
            </c:spPr>
          </c:dP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900" b="0" i="0" u="none" baseline="0"/>
                </a:pPr>
              </a:p>
            </c:txPr>
            <c:showLegendKey val="0"/>
            <c:showVal val="0"/>
            <c:showBubbleSize val="0"/>
            <c:showCatName val="1"/>
            <c:showSerName val="0"/>
            <c:showLeaderLines val="1"/>
            <c:showPercent val="1"/>
          </c:dLbls>
          <c:cat>
            <c:strRef>
              <c:f>'EEA-EFTA split by gas, mode'!$A$54:$A$58</c:f>
              <c:strCache>
                <c:ptCount val="5"/>
                <c:pt idx="0">
                  <c:v>Domestic aviation</c:v>
                </c:pt>
                <c:pt idx="1">
                  <c:v>Road transport</c:v>
                </c:pt>
                <c:pt idx="2">
                  <c:v>Rail transport</c:v>
                </c:pt>
                <c:pt idx="3">
                  <c:v>Domestic navigation</c:v>
                </c:pt>
                <c:pt idx="4">
                  <c:v>Other transport</c:v>
                </c:pt>
              </c:strCache>
            </c:strRef>
          </c:cat>
          <c:val>
            <c:numRef>
              <c:f>'EEA-EFTA split by gas, mode'!$G$54:$G$58</c:f>
              <c:numCache>
                <c:ptCount val="5"/>
                <c:pt idx="0">
                  <c:v>1.0942267855257748</c:v>
                </c:pt>
                <c:pt idx="1">
                  <c:v>10.141675192218447</c:v>
                </c:pt>
                <c:pt idx="2">
                  <c:v>0.04730393954279357</c:v>
                </c:pt>
                <c:pt idx="3">
                  <c:v>2.311156340233538</c:v>
                </c:pt>
                <c:pt idx="4">
                  <c:v>0.6753406107077458</c:v>
                </c:pt>
              </c:numCache>
            </c:numRef>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505"/>
          <c:w val="0.9645"/>
          <c:h val="0.8445"/>
        </c:manualLayout>
      </c:layout>
      <c:barChart>
        <c:barDir val="bar"/>
        <c:grouping val="clustered"/>
        <c:varyColors val="0"/>
        <c:ser>
          <c:idx val="2"/>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FF00"/>
              </a:solidFill>
            </c:spPr>
          </c:dPt>
          <c:dPt>
            <c:idx val="2"/>
            <c:invertIfNegative val="0"/>
            <c:spPr>
              <a:solidFill>
                <a:srgbClr val="FF0000"/>
              </a:solidFill>
            </c:spPr>
          </c:dPt>
          <c:dPt>
            <c:idx val="4"/>
            <c:invertIfNegative val="0"/>
            <c:spPr>
              <a:solidFill>
                <a:srgbClr val="00FF00"/>
              </a:solidFill>
            </c:spPr>
          </c:dPt>
          <c:dPt>
            <c:idx val="5"/>
            <c:invertIfNegative val="0"/>
            <c:spPr>
              <a:solidFill>
                <a:srgbClr val="00FF00"/>
              </a:solidFill>
            </c:spPr>
          </c:dPt>
          <c:dLbls>
            <c:dLbl>
              <c:idx val="1"/>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'Contrib to change EU15'!$A$4:$A$11</c:f>
              <c:strCache>
                <c:ptCount val="8"/>
                <c:pt idx="0">
                  <c:v>CO2</c:v>
                </c:pt>
                <c:pt idx="1">
                  <c:v>CH4</c:v>
                </c:pt>
                <c:pt idx="2">
                  <c:v>N2O</c:v>
                </c:pt>
                <c:pt idx="3">
                  <c:v>Road transport</c:v>
                </c:pt>
                <c:pt idx="4">
                  <c:v>Rail transport</c:v>
                </c:pt>
                <c:pt idx="5">
                  <c:v>Domestic navigation</c:v>
                </c:pt>
                <c:pt idx="6">
                  <c:v>Domestic aviation</c:v>
                </c:pt>
                <c:pt idx="7">
                  <c:v>Other transport</c:v>
                </c:pt>
              </c:strCache>
            </c:strRef>
          </c:cat>
          <c:val>
            <c:numRef>
              <c:f>'Contrib to change EU15'!$D$4:$D$11</c:f>
              <c:numCache>
                <c:ptCount val="8"/>
                <c:pt idx="0">
                  <c:v>19.988684417760215</c:v>
                </c:pt>
                <c:pt idx="1">
                  <c:v>-36.246540723352425</c:v>
                </c:pt>
                <c:pt idx="2">
                  <c:v>126.08076794760525</c:v>
                </c:pt>
                <c:pt idx="3">
                  <c:v>23.037245046820367</c:v>
                </c:pt>
                <c:pt idx="4">
                  <c:v>-27.76094869466264</c:v>
                </c:pt>
                <c:pt idx="5">
                  <c:v>-9.84286925412535</c:v>
                </c:pt>
                <c:pt idx="6">
                  <c:v>27.884937724959475</c:v>
                </c:pt>
                <c:pt idx="7">
                  <c:v>4.846092508894503</c:v>
                </c:pt>
              </c:numCache>
            </c:numRef>
          </c:val>
        </c:ser>
        <c:axId val="44384670"/>
        <c:axId val="63917711"/>
      </c:barChart>
      <c:catAx>
        <c:axId val="44384670"/>
        <c:scaling>
          <c:orientation val="minMax"/>
        </c:scaling>
        <c:axPos val="l"/>
        <c:delete val="0"/>
        <c:numFmt formatCode="0.0" sourceLinked="0"/>
        <c:majorTickMark val="out"/>
        <c:minorTickMark val="none"/>
        <c:tickLblPos val="low"/>
        <c:txPr>
          <a:bodyPr/>
          <a:lstStyle/>
          <a:p>
            <a:pPr>
              <a:defRPr lang="en-US" cap="none" sz="800" b="0" i="0" u="none" baseline="0"/>
            </a:pPr>
          </a:p>
        </c:txPr>
        <c:crossAx val="63917711"/>
        <c:crosses val="autoZero"/>
        <c:auto val="1"/>
        <c:lblOffset val="100"/>
        <c:noMultiLvlLbl val="0"/>
      </c:catAx>
      <c:valAx>
        <c:axId val="63917711"/>
        <c:scaling>
          <c:orientation val="minMax"/>
          <c:max val="120"/>
          <c:min val="-60"/>
        </c:scaling>
        <c:axPos val="b"/>
        <c:title>
          <c:tx>
            <c:rich>
              <a:bodyPr vert="horz" rot="0" anchor="ctr"/>
              <a:lstStyle/>
              <a:p>
                <a:pPr algn="ctr">
                  <a:defRPr/>
                </a:pPr>
                <a:r>
                  <a:rPr lang="en-US" cap="none" sz="850" b="0" i="0" u="none" baseline="0"/>
                  <a:t>%</a:t>
                </a:r>
              </a:p>
            </c:rich>
          </c:tx>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44384670"/>
        <c:crossesAt val="1"/>
        <c:crossBetween val="between"/>
        <c:dispUnits/>
        <c:majorUnit val="20"/>
      </c:valAx>
      <c:spPr>
        <a:noFill/>
        <a:ln w="12700">
          <a:solidFill>
            <a:srgbClr val="808080"/>
          </a:solidFill>
        </a:ln>
      </c:spPr>
    </c:plotArea>
    <c:plotVisOnly val="1"/>
    <c:dispBlanksAs val="gap"/>
    <c:showDLblsOverMax val="0"/>
  </c:chart>
  <c:spPr>
    <a:noFill/>
    <a:ln>
      <a:noFill/>
    </a:ln>
  </c:spPr>
  <c:txPr>
    <a:bodyPr vert="horz" rot="0"/>
    <a:lstStyle/>
    <a:p>
      <a:pPr>
        <a:defRPr lang="en-US" cap="none" sz="4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505"/>
          <c:w val="0.9645"/>
          <c:h val="0.8445"/>
        </c:manualLayout>
      </c:layout>
      <c:barChart>
        <c:barDir val="bar"/>
        <c:grouping val="clustered"/>
        <c:varyColors val="0"/>
        <c:ser>
          <c:idx val="2"/>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FF00"/>
              </a:solidFill>
            </c:spPr>
          </c:dPt>
          <c:dPt>
            <c:idx val="2"/>
            <c:invertIfNegative val="0"/>
            <c:spPr>
              <a:solidFill>
                <a:srgbClr val="FF0000"/>
              </a:solidFill>
            </c:spPr>
          </c:dPt>
          <c:dPt>
            <c:idx val="4"/>
            <c:invertIfNegative val="0"/>
            <c:spPr>
              <a:solidFill>
                <a:srgbClr val="00FF00"/>
              </a:solidFill>
            </c:spPr>
          </c:dPt>
          <c:dPt>
            <c:idx val="5"/>
            <c:invertIfNegative val="0"/>
            <c:spPr>
              <a:solidFill>
                <a:srgbClr val="00FF00"/>
              </a:solidFill>
            </c:spPr>
          </c:dPt>
          <c:dLbls>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'Contrib to change EU15'!$A$50:$A$57</c:f>
              <c:strCache>
                <c:ptCount val="8"/>
                <c:pt idx="0">
                  <c:v>CO2</c:v>
                </c:pt>
                <c:pt idx="1">
                  <c:v>CH4</c:v>
                </c:pt>
                <c:pt idx="2">
                  <c:v>N2O</c:v>
                </c:pt>
                <c:pt idx="3">
                  <c:v>Road transport</c:v>
                </c:pt>
                <c:pt idx="4">
                  <c:v>Rail transport</c:v>
                </c:pt>
                <c:pt idx="5">
                  <c:v>Domestic navigation</c:v>
                </c:pt>
                <c:pt idx="6">
                  <c:v>Domestic aviation</c:v>
                </c:pt>
                <c:pt idx="7">
                  <c:v>Other transport</c:v>
                </c:pt>
              </c:strCache>
            </c:strRef>
          </c:cat>
          <c:val>
            <c:numRef>
              <c:f>'Contrib to change EU15'!$E$50:$E$57</c:f>
              <c:numCache>
                <c:ptCount val="8"/>
                <c:pt idx="0">
                  <c:v>20.196411109355477</c:v>
                </c:pt>
                <c:pt idx="1">
                  <c:v>-18.935935423583658</c:v>
                </c:pt>
                <c:pt idx="2">
                  <c:v>321.2678348353211</c:v>
                </c:pt>
              </c:numCache>
            </c:numRef>
          </c:val>
        </c:ser>
        <c:axId val="38388488"/>
        <c:axId val="9952073"/>
      </c:barChart>
      <c:catAx>
        <c:axId val="38388488"/>
        <c:scaling>
          <c:orientation val="minMax"/>
        </c:scaling>
        <c:axPos val="l"/>
        <c:delete val="0"/>
        <c:numFmt formatCode="0.0" sourceLinked="0"/>
        <c:majorTickMark val="out"/>
        <c:minorTickMark val="none"/>
        <c:tickLblPos val="low"/>
        <c:txPr>
          <a:bodyPr/>
          <a:lstStyle/>
          <a:p>
            <a:pPr>
              <a:defRPr lang="en-US" cap="none" sz="800" b="0" i="0" u="none" baseline="0"/>
            </a:pPr>
          </a:p>
        </c:txPr>
        <c:crossAx val="9952073"/>
        <c:crosses val="autoZero"/>
        <c:auto val="1"/>
        <c:lblOffset val="100"/>
        <c:noMultiLvlLbl val="0"/>
      </c:catAx>
      <c:valAx>
        <c:axId val="9952073"/>
        <c:scaling>
          <c:orientation val="minMax"/>
          <c:max val="120"/>
          <c:min val="-60"/>
        </c:scaling>
        <c:axPos val="b"/>
        <c:title>
          <c:tx>
            <c:rich>
              <a:bodyPr vert="horz" rot="0" anchor="ctr"/>
              <a:lstStyle/>
              <a:p>
                <a:pPr algn="ctr">
                  <a:defRPr/>
                </a:pPr>
                <a:r>
                  <a:rPr lang="en-US" cap="none" sz="850" b="0" i="0" u="none" baseline="0"/>
                  <a:t>%</a:t>
                </a:r>
              </a:p>
            </c:rich>
          </c:tx>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38388488"/>
        <c:crossesAt val="1"/>
        <c:crossBetween val="between"/>
        <c:dispUnits/>
        <c:majorUnit val="20"/>
      </c:valAx>
      <c:spPr>
        <a:noFill/>
        <a:ln w="12700">
          <a:solidFill>
            <a:srgbClr val="808080"/>
          </a:solidFill>
        </a:ln>
      </c:spPr>
    </c:plotArea>
    <c:plotVisOnly val="1"/>
    <c:dispBlanksAs val="gap"/>
    <c:showDLblsOverMax val="0"/>
  </c:chart>
  <c:spPr>
    <a:noFill/>
    <a:ln>
      <a:noFill/>
    </a:ln>
  </c:spPr>
  <c:txPr>
    <a:bodyPr vert="horz" rot="0"/>
    <a:lstStyle/>
    <a:p>
      <a:pPr>
        <a:defRPr lang="en-US" cap="none" sz="42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505"/>
          <c:w val="0.9645"/>
          <c:h val="0.8445"/>
        </c:manualLayout>
      </c:layout>
      <c:barChart>
        <c:barDir val="bar"/>
        <c:grouping val="clustered"/>
        <c:varyColors val="0"/>
        <c:ser>
          <c:idx val="2"/>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FF00"/>
              </a:solidFill>
            </c:spPr>
          </c:dPt>
          <c:dPt>
            <c:idx val="2"/>
            <c:invertIfNegative val="0"/>
            <c:spPr>
              <a:solidFill>
                <a:srgbClr val="FF0000"/>
              </a:solidFill>
            </c:spPr>
          </c:dPt>
          <c:dPt>
            <c:idx val="4"/>
            <c:invertIfNegative val="0"/>
            <c:spPr>
              <a:solidFill>
                <a:srgbClr val="00FF00"/>
              </a:solidFill>
            </c:spPr>
          </c:dPt>
          <c:dPt>
            <c:idx val="5"/>
            <c:invertIfNegative val="0"/>
            <c:spPr>
              <a:solidFill>
                <a:srgbClr val="00FF00"/>
              </a:solidFill>
            </c:spPr>
          </c:dPt>
          <c:dLbls>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0"/>
              <c:showSerName val="0"/>
              <c:showPercent val="0"/>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'Contrib to change EU15'!$A$38:$A$45</c:f>
              <c:strCache>
                <c:ptCount val="8"/>
                <c:pt idx="0">
                  <c:v>CO2</c:v>
                </c:pt>
                <c:pt idx="1">
                  <c:v>CH4</c:v>
                </c:pt>
                <c:pt idx="2">
                  <c:v>N2O</c:v>
                </c:pt>
                <c:pt idx="3">
                  <c:v>Road transport</c:v>
                </c:pt>
                <c:pt idx="4">
                  <c:v>Rail transport</c:v>
                </c:pt>
                <c:pt idx="5">
                  <c:v>Domestic navigation</c:v>
                </c:pt>
                <c:pt idx="6">
                  <c:v>Domestic aviation</c:v>
                </c:pt>
                <c:pt idx="7">
                  <c:v>Other transport</c:v>
                </c:pt>
              </c:strCache>
            </c:strRef>
          </c:cat>
          <c:val>
            <c:numRef>
              <c:f>'Contrib to change EU15'!$E$38:$E$45</c:f>
              <c:numCache>
                <c:ptCount val="8"/>
                <c:pt idx="0">
                  <c:v>5.91656421694429</c:v>
                </c:pt>
                <c:pt idx="1">
                  <c:v>-10.8387786702341</c:v>
                </c:pt>
                <c:pt idx="2">
                  <c:v>93.8306364797408</c:v>
                </c:pt>
              </c:numCache>
            </c:numRef>
          </c:val>
        </c:ser>
        <c:axId val="22459794"/>
        <c:axId val="811555"/>
      </c:barChart>
      <c:catAx>
        <c:axId val="22459794"/>
        <c:scaling>
          <c:orientation val="minMax"/>
        </c:scaling>
        <c:axPos val="l"/>
        <c:delete val="0"/>
        <c:numFmt formatCode="0.0" sourceLinked="0"/>
        <c:majorTickMark val="out"/>
        <c:minorTickMark val="none"/>
        <c:tickLblPos val="low"/>
        <c:txPr>
          <a:bodyPr/>
          <a:lstStyle/>
          <a:p>
            <a:pPr>
              <a:defRPr lang="en-US" cap="none" sz="800" b="0" i="0" u="none" baseline="0"/>
            </a:pPr>
          </a:p>
        </c:txPr>
        <c:crossAx val="811555"/>
        <c:crosses val="autoZero"/>
        <c:auto val="1"/>
        <c:lblOffset val="100"/>
        <c:noMultiLvlLbl val="0"/>
      </c:catAx>
      <c:valAx>
        <c:axId val="811555"/>
        <c:scaling>
          <c:orientation val="minMax"/>
          <c:max val="120"/>
          <c:min val="-60"/>
        </c:scaling>
        <c:axPos val="b"/>
        <c:title>
          <c:tx>
            <c:rich>
              <a:bodyPr vert="horz" rot="0" anchor="ctr"/>
              <a:lstStyle/>
              <a:p>
                <a:pPr algn="ctr">
                  <a:defRPr/>
                </a:pPr>
                <a:r>
                  <a:rPr lang="en-US" cap="none" sz="850" b="0" i="0" u="none" baseline="0"/>
                  <a:t>%</a:t>
                </a:r>
              </a:p>
            </c:rich>
          </c:tx>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22459794"/>
        <c:crossesAt val="1"/>
        <c:crossBetween val="between"/>
        <c:dispUnits/>
        <c:majorUnit val="20"/>
      </c:valAx>
      <c:spPr>
        <a:noFill/>
        <a:ln w="12700">
          <a:solidFill>
            <a:srgbClr val="808080"/>
          </a:solidFill>
        </a:ln>
      </c:spPr>
    </c:plotArea>
    <c:plotVisOnly val="1"/>
    <c:dispBlanksAs val="gap"/>
    <c:showDLblsOverMax val="0"/>
  </c:chart>
  <c:spPr>
    <a:noFill/>
    <a:ln>
      <a:noFill/>
    </a:ln>
  </c:spPr>
  <c:txPr>
    <a:bodyPr vert="horz" rot="0"/>
    <a:lstStyle/>
    <a:p>
      <a:pPr>
        <a:defRPr lang="en-US" cap="none" sz="4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5118110236220472" footer="0.5118110236220472"/>
  <pageSetup horizontalDpi="600" verticalDpi="6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600" verticalDpi="600" orientation="landscape" paperSize="9"/>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drawing r:id="rId1"/>
</chartsheet>
</file>

<file path=xl/chartsheets/sheet12.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5118110236220472" footer="0.5118110236220472"/>
  <pageSetup horizontalDpi="600" verticalDpi="600" orientation="landscape" paperSize="9"/>
  <drawing r:id="rId1"/>
</chartsheet>
</file>

<file path=xl/chartsheets/sheet13.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5118110236220472" footer="0.5118110236220472"/>
  <pageSetup horizontalDpi="600" verticalDpi="600" orientation="landscape" paperSize="9"/>
  <drawing r:id="rId1"/>
</chartsheet>
</file>

<file path=xl/chartsheets/sheet14.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600" verticalDpi="600" orientation="landscape" paperSize="9"/>
  <drawing r:id="rId1"/>
</chartsheet>
</file>

<file path=xl/chartsheets/sheet15.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5118110236220472" footer="0.5118110236220472"/>
  <pageSetup horizontalDpi="600" verticalDpi="600" orientation="landscape" paperSize="9"/>
  <drawing r:id="rId1"/>
</chartsheet>
</file>

<file path=xl/chartsheets/sheet16.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5118110236220472" footer="0.5118110236220472"/>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portrait" paperSize="9"/>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600" verticalDpi="6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600" verticalDpi="6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600" verticalDpi="6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600" verticalDpi="600" orientation="landscape" paperSize="9"/>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86575" cy="44196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438775" cy="31337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0.2785</cdr:x>
      <cdr:y>0.07925</cdr:y>
    </cdr:from>
    <cdr:to>
      <cdr:x>0.40675</cdr:x>
      <cdr:y>0.28625</cdr:y>
    </cdr:to>
    <cdr:sp>
      <cdr:nvSpPr>
        <cdr:cNvPr id="1" name="TextBox 1"/>
        <cdr:cNvSpPr txBox="1">
          <a:spLocks noChangeArrowheads="1"/>
        </cdr:cNvSpPr>
      </cdr:nvSpPr>
      <cdr:spPr>
        <a:xfrm>
          <a:off x="1514475" y="247650"/>
          <a:ext cx="695325" cy="647700"/>
        </a:xfrm>
        <a:prstGeom prst="rect">
          <a:avLst/>
        </a:prstGeom>
        <a:noFill/>
        <a:ln w="9525" cmpd="sng">
          <a:noFill/>
        </a:ln>
      </cdr:spPr>
      <cdr:txBody>
        <a:bodyPr vertOverflow="clip" wrap="square"/>
        <a:p>
          <a:pPr algn="l">
            <a:defRPr/>
          </a:pPr>
          <a:r>
            <a:rPr lang="en-US" cap="none" sz="1625" b="0" i="0" u="none" baseline="0"/>
            <a:t>J</a:t>
          </a:r>
        </a:p>
      </cdr:txBody>
    </cdr:sp>
  </cdr:relSizeAnchor>
  <cdr:relSizeAnchor xmlns:cdr="http://schemas.openxmlformats.org/drawingml/2006/chartDrawing">
    <cdr:from>
      <cdr:x>0.83675</cdr:x>
      <cdr:y>0.1565</cdr:y>
    </cdr:from>
    <cdr:to>
      <cdr:x>0.96325</cdr:x>
      <cdr:y>0.35075</cdr:y>
    </cdr:to>
    <cdr:sp>
      <cdr:nvSpPr>
        <cdr:cNvPr id="2" name="TextBox 2"/>
        <cdr:cNvSpPr txBox="1">
          <a:spLocks noChangeArrowheads="1"/>
        </cdr:cNvSpPr>
      </cdr:nvSpPr>
      <cdr:spPr>
        <a:xfrm>
          <a:off x="4543425" y="485775"/>
          <a:ext cx="685800" cy="609600"/>
        </a:xfrm>
        <a:prstGeom prst="rect">
          <a:avLst/>
        </a:prstGeom>
        <a:noFill/>
        <a:ln w="9525" cmpd="sng">
          <a:noFill/>
        </a:ln>
      </cdr:spPr>
      <cdr:txBody>
        <a:bodyPr vertOverflow="clip" wrap="square"/>
        <a:p>
          <a:pPr algn="l">
            <a:defRPr/>
          </a:pPr>
          <a:r>
            <a:rPr lang="en-US" cap="none" sz="1625" b="0" i="0" u="none" baseline="0"/>
            <a:t>L</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438775" cy="313372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0.2785</cdr:x>
      <cdr:y>0.07925</cdr:y>
    </cdr:from>
    <cdr:to>
      <cdr:x>0.40675</cdr:x>
      <cdr:y>0.28625</cdr:y>
    </cdr:to>
    <cdr:sp>
      <cdr:nvSpPr>
        <cdr:cNvPr id="1" name="TextBox 1"/>
        <cdr:cNvSpPr txBox="1">
          <a:spLocks noChangeArrowheads="1"/>
        </cdr:cNvSpPr>
      </cdr:nvSpPr>
      <cdr:spPr>
        <a:xfrm>
          <a:off x="1514475" y="247650"/>
          <a:ext cx="695325" cy="647700"/>
        </a:xfrm>
        <a:prstGeom prst="rect">
          <a:avLst/>
        </a:prstGeom>
        <a:noFill/>
        <a:ln w="9525" cmpd="sng">
          <a:noFill/>
        </a:ln>
      </cdr:spPr>
      <cdr:txBody>
        <a:bodyPr vertOverflow="clip" wrap="square"/>
        <a:p>
          <a:pPr algn="l">
            <a:defRPr/>
          </a:pPr>
          <a:r>
            <a:rPr lang="en-US" cap="none" sz="1625" b="0" i="0" u="none" baseline="0"/>
            <a:t>J</a:t>
          </a:r>
        </a:p>
      </cdr:txBody>
    </cdr:sp>
  </cdr:relSizeAnchor>
  <cdr:relSizeAnchor xmlns:cdr="http://schemas.openxmlformats.org/drawingml/2006/chartDrawing">
    <cdr:from>
      <cdr:x>0.83675</cdr:x>
      <cdr:y>0.1565</cdr:y>
    </cdr:from>
    <cdr:to>
      <cdr:x>0.96325</cdr:x>
      <cdr:y>0.35075</cdr:y>
    </cdr:to>
    <cdr:sp>
      <cdr:nvSpPr>
        <cdr:cNvPr id="2" name="TextBox 2"/>
        <cdr:cNvSpPr txBox="1">
          <a:spLocks noChangeArrowheads="1"/>
        </cdr:cNvSpPr>
      </cdr:nvSpPr>
      <cdr:spPr>
        <a:xfrm>
          <a:off x="4543425" y="485775"/>
          <a:ext cx="685800" cy="609600"/>
        </a:xfrm>
        <a:prstGeom prst="rect">
          <a:avLst/>
        </a:prstGeom>
        <a:noFill/>
        <a:ln w="9525" cmpd="sng">
          <a:noFill/>
        </a:ln>
      </cdr:spPr>
      <cdr:txBody>
        <a:bodyPr vertOverflow="clip" wrap="square"/>
        <a:p>
          <a:pPr algn="l">
            <a:defRPr/>
          </a:pPr>
          <a:r>
            <a:rPr lang="en-US" cap="none" sz="1625" b="0" i="0" u="none" baseline="0"/>
            <a:t>L</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438775" cy="313372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7915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86575" cy="534352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81675" cy="37242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370522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172075" cy="30956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209550" y="0"/>
        <a:ext cx="5657850" cy="88392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191375" cy="45053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4533900" cy="34385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4324350" cy="32099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190500" y="66675"/>
        <a:ext cx="4171950" cy="3114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4800600" cy="36861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0.2785</cdr:x>
      <cdr:y>0.07925</cdr:y>
    </cdr:from>
    <cdr:to>
      <cdr:x>0.40675</cdr:x>
      <cdr:y>0.28625</cdr:y>
    </cdr:to>
    <cdr:sp>
      <cdr:nvSpPr>
        <cdr:cNvPr id="1" name="TextBox 1"/>
        <cdr:cNvSpPr txBox="1">
          <a:spLocks noChangeArrowheads="1"/>
        </cdr:cNvSpPr>
      </cdr:nvSpPr>
      <cdr:spPr>
        <a:xfrm>
          <a:off x="1514475" y="247650"/>
          <a:ext cx="695325" cy="647700"/>
        </a:xfrm>
        <a:prstGeom prst="rect">
          <a:avLst/>
        </a:prstGeom>
        <a:noFill/>
        <a:ln w="9525" cmpd="sng">
          <a:noFill/>
        </a:ln>
      </cdr:spPr>
      <cdr:txBody>
        <a:bodyPr vertOverflow="clip" wrap="square"/>
        <a:p>
          <a:pPr algn="l">
            <a:defRPr/>
          </a:pPr>
          <a:r>
            <a:rPr lang="en-US" cap="none" sz="1625" b="0" i="0" u="none" baseline="0"/>
            <a:t>J</a:t>
          </a:r>
        </a:p>
      </cdr:txBody>
    </cdr:sp>
  </cdr:relSizeAnchor>
  <cdr:relSizeAnchor xmlns:cdr="http://schemas.openxmlformats.org/drawingml/2006/chartDrawing">
    <cdr:from>
      <cdr:x>0.83675</cdr:x>
      <cdr:y>0.1565</cdr:y>
    </cdr:from>
    <cdr:to>
      <cdr:x>0.96325</cdr:x>
      <cdr:y>0.35075</cdr:y>
    </cdr:to>
    <cdr:sp>
      <cdr:nvSpPr>
        <cdr:cNvPr id="2" name="TextBox 2"/>
        <cdr:cNvSpPr txBox="1">
          <a:spLocks noChangeArrowheads="1"/>
        </cdr:cNvSpPr>
      </cdr:nvSpPr>
      <cdr:spPr>
        <a:xfrm>
          <a:off x="4543425" y="485775"/>
          <a:ext cx="685800" cy="609600"/>
        </a:xfrm>
        <a:prstGeom prst="rect">
          <a:avLst/>
        </a:prstGeom>
        <a:noFill/>
        <a:ln w="9525" cmpd="sng">
          <a:noFill/>
        </a:ln>
      </cdr:spPr>
      <cdr:txBody>
        <a:bodyPr vertOverflow="clip" wrap="square"/>
        <a:p>
          <a:pPr algn="l">
            <a:defRPr/>
          </a:pPr>
          <a:r>
            <a:rPr lang="en-US" cap="none" sz="1625" b="0" i="0" u="none" baseline="0"/>
            <a:t>L</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438775" cy="31337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0.2785</cdr:x>
      <cdr:y>0.07925</cdr:y>
    </cdr:from>
    <cdr:to>
      <cdr:x>0.40675</cdr:x>
      <cdr:y>0.28625</cdr:y>
    </cdr:to>
    <cdr:sp>
      <cdr:nvSpPr>
        <cdr:cNvPr id="1" name="TextBox 1"/>
        <cdr:cNvSpPr txBox="1">
          <a:spLocks noChangeArrowheads="1"/>
        </cdr:cNvSpPr>
      </cdr:nvSpPr>
      <cdr:spPr>
        <a:xfrm>
          <a:off x="1514475" y="247650"/>
          <a:ext cx="695325" cy="647700"/>
        </a:xfrm>
        <a:prstGeom prst="rect">
          <a:avLst/>
        </a:prstGeom>
        <a:noFill/>
        <a:ln w="9525" cmpd="sng">
          <a:noFill/>
        </a:ln>
      </cdr:spPr>
      <cdr:txBody>
        <a:bodyPr vertOverflow="clip" wrap="square"/>
        <a:p>
          <a:pPr algn="l">
            <a:defRPr/>
          </a:pPr>
          <a:r>
            <a:rPr lang="en-US" cap="none" sz="1625" b="0" i="0" u="none" baseline="0"/>
            <a:t>J</a:t>
          </a:r>
        </a:p>
      </cdr:txBody>
    </cdr:sp>
  </cdr:relSizeAnchor>
  <cdr:relSizeAnchor xmlns:cdr="http://schemas.openxmlformats.org/drawingml/2006/chartDrawing">
    <cdr:from>
      <cdr:x>0.83675</cdr:x>
      <cdr:y>0.1565</cdr:y>
    </cdr:from>
    <cdr:to>
      <cdr:x>0.96325</cdr:x>
      <cdr:y>0.35075</cdr:y>
    </cdr:to>
    <cdr:sp>
      <cdr:nvSpPr>
        <cdr:cNvPr id="2" name="TextBox 2"/>
        <cdr:cNvSpPr txBox="1">
          <a:spLocks noChangeArrowheads="1"/>
        </cdr:cNvSpPr>
      </cdr:nvSpPr>
      <cdr:spPr>
        <a:xfrm>
          <a:off x="4543425" y="485775"/>
          <a:ext cx="685800" cy="609600"/>
        </a:xfrm>
        <a:prstGeom prst="rect">
          <a:avLst/>
        </a:prstGeom>
        <a:noFill/>
        <a:ln w="9525" cmpd="sng">
          <a:noFill/>
        </a:ln>
      </cdr:spPr>
      <cdr:txBody>
        <a:bodyPr vertOverflow="clip" wrap="square"/>
        <a:p>
          <a:pPr algn="l">
            <a:defRPr/>
          </a:pPr>
          <a:r>
            <a:rPr lang="en-US" cap="none" sz="1625" b="0" i="0" u="none" baseline="0"/>
            <a:t>L</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crf_1a1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RF%202003\CRF-ITA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RM%202003%2002%20EEA31%20-%20Transport%20emissions%20of%20greenhouse%20gases%20v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kumente%20und%20Einstellungen\huttunen\Lokale%20Einstellungen\Temporary%20Internet%20Files\OLKDC\crf_1a1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T"/>
      <sheetName val="DK"/>
      <sheetName val="ES"/>
      <sheetName val="FI"/>
      <sheetName val="FR"/>
      <sheetName val="GB"/>
      <sheetName val="GR"/>
      <sheetName val="IE"/>
      <sheetName val="IT"/>
      <sheetName val="NL"/>
      <sheetName val="PT"/>
      <sheetName val="SE"/>
      <sheetName val="BG"/>
      <sheetName val="CZ"/>
      <sheetName val="EE"/>
      <sheetName val="HU"/>
      <sheetName val="LV"/>
      <sheetName val="SK"/>
      <sheetName val="EU12"/>
      <sheetName val="EU1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5">
        <row r="8">
          <cell r="H8">
            <v>125191.09528916841</v>
          </cell>
        </row>
        <row r="9">
          <cell r="H9">
            <v>52922.141912633255</v>
          </cell>
        </row>
        <row r="10">
          <cell r="H10">
            <v>65825.37033536704</v>
          </cell>
        </row>
        <row r="11">
          <cell r="H11">
            <v>1581.3216418137754</v>
          </cell>
        </row>
        <row r="12">
          <cell r="H12">
            <v>0</v>
          </cell>
        </row>
        <row r="13">
          <cell r="H13">
            <v>263.3202</v>
          </cell>
        </row>
        <row r="14">
          <cell r="H14">
            <v>4862.261399354341</v>
          </cell>
        </row>
        <row r="15">
          <cell r="H15">
            <v>2721.9639126332618</v>
          </cell>
        </row>
        <row r="16">
          <cell r="H16">
            <v>34.203993012598886</v>
          </cell>
        </row>
        <row r="17">
          <cell r="H17">
            <v>2687.759919620663</v>
          </cell>
        </row>
        <row r="18">
          <cell r="H18">
            <v>114834.62663380889</v>
          </cell>
        </row>
        <row r="19">
          <cell r="H19">
            <v>50200.17799999999</v>
          </cell>
        </row>
        <row r="20">
          <cell r="H20">
            <v>59607.94899999999</v>
          </cell>
        </row>
        <row r="21">
          <cell r="H21">
            <v>879.4126338089117</v>
          </cell>
        </row>
        <row r="22">
          <cell r="H22">
            <v>263.3202</v>
          </cell>
        </row>
        <row r="23">
          <cell r="H23">
            <v>4147.087</v>
          </cell>
        </row>
        <row r="24">
          <cell r="H24">
            <v>4147.087</v>
          </cell>
        </row>
        <row r="26">
          <cell r="H26">
            <v>293.2380957378022</v>
          </cell>
        </row>
        <row r="27">
          <cell r="H27" t="str">
            <v>NO</v>
          </cell>
        </row>
        <row r="28">
          <cell r="H28">
            <v>293.2380957378022</v>
          </cell>
        </row>
        <row r="29">
          <cell r="H29">
            <v>0</v>
          </cell>
        </row>
        <row r="30">
          <cell r="H30" t="str">
            <v>NO</v>
          </cell>
        </row>
        <row r="31">
          <cell r="H31">
            <v>6639.35763898359</v>
          </cell>
        </row>
        <row r="32">
          <cell r="H32" t="str">
            <v>NO</v>
          </cell>
        </row>
        <row r="33">
          <cell r="H33">
            <v>5065.655180137764</v>
          </cell>
        </row>
        <row r="34">
          <cell r="H34">
            <v>858.528059491486</v>
          </cell>
        </row>
        <row r="35">
          <cell r="H35">
            <v>715.1743993543403</v>
          </cell>
        </row>
        <row r="36">
          <cell r="H36">
            <v>715.1743993543403</v>
          </cell>
        </row>
        <row r="38">
          <cell r="H38">
            <v>701.9090080048637</v>
          </cell>
        </row>
        <row r="39">
          <cell r="H39" t="str">
            <v>NO</v>
          </cell>
        </row>
        <row r="40">
          <cell r="H40" t="str">
            <v>NO</v>
          </cell>
        </row>
        <row r="41">
          <cell r="H41">
            <v>701.9090080048637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adme"/>
      <sheetName val="Graph all groups GHG 90-01"/>
      <sheetName val="Graph CC-3,NO,IS,LI  GHG 90-01"/>
      <sheetName val="Data all groups GHG 90-01"/>
      <sheetName val="chart_total trans GHG 90-01"/>
      <sheetName val="data_total trans GHG 90-01"/>
      <sheetName val="chart_GHGem gas split 01"/>
      <sheetName val="chart_GHGemgas-mode split 01"/>
      <sheetName val="data_GHGemgas-mode split 90, 01"/>
      <sheetName val="chart_mode-pollut change 90-01"/>
      <sheetName val="data_mode-pollut change 90-01"/>
      <sheetName val="manip_Int transp GHG em"/>
      <sheetName val="basedata_Int  transp GHG em"/>
      <sheetName val="Chart_transCO2 by mode 01 EU12"/>
      <sheetName val="chart_trans CO2 by mode 90 EU12"/>
      <sheetName val="data_trans CO2 by mode 90-01"/>
      <sheetName val="Chart_CO2 Member states 90-01"/>
      <sheetName val="Chart_CO2 other states 90-01"/>
      <sheetName val="data_CO2 all states 90-01"/>
      <sheetName val="Chart_N2O emis 90-01"/>
      <sheetName val="data_N2O emis 90-01"/>
      <sheetName val="Graph_CO2 projections"/>
      <sheetName val="data_CO2 projections"/>
      <sheetName val="Chart_N2O projections"/>
      <sheetName val="data_N2O projections"/>
      <sheetName val="basedata_N2O projections"/>
      <sheetName val="manip_N2O projections"/>
      <sheetName val="AC-10 Graph_CO2 projections"/>
      <sheetName val="PRIMES data_CO2 projections"/>
      <sheetName val="AC - Base data"/>
      <sheetName val="AC - Manipulated data"/>
      <sheetName val="AC - Data basis Figures"/>
      <sheetName val="AC - Total  GHG  emissions"/>
      <sheetName val="AC - pie complex"/>
      <sheetName val="AC - % Change"/>
      <sheetName val="AC Chart_transCO2 by mode 00"/>
      <sheetName val="AC data_trans CO2 by mode 00"/>
      <sheetName val="AC - Figure CO2 transport"/>
      <sheetName val="CC2 - Base data"/>
      <sheetName val="CC2 - Manipulated data"/>
      <sheetName val="CC2 - Data basis Figures"/>
      <sheetName val="CC-3 Graph_CO2 projections"/>
      <sheetName val="CC2 - Total  GHG  emissions"/>
      <sheetName val="CC2 - pie complex"/>
      <sheetName val="CC2 - % Change"/>
      <sheetName val="CC2 - Figure CO2 transport"/>
      <sheetName val="IEA EIONET data"/>
    </sheetNames>
    <sheetDataSet>
      <sheetData sheetId="8">
        <row r="19">
          <cell r="A19" t="str">
            <v>Road transport</v>
          </cell>
          <cell r="C19">
            <v>92.42943838159634</v>
          </cell>
        </row>
        <row r="20">
          <cell r="A20" t="str">
            <v>Rail transport</v>
          </cell>
          <cell r="C20">
            <v>0.7994989471899613</v>
          </cell>
        </row>
        <row r="21">
          <cell r="A21" t="str">
            <v>Domestic navigation</v>
          </cell>
          <cell r="C21">
            <v>1.7969178337728393</v>
          </cell>
        </row>
        <row r="22">
          <cell r="A22" t="str">
            <v>Domestic aviation</v>
          </cell>
          <cell r="C22">
            <v>3.3450785752878285</v>
          </cell>
        </row>
        <row r="23">
          <cell r="A23" t="str">
            <v>Other transport</v>
          </cell>
          <cell r="C23">
            <v>1.6290662621530374</v>
          </cell>
        </row>
      </sheetData>
      <sheetData sheetId="15">
        <row r="16">
          <cell r="A16" t="str">
            <v>Road transport</v>
          </cell>
          <cell r="C16">
            <v>92.42943838159634</v>
          </cell>
        </row>
        <row r="17">
          <cell r="A17" t="str">
            <v>Rail transport</v>
          </cell>
          <cell r="C17">
            <v>0.7994989471899613</v>
          </cell>
        </row>
        <row r="18">
          <cell r="A18" t="str">
            <v>Domestic navigation</v>
          </cell>
          <cell r="C18">
            <v>1.7969178337728393</v>
          </cell>
        </row>
        <row r="19">
          <cell r="A19" t="str">
            <v>Domestic aviation</v>
          </cell>
          <cell r="C19">
            <v>3.3450785752878285</v>
          </cell>
        </row>
        <row r="20">
          <cell r="A20" t="str">
            <v>Other transport</v>
          </cell>
          <cell r="C20">
            <v>1.6290662621530374</v>
          </cell>
        </row>
      </sheetData>
      <sheetData sheetId="22">
        <row r="5">
          <cell r="B5">
            <v>1990</v>
          </cell>
          <cell r="C5" t="str">
            <v>2010 baseline</v>
          </cell>
        </row>
        <row r="6">
          <cell r="A6" t="str">
            <v>Air transport</v>
          </cell>
          <cell r="B6">
            <v>82</v>
          </cell>
          <cell r="C6">
            <v>152</v>
          </cell>
        </row>
        <row r="7">
          <cell r="A7" t="str">
            <v>Inland navigation</v>
          </cell>
          <cell r="B7">
            <v>21</v>
          </cell>
          <cell r="C7">
            <v>19</v>
          </cell>
        </row>
        <row r="8">
          <cell r="A8" t="str">
            <v>Rail transport</v>
          </cell>
          <cell r="B8">
            <v>9</v>
          </cell>
          <cell r="C8">
            <v>4</v>
          </cell>
        </row>
        <row r="9">
          <cell r="A9" t="str">
            <v>Road transport</v>
          </cell>
          <cell r="B9">
            <v>627</v>
          </cell>
          <cell r="C9">
            <v>850</v>
          </cell>
        </row>
      </sheetData>
      <sheetData sheetId="28">
        <row r="5">
          <cell r="B5">
            <v>1990</v>
          </cell>
          <cell r="C5" t="str">
            <v>2010 baseline</v>
          </cell>
        </row>
        <row r="6">
          <cell r="A6" t="str">
            <v>Air transport</v>
          </cell>
          <cell r="B6">
            <v>4.4683633799999996</v>
          </cell>
          <cell r="C6">
            <v>5.411997447479999</v>
          </cell>
        </row>
        <row r="7">
          <cell r="A7" t="str">
            <v>Inland navigation</v>
          </cell>
          <cell r="B7">
            <v>0.9413986139999998</v>
          </cell>
          <cell r="C7">
            <v>0.08509778177999999</v>
          </cell>
        </row>
        <row r="8">
          <cell r="A8" t="str">
            <v>Rail transport</v>
          </cell>
          <cell r="B8">
            <v>4.397698823999999</v>
          </cell>
          <cell r="C8">
            <v>1.31897898396</v>
          </cell>
        </row>
        <row r="9">
          <cell r="A9" t="str">
            <v>Road transport</v>
          </cell>
          <cell r="B9">
            <v>45.80205921499999</v>
          </cell>
          <cell r="C9">
            <v>83.5135502071</v>
          </cell>
        </row>
        <row r="28">
          <cell r="B28">
            <v>1990</v>
          </cell>
          <cell r="C28" t="str">
            <v>2010 baseline</v>
          </cell>
        </row>
        <row r="29">
          <cell r="A29" t="str">
            <v>Air transport</v>
          </cell>
          <cell r="B29">
            <v>3.0620639400000007</v>
          </cell>
          <cell r="C29">
            <v>5.674627706280004</v>
          </cell>
        </row>
        <row r="30">
          <cell r="A30" t="str">
            <v>Inland navigation</v>
          </cell>
          <cell r="B30">
            <v>1.8448963769999986</v>
          </cell>
          <cell r="C30">
            <v>0.9647793513900005</v>
          </cell>
        </row>
        <row r="31">
          <cell r="A31" t="str">
            <v>Rail transport</v>
          </cell>
          <cell r="B31">
            <v>1.0918486790000008</v>
          </cell>
          <cell r="C31">
            <v>1.3347581860799995</v>
          </cell>
        </row>
        <row r="32">
          <cell r="A32" t="str">
            <v>Road transport</v>
          </cell>
          <cell r="B32">
            <v>42.348554985</v>
          </cell>
          <cell r="C32">
            <v>70.51372666873999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T"/>
      <sheetName val="DK"/>
      <sheetName val="ES"/>
      <sheetName val="FI"/>
      <sheetName val="FR"/>
      <sheetName val="GB"/>
      <sheetName val="GR"/>
      <sheetName val="IE"/>
      <sheetName val="IT"/>
      <sheetName val="NL"/>
      <sheetName val="PT"/>
      <sheetName val="SE"/>
      <sheetName val="BG"/>
      <sheetName val="CZ"/>
      <sheetName val="EE"/>
      <sheetName val="HU"/>
      <sheetName val="LV"/>
      <sheetName val="SK"/>
      <sheetName val="EU12"/>
      <sheetName val="EU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03"/>
  <sheetViews>
    <sheetView workbookViewId="0" topLeftCell="A1">
      <selection activeCell="A1" sqref="A1"/>
    </sheetView>
  </sheetViews>
  <sheetFormatPr defaultColWidth="11.421875" defaultRowHeight="12.75"/>
  <sheetData>
    <row r="1" spans="1:14" ht="12.75">
      <c r="A1" t="s">
        <v>52</v>
      </c>
      <c r="B1" s="5">
        <v>1990</v>
      </c>
      <c r="C1" s="5">
        <v>1991</v>
      </c>
      <c r="D1" s="5">
        <v>1992</v>
      </c>
      <c r="E1" s="5">
        <v>1993</v>
      </c>
      <c r="F1" s="5">
        <v>1994</v>
      </c>
      <c r="G1" s="5">
        <v>1995</v>
      </c>
      <c r="H1" s="5">
        <v>1996</v>
      </c>
      <c r="I1" s="5">
        <v>1997</v>
      </c>
      <c r="J1" s="5">
        <v>1998</v>
      </c>
      <c r="K1" s="5">
        <v>1999</v>
      </c>
      <c r="L1" s="5">
        <v>2000</v>
      </c>
      <c r="M1" s="5">
        <v>2001</v>
      </c>
      <c r="N1" s="7" t="s">
        <v>36</v>
      </c>
    </row>
    <row r="2" spans="1:14" ht="12.75">
      <c r="A2" s="1" t="s">
        <v>0</v>
      </c>
      <c r="B2" s="8">
        <v>13.28463645</v>
      </c>
      <c r="C2" s="8">
        <v>14.879270593000001</v>
      </c>
      <c r="D2" s="8">
        <v>14.912910427</v>
      </c>
      <c r="E2" s="8">
        <v>15.142515068</v>
      </c>
      <c r="F2" s="8">
        <v>15.340762491999998</v>
      </c>
      <c r="G2" s="8">
        <v>15.439589435999999</v>
      </c>
      <c r="H2" s="8">
        <v>17.069020367999997</v>
      </c>
      <c r="I2" s="8">
        <v>15.974328612</v>
      </c>
      <c r="J2" s="8">
        <v>18.118351486999998</v>
      </c>
      <c r="K2" s="8">
        <v>17.409975265</v>
      </c>
      <c r="L2" s="8">
        <v>18.37360301</v>
      </c>
      <c r="M2" s="8">
        <v>19.774576495</v>
      </c>
      <c r="N2" s="31">
        <f>(M2-B2)/B2</f>
        <v>0.4885297440713931</v>
      </c>
    </row>
    <row r="3" spans="1:14" ht="12.75">
      <c r="A3" s="2" t="s">
        <v>1</v>
      </c>
      <c r="B3" s="8">
        <v>19.996504766</v>
      </c>
      <c r="C3" s="8">
        <v>20.772959436000004</v>
      </c>
      <c r="D3" s="8">
        <v>22.203882406</v>
      </c>
      <c r="E3" s="8">
        <v>22.160634541</v>
      </c>
      <c r="F3" s="8">
        <v>22.131677337</v>
      </c>
      <c r="G3" s="8">
        <v>22.363871087000003</v>
      </c>
      <c r="H3" s="8">
        <v>22.878345251000002</v>
      </c>
      <c r="I3" s="8">
        <v>23.617361557</v>
      </c>
      <c r="J3" s="8">
        <v>24.053698536</v>
      </c>
      <c r="K3" s="8">
        <v>24.693201730000002</v>
      </c>
      <c r="L3" s="8">
        <v>24.992896560000002</v>
      </c>
      <c r="M3" s="8">
        <v>25.11600995</v>
      </c>
      <c r="N3" s="31">
        <f aca="true" t="shared" si="0" ref="N3:N32">(M3-B3)/B3</f>
        <v>0.25602000169072936</v>
      </c>
    </row>
    <row r="4" spans="1:14" ht="12.75">
      <c r="A4" s="2" t="s">
        <v>2</v>
      </c>
      <c r="B4" s="8">
        <v>10.607599891000001</v>
      </c>
      <c r="C4" s="8">
        <v>11.129171051</v>
      </c>
      <c r="D4" s="8">
        <v>11.274716364999998</v>
      </c>
      <c r="E4" s="8">
        <v>11.480780729000001</v>
      </c>
      <c r="F4" s="8">
        <v>11.960503478</v>
      </c>
      <c r="G4" s="8">
        <v>12.121708469000001</v>
      </c>
      <c r="H4" s="8">
        <v>12.351394848</v>
      </c>
      <c r="I4" s="8">
        <v>12.507924827999998</v>
      </c>
      <c r="J4" s="8">
        <v>12.547573829000001</v>
      </c>
      <c r="K4" s="8">
        <v>12.625691512000001</v>
      </c>
      <c r="L4" s="8">
        <v>12.496619252000002</v>
      </c>
      <c r="M4" s="8">
        <v>12.540261159</v>
      </c>
      <c r="N4" s="31">
        <f t="shared" si="0"/>
        <v>0.18219590556387422</v>
      </c>
    </row>
    <row r="5" spans="1:14" ht="12.75">
      <c r="A5" s="2" t="s">
        <v>3</v>
      </c>
      <c r="B5" s="8">
        <v>13.17572588</v>
      </c>
      <c r="C5" s="8">
        <v>12.222357520000001</v>
      </c>
      <c r="D5" s="8">
        <v>12.190768839999999</v>
      </c>
      <c r="E5" s="8">
        <v>11.59803256</v>
      </c>
      <c r="F5" s="8">
        <v>12.010555</v>
      </c>
      <c r="G5" s="8">
        <v>11.746065399999999</v>
      </c>
      <c r="H5" s="8">
        <v>11.655929880000002</v>
      </c>
      <c r="I5" s="8">
        <v>12.21828624</v>
      </c>
      <c r="J5" s="8">
        <v>13.119952799999998</v>
      </c>
      <c r="K5" s="8">
        <v>13.519562089999999</v>
      </c>
      <c r="L5" s="8">
        <v>13.12766755</v>
      </c>
      <c r="M5" s="8">
        <v>13.33154355</v>
      </c>
      <c r="N5" s="31">
        <f t="shared" si="0"/>
        <v>0.011826116558520824</v>
      </c>
    </row>
    <row r="6" spans="1:14" ht="12.75">
      <c r="A6" s="2" t="s">
        <v>4</v>
      </c>
      <c r="B6" s="8">
        <v>121.52534994</v>
      </c>
      <c r="C6" s="8">
        <v>124.17326136</v>
      </c>
      <c r="D6" s="8">
        <v>128.89923482999998</v>
      </c>
      <c r="E6" s="8">
        <v>129.00954486</v>
      </c>
      <c r="F6" s="8">
        <v>130.42090426</v>
      </c>
      <c r="G6" s="8">
        <v>132.61369444</v>
      </c>
      <c r="H6" s="8">
        <v>134.33735604</v>
      </c>
      <c r="I6" s="8">
        <v>136.74343873</v>
      </c>
      <c r="J6" s="8">
        <v>139.09012658</v>
      </c>
      <c r="K6" s="8">
        <v>142.38306329</v>
      </c>
      <c r="L6" s="8">
        <v>141.97750801</v>
      </c>
      <c r="M6" s="8">
        <v>145.16763946</v>
      </c>
      <c r="N6" s="31">
        <f t="shared" si="0"/>
        <v>0.19454615462265917</v>
      </c>
    </row>
    <row r="7" spans="1:14" ht="12.75">
      <c r="A7" s="2" t="s">
        <v>5</v>
      </c>
      <c r="B7" s="8">
        <v>166.67681689</v>
      </c>
      <c r="C7" s="8">
        <v>170.82692518000002</v>
      </c>
      <c r="D7" s="8">
        <v>177.02584883</v>
      </c>
      <c r="E7" s="8">
        <v>182.26473783</v>
      </c>
      <c r="F7" s="8">
        <v>178.64313066000003</v>
      </c>
      <c r="G7" s="8">
        <v>182.61925035999997</v>
      </c>
      <c r="H7" s="8">
        <v>182.83026733999998</v>
      </c>
      <c r="I7" s="8">
        <v>183.41810201</v>
      </c>
      <c r="J7" s="8">
        <v>186.7526448</v>
      </c>
      <c r="K7" s="8">
        <v>192.58594824000002</v>
      </c>
      <c r="L7" s="8">
        <v>189.20750526000003</v>
      </c>
      <c r="M7" s="8">
        <v>185.09698625999997</v>
      </c>
      <c r="N7" s="31">
        <f t="shared" si="0"/>
        <v>0.11051428575190837</v>
      </c>
    </row>
    <row r="8" spans="1:14" ht="12.75">
      <c r="A8" s="2" t="s">
        <v>6</v>
      </c>
      <c r="B8" s="8">
        <v>18.667633</v>
      </c>
      <c r="C8" s="8">
        <v>19.735847999999997</v>
      </c>
      <c r="D8" s="8">
        <v>19.942604</v>
      </c>
      <c r="E8" s="8">
        <v>20.113672</v>
      </c>
      <c r="F8" s="8">
        <v>20.1697598</v>
      </c>
      <c r="G8" s="8">
        <v>20.155150999999996</v>
      </c>
      <c r="H8" s="8">
        <v>20.673878</v>
      </c>
      <c r="I8" s="8">
        <v>21.302069000000003</v>
      </c>
      <c r="J8" s="8">
        <v>22.957235</v>
      </c>
      <c r="K8" s="8">
        <v>23.732702</v>
      </c>
      <c r="L8" s="8">
        <v>22.516081</v>
      </c>
      <c r="M8" s="8">
        <v>23.331112644889057</v>
      </c>
      <c r="N8" s="31">
        <f t="shared" si="0"/>
        <v>0.2498163342341827</v>
      </c>
    </row>
    <row r="9" spans="1:14" ht="12.75">
      <c r="A9" s="2" t="s">
        <v>7</v>
      </c>
      <c r="B9" s="8">
        <v>5.143465007</v>
      </c>
      <c r="C9" s="8">
        <v>5.39750874</v>
      </c>
      <c r="D9" s="8">
        <v>5.826855661</v>
      </c>
      <c r="E9" s="8">
        <v>5.845694718</v>
      </c>
      <c r="F9" s="8">
        <v>6.08870711</v>
      </c>
      <c r="G9" s="8">
        <v>6.582490085999999</v>
      </c>
      <c r="H9" s="8">
        <v>7.391202474999999</v>
      </c>
      <c r="I9" s="8">
        <v>8.063234156</v>
      </c>
      <c r="J9" s="8">
        <v>9.215224666</v>
      </c>
      <c r="K9" s="8">
        <v>10.25848721</v>
      </c>
      <c r="L9" s="8">
        <v>10.639444716999998</v>
      </c>
      <c r="M9" s="8">
        <v>11.5309721</v>
      </c>
      <c r="N9" s="31">
        <f t="shared" si="0"/>
        <v>1.2418684844374213</v>
      </c>
    </row>
    <row r="10" spans="1:14" ht="12.75">
      <c r="A10" s="2" t="s">
        <v>8</v>
      </c>
      <c r="B10" s="8">
        <v>104.5253614</v>
      </c>
      <c r="C10" s="8">
        <v>107.12288931</v>
      </c>
      <c r="D10" s="8">
        <v>111.57892955</v>
      </c>
      <c r="E10" s="8">
        <v>113.38988435</v>
      </c>
      <c r="F10" s="8">
        <v>113.44035693</v>
      </c>
      <c r="G10" s="8">
        <v>115.3642024</v>
      </c>
      <c r="H10" s="8">
        <v>116.65954130000001</v>
      </c>
      <c r="I10" s="8">
        <v>118.61034216</v>
      </c>
      <c r="J10" s="8">
        <v>122.73402617999999</v>
      </c>
      <c r="K10" s="8">
        <v>124.00234148999999</v>
      </c>
      <c r="L10" s="8">
        <v>124.58708458000001</v>
      </c>
      <c r="M10" s="8">
        <v>129.44710361</v>
      </c>
      <c r="N10" s="31">
        <f t="shared" si="0"/>
        <v>0.2384277066943488</v>
      </c>
    </row>
    <row r="11" spans="1:14" ht="12.75">
      <c r="A11" s="2" t="s">
        <v>9</v>
      </c>
      <c r="B11" s="8">
        <v>0.8892599999999999</v>
      </c>
      <c r="C11" s="8">
        <v>0.8597107202165158</v>
      </c>
      <c r="D11" s="8">
        <v>0.8443718124909608</v>
      </c>
      <c r="E11" s="8">
        <v>0.8714768844213101</v>
      </c>
      <c r="F11" s="8">
        <v>1.267715</v>
      </c>
      <c r="G11" s="8">
        <v>1.218908</v>
      </c>
      <c r="H11" s="8">
        <v>1.2789009999999998</v>
      </c>
      <c r="I11" s="8">
        <v>1.28176</v>
      </c>
      <c r="J11" s="8">
        <v>1.3233599999999999</v>
      </c>
      <c r="K11" s="8">
        <v>1.38906</v>
      </c>
      <c r="L11" s="8">
        <v>1.5108388289999999</v>
      </c>
      <c r="M11" s="8">
        <v>1.5667934019999998</v>
      </c>
      <c r="N11" s="31">
        <f t="shared" si="0"/>
        <v>0.7619069810853968</v>
      </c>
    </row>
    <row r="12" spans="1:14" ht="12.75">
      <c r="A12" s="2" t="s">
        <v>10</v>
      </c>
      <c r="B12" s="8">
        <v>29.658254789999997</v>
      </c>
      <c r="C12" s="8">
        <v>29.715251273000003</v>
      </c>
      <c r="D12" s="8">
        <v>31.015665296</v>
      </c>
      <c r="E12" s="8">
        <v>31.606993738</v>
      </c>
      <c r="F12" s="8">
        <v>31.870662849</v>
      </c>
      <c r="G12" s="8">
        <v>32.89176152</v>
      </c>
      <c r="H12" s="8">
        <v>33.369164387</v>
      </c>
      <c r="I12" s="8">
        <v>33.795724958</v>
      </c>
      <c r="J12" s="8">
        <v>34.512898972</v>
      </c>
      <c r="K12" s="8">
        <v>35.526159357</v>
      </c>
      <c r="L12" s="8">
        <v>35.922995522</v>
      </c>
      <c r="M12" s="8">
        <v>36.30858398</v>
      </c>
      <c r="N12" s="31">
        <f t="shared" si="0"/>
        <v>0.22423197983457627</v>
      </c>
    </row>
    <row r="13" spans="1:14" ht="12.75">
      <c r="A13" s="2" t="s">
        <v>11</v>
      </c>
      <c r="B13" s="8">
        <v>10.874802286</v>
      </c>
      <c r="C13" s="8">
        <v>11.524095473000001</v>
      </c>
      <c r="D13" s="8">
        <v>12.436604539999998</v>
      </c>
      <c r="E13" s="8">
        <v>12.875599202</v>
      </c>
      <c r="F13" s="8">
        <v>13.414663101</v>
      </c>
      <c r="G13" s="8">
        <v>14.171696694</v>
      </c>
      <c r="H13" s="8">
        <v>14.915597539</v>
      </c>
      <c r="I13" s="8">
        <v>15.576219132000002</v>
      </c>
      <c r="J13" s="8">
        <v>17.15455312</v>
      </c>
      <c r="K13" s="8">
        <v>18.154358739</v>
      </c>
      <c r="L13" s="8">
        <v>19.759892024</v>
      </c>
      <c r="M13" s="8">
        <v>19.695871569999998</v>
      </c>
      <c r="N13" s="31">
        <f t="shared" si="0"/>
        <v>0.8111475548715092</v>
      </c>
    </row>
    <row r="14" spans="1:14" ht="12.75">
      <c r="A14" s="2" t="s">
        <v>12</v>
      </c>
      <c r="B14" s="8">
        <v>58.505850550000005</v>
      </c>
      <c r="C14" s="8">
        <v>60.36675173</v>
      </c>
      <c r="D14" s="8">
        <v>63.70669721</v>
      </c>
      <c r="E14" s="8">
        <v>63.0177714</v>
      </c>
      <c r="F14" s="8">
        <v>65.99973268</v>
      </c>
      <c r="G14" s="8">
        <v>67.03664422</v>
      </c>
      <c r="H14" s="8">
        <v>71.74822026000001</v>
      </c>
      <c r="I14" s="8">
        <v>72.48182463999999</v>
      </c>
      <c r="J14" s="8">
        <v>79.74111871</v>
      </c>
      <c r="K14" s="8">
        <v>84.76170992000002</v>
      </c>
      <c r="L14" s="8">
        <v>87.31362433</v>
      </c>
      <c r="M14" s="8">
        <v>91.72209106999999</v>
      </c>
      <c r="N14" s="31">
        <f t="shared" si="0"/>
        <v>0.5677422036897467</v>
      </c>
    </row>
    <row r="15" spans="1:14" ht="12.75">
      <c r="A15" s="2" t="s">
        <v>13</v>
      </c>
      <c r="B15" s="8">
        <v>19.179606249999996</v>
      </c>
      <c r="C15" s="8">
        <v>18.98219222</v>
      </c>
      <c r="D15" s="8">
        <v>19.9125815</v>
      </c>
      <c r="E15" s="8">
        <v>19.12298471</v>
      </c>
      <c r="F15" s="8">
        <v>19.71873144</v>
      </c>
      <c r="G15" s="8">
        <v>19.83826172</v>
      </c>
      <c r="H15" s="8">
        <v>19.68956057</v>
      </c>
      <c r="I15" s="8">
        <v>19.912678030000002</v>
      </c>
      <c r="J15" s="8">
        <v>20.486061239999998</v>
      </c>
      <c r="K15" s="8">
        <v>20.628656399999997</v>
      </c>
      <c r="L15" s="8">
        <v>20.50612659</v>
      </c>
      <c r="M15" s="8">
        <v>20.783121060000003</v>
      </c>
      <c r="N15" s="31">
        <f t="shared" si="0"/>
        <v>0.08360519966357534</v>
      </c>
    </row>
    <row r="16" spans="1:14" ht="12" customHeight="1">
      <c r="A16" s="2" t="s">
        <v>14</v>
      </c>
      <c r="B16" s="8">
        <v>118.7337617</v>
      </c>
      <c r="C16" s="8">
        <v>118.22079146</v>
      </c>
      <c r="D16" s="8">
        <v>119.73324117000001</v>
      </c>
      <c r="E16" s="8">
        <v>121.1704074</v>
      </c>
      <c r="F16" s="8">
        <v>121.84817370999998</v>
      </c>
      <c r="G16" s="8">
        <v>121.12190818</v>
      </c>
      <c r="H16" s="8">
        <v>126.17913857999999</v>
      </c>
      <c r="I16" s="8">
        <v>127.58771115</v>
      </c>
      <c r="J16" s="8">
        <v>127.02606274000001</v>
      </c>
      <c r="K16" s="8">
        <v>128.05284978</v>
      </c>
      <c r="L16" s="8">
        <v>128.75351124</v>
      </c>
      <c r="M16" s="8">
        <v>127.92178437999999</v>
      </c>
      <c r="N16" s="31">
        <f t="shared" si="0"/>
        <v>0.07738340425206952</v>
      </c>
    </row>
    <row r="17" spans="1:15" ht="12.75">
      <c r="A17" s="2" t="s">
        <v>15</v>
      </c>
      <c r="B17" s="8">
        <v>0.7301599999999999</v>
      </c>
      <c r="C17" s="8">
        <v>0.7361300000000001</v>
      </c>
      <c r="D17" s="8">
        <v>0.7384000000000001</v>
      </c>
      <c r="E17" s="8">
        <v>0.74758</v>
      </c>
      <c r="F17" s="8">
        <v>0.75242</v>
      </c>
      <c r="G17" s="8">
        <v>0.76427</v>
      </c>
      <c r="H17" s="8">
        <v>0.75015</v>
      </c>
      <c r="I17" s="8">
        <v>0.80005</v>
      </c>
      <c r="J17" s="8">
        <v>0.8049400000000001</v>
      </c>
      <c r="K17" s="8">
        <v>0.8520699999999999</v>
      </c>
      <c r="L17" s="8">
        <v>0.86287</v>
      </c>
      <c r="M17" s="8">
        <v>0.86287</v>
      </c>
      <c r="N17" s="31">
        <f t="shared" si="0"/>
        <v>0.1817546839048977</v>
      </c>
      <c r="O17" t="s">
        <v>72</v>
      </c>
    </row>
    <row r="18" spans="1:14" ht="12.75">
      <c r="A18" s="2" t="s">
        <v>16</v>
      </c>
      <c r="B18" s="8">
        <v>11.3324</v>
      </c>
      <c r="C18" s="8">
        <v>11.256920000000001</v>
      </c>
      <c r="D18" s="8">
        <v>11.49185</v>
      </c>
      <c r="E18" s="8">
        <v>12.136610000000001</v>
      </c>
      <c r="F18" s="8">
        <v>12.004900000000001</v>
      </c>
      <c r="G18" s="8">
        <v>12.453109999999999</v>
      </c>
      <c r="H18" s="8">
        <v>13.15122</v>
      </c>
      <c r="I18" s="8">
        <v>13.45108</v>
      </c>
      <c r="J18" s="8">
        <v>13.854270000000001</v>
      </c>
      <c r="K18" s="8">
        <v>14.51793</v>
      </c>
      <c r="L18" s="8">
        <v>13.674629999999999</v>
      </c>
      <c r="M18" s="8">
        <v>14.13015</v>
      </c>
      <c r="N18" s="31">
        <f t="shared" si="0"/>
        <v>0.2468806254632735</v>
      </c>
    </row>
    <row r="19" spans="1:15" ht="12.75">
      <c r="A19" s="2" t="s">
        <v>17</v>
      </c>
      <c r="B19" s="8">
        <v>0.053</v>
      </c>
      <c r="K19" s="8">
        <v>0.053</v>
      </c>
      <c r="L19" s="8">
        <v>0.053</v>
      </c>
      <c r="M19" s="8">
        <v>0.053</v>
      </c>
      <c r="N19" s="31">
        <f t="shared" si="0"/>
        <v>0</v>
      </c>
      <c r="O19" t="s">
        <v>71</v>
      </c>
    </row>
    <row r="20" spans="1:14" ht="13.5" customHeight="1">
      <c r="A20" s="2" t="s">
        <v>18</v>
      </c>
      <c r="B20" s="8">
        <v>7.4197597689000006</v>
      </c>
      <c r="C20" s="8">
        <v>7.514916056596719</v>
      </c>
      <c r="D20" s="8">
        <v>7.610072344293439</v>
      </c>
      <c r="E20" s="8">
        <v>7.705228631990158</v>
      </c>
      <c r="F20" s="8">
        <v>7.800384919686876</v>
      </c>
      <c r="G20" s="8">
        <v>9.159757546318438</v>
      </c>
      <c r="H20" s="8">
        <v>10.519130172950002</v>
      </c>
      <c r="I20" s="8">
        <v>12.0834909839</v>
      </c>
      <c r="J20" s="8">
        <v>11.2540170299</v>
      </c>
      <c r="K20" s="8">
        <v>12.5458643892</v>
      </c>
      <c r="L20" s="8">
        <v>11.665367972600002</v>
      </c>
      <c r="M20" s="8">
        <v>12.64772181522</v>
      </c>
      <c r="N20" s="31">
        <f t="shared" si="0"/>
        <v>0.7045999074300299</v>
      </c>
    </row>
    <row r="21" spans="1:15" ht="12.75">
      <c r="A21" s="2" t="s">
        <v>19</v>
      </c>
      <c r="B21" s="8"/>
      <c r="C21" s="8"/>
      <c r="D21" s="8"/>
      <c r="E21" s="8"/>
      <c r="F21" s="8"/>
      <c r="G21" s="8"/>
      <c r="H21" s="8"/>
      <c r="I21" s="8"/>
      <c r="J21" s="8"/>
      <c r="K21" s="8"/>
      <c r="L21" s="8"/>
      <c r="M21" s="8"/>
      <c r="N21" s="31"/>
      <c r="O21" t="s">
        <v>277</v>
      </c>
    </row>
    <row r="22" spans="1:14" ht="12.75">
      <c r="A22" s="2" t="s">
        <v>20</v>
      </c>
      <c r="B22" s="8">
        <v>2.7075103194999994</v>
      </c>
      <c r="C22" s="8">
        <v>3.0943551143333328</v>
      </c>
      <c r="D22" s="8">
        <v>1.5055771458333334</v>
      </c>
      <c r="E22" s="8">
        <v>1.7215383771666664</v>
      </c>
      <c r="F22" s="8">
        <v>1.5300690841666664</v>
      </c>
      <c r="G22" s="8">
        <v>1.1091382903333333</v>
      </c>
      <c r="H22" s="8">
        <v>1.0527551768333334</v>
      </c>
      <c r="I22" s="8">
        <v>1.2185634251666664</v>
      </c>
      <c r="J22" s="8">
        <v>1.3596086375</v>
      </c>
      <c r="K22" s="8">
        <v>1.2100634281666667</v>
      </c>
      <c r="L22" s="8">
        <v>1.0359660411666667</v>
      </c>
      <c r="M22" s="8">
        <v>1.9332952030266666</v>
      </c>
      <c r="N22" s="31">
        <f t="shared" si="0"/>
        <v>-0.2859509383573868</v>
      </c>
    </row>
    <row r="23" spans="1:14" ht="12.75">
      <c r="A23" s="2" t="s">
        <v>21</v>
      </c>
      <c r="B23" s="8">
        <v>8.208</v>
      </c>
      <c r="C23" s="8">
        <v>7.382560000000001</v>
      </c>
      <c r="D23" s="8">
        <v>7.18948</v>
      </c>
      <c r="E23" s="8">
        <v>7.1407799999999995</v>
      </c>
      <c r="F23" s="8">
        <v>7.211810000000001</v>
      </c>
      <c r="G23" s="8">
        <v>7.0007</v>
      </c>
      <c r="H23" s="8">
        <v>6.6122</v>
      </c>
      <c r="I23" s="8">
        <v>7.741</v>
      </c>
      <c r="J23" s="8">
        <v>8.47424</v>
      </c>
      <c r="K23" s="8">
        <v>9.665882274</v>
      </c>
      <c r="L23" s="8">
        <v>9.419314927666665</v>
      </c>
      <c r="M23" s="8">
        <v>9.419314927666665</v>
      </c>
      <c r="N23" s="31">
        <f t="shared" si="0"/>
        <v>0.14757735473521746</v>
      </c>
    </row>
    <row r="24" spans="1:14" ht="12.75">
      <c r="A24" s="2" t="s">
        <v>22</v>
      </c>
      <c r="B24" s="8">
        <v>3.6862654006316036</v>
      </c>
      <c r="C24" s="8">
        <v>2.3992412376377006</v>
      </c>
      <c r="D24" s="8">
        <v>2.0610084924360836</v>
      </c>
      <c r="E24" s="8">
        <v>2.4028515052506223</v>
      </c>
      <c r="F24" s="8">
        <v>2.029441200300124</v>
      </c>
      <c r="G24" s="8">
        <v>2.2867557493043407</v>
      </c>
      <c r="H24" s="8">
        <v>2.1114413098197846</v>
      </c>
      <c r="I24" s="8">
        <v>2.1015840211490104</v>
      </c>
      <c r="J24" s="8">
        <v>2.0781729442482066</v>
      </c>
      <c r="K24" s="8">
        <v>2.039838794148965</v>
      </c>
      <c r="L24" s="8">
        <v>2.068130381916978</v>
      </c>
      <c r="M24" s="8">
        <v>2.66592543258089</v>
      </c>
      <c r="N24" s="31">
        <f t="shared" si="0"/>
        <v>-0.276795037024705</v>
      </c>
    </row>
    <row r="25" spans="1:15" ht="12.75">
      <c r="A25" s="2" t="s">
        <v>23</v>
      </c>
      <c r="B25" s="8">
        <v>5.87972</v>
      </c>
      <c r="C25" s="8">
        <v>5.616665580931232</v>
      </c>
      <c r="D25" s="8">
        <v>5.353611161862465</v>
      </c>
      <c r="E25" s="8">
        <v>5.090556742793697</v>
      </c>
      <c r="F25" s="8">
        <v>4.827502323724929</v>
      </c>
      <c r="G25" s="8">
        <v>4.564447904656161</v>
      </c>
      <c r="H25" s="8">
        <v>4.301393485587394</v>
      </c>
      <c r="I25" s="8">
        <v>4.038339066518626</v>
      </c>
      <c r="J25" s="8">
        <v>3.775284647449856</v>
      </c>
      <c r="K25" s="8"/>
      <c r="L25" s="8"/>
      <c r="M25" s="8"/>
      <c r="N25" s="31">
        <f>(J25-B25)/B25</f>
        <v>-0.35791421233496556</v>
      </c>
      <c r="O25" t="s">
        <v>277</v>
      </c>
    </row>
    <row r="26" spans="1:14" ht="12.75">
      <c r="A26" s="2" t="s">
        <v>24</v>
      </c>
      <c r="B26" s="8">
        <v>29.68541</v>
      </c>
      <c r="C26" s="8">
        <v>28.36104</v>
      </c>
      <c r="D26" s="8">
        <v>31.087130000000002</v>
      </c>
      <c r="E26" s="8">
        <v>28.2171</v>
      </c>
      <c r="F26" s="8">
        <v>30.0991</v>
      </c>
      <c r="G26" s="8">
        <v>25.867919999999998</v>
      </c>
      <c r="H26" s="8">
        <v>28.741799999999998</v>
      </c>
      <c r="I26" s="8">
        <v>27.272389999999998</v>
      </c>
      <c r="J26" s="8">
        <v>28.79952</v>
      </c>
      <c r="K26" s="8">
        <v>32.11059</v>
      </c>
      <c r="L26" s="8">
        <v>28.902</v>
      </c>
      <c r="M26" s="8">
        <v>30.845932000000005</v>
      </c>
      <c r="N26" s="31">
        <f t="shared" si="0"/>
        <v>0.039094019587400136</v>
      </c>
    </row>
    <row r="27" spans="1:14" ht="12.75">
      <c r="A27" s="2" t="s">
        <v>25</v>
      </c>
      <c r="B27" s="8">
        <v>5.1626009999999996</v>
      </c>
      <c r="C27" s="8">
        <v>4.306987</v>
      </c>
      <c r="D27" s="8">
        <v>4.019174</v>
      </c>
      <c r="E27" s="8">
        <v>3.964819</v>
      </c>
      <c r="F27" s="8">
        <v>4.236426000000001</v>
      </c>
      <c r="G27" s="8">
        <v>4.512501</v>
      </c>
      <c r="H27" s="8">
        <v>4.581693</v>
      </c>
      <c r="I27" s="8">
        <v>4.754065000000001</v>
      </c>
      <c r="J27" s="8">
        <v>5.1380740000000005</v>
      </c>
      <c r="K27" s="8">
        <v>5.010845000000001</v>
      </c>
      <c r="L27" s="8">
        <v>4.492814</v>
      </c>
      <c r="M27" s="8">
        <v>5.0907577</v>
      </c>
      <c r="N27" s="31">
        <f t="shared" si="0"/>
        <v>-0.0139161054669922</v>
      </c>
    </row>
    <row r="28" spans="1:15" ht="12.75">
      <c r="A28" s="2" t="s">
        <v>26</v>
      </c>
      <c r="B28" s="8">
        <v>2.7071029643429703</v>
      </c>
      <c r="C28" s="8">
        <v>2.5597141414872</v>
      </c>
      <c r="D28" s="8">
        <v>2.6342083246199004</v>
      </c>
      <c r="E28" s="8">
        <v>3.04085855296636</v>
      </c>
      <c r="F28" s="8">
        <v>3.4291953576357006</v>
      </c>
      <c r="G28" s="8">
        <v>3.7102733532971808</v>
      </c>
      <c r="H28" s="8">
        <v>4.312220136029601</v>
      </c>
      <c r="I28" s="8"/>
      <c r="J28" s="8"/>
      <c r="K28" s="8"/>
      <c r="L28" s="8"/>
      <c r="M28" s="8"/>
      <c r="N28" s="31">
        <f>(H28-B28)/B28</f>
        <v>0.5929280093253497</v>
      </c>
      <c r="O28" t="s">
        <v>277</v>
      </c>
    </row>
    <row r="29" spans="1:14" ht="12.75">
      <c r="A29" s="2" t="s">
        <v>27</v>
      </c>
      <c r="B29" s="8">
        <v>0.34248490245460994</v>
      </c>
      <c r="C29" s="8">
        <v>0.36451737024342</v>
      </c>
      <c r="D29" s="8">
        <v>0.38918090398996985</v>
      </c>
      <c r="E29" s="8">
        <v>0.41022532513566</v>
      </c>
      <c r="F29" s="8">
        <v>0.43026588205537997</v>
      </c>
      <c r="G29" s="8">
        <v>0.44339569750066</v>
      </c>
      <c r="H29" s="8">
        <v>0.46572471007642996</v>
      </c>
      <c r="I29" s="8">
        <v>0.47673155146813995</v>
      </c>
      <c r="J29" s="8">
        <v>0.48432482560397994</v>
      </c>
      <c r="K29" s="8">
        <v>0.4929573462621099</v>
      </c>
      <c r="L29" s="8">
        <v>0.4997532442830199</v>
      </c>
      <c r="M29" s="8">
        <v>0.4997532442830199</v>
      </c>
      <c r="N29" s="31">
        <f t="shared" si="0"/>
        <v>0.4591978820124867</v>
      </c>
    </row>
    <row r="30" spans="1:14" ht="12.75">
      <c r="A30" s="2" t="s">
        <v>28</v>
      </c>
      <c r="B30" s="8">
        <v>11.003477860463365</v>
      </c>
      <c r="C30" s="8">
        <v>6.60136888650206</v>
      </c>
      <c r="D30" s="8">
        <v>6.515915628261999</v>
      </c>
      <c r="E30" s="8">
        <v>7.535595655391999</v>
      </c>
      <c r="F30" s="8">
        <v>6.628994786536564</v>
      </c>
      <c r="G30" s="8">
        <v>6.9312906925744</v>
      </c>
      <c r="H30" s="8">
        <v>6.38307028857712</v>
      </c>
      <c r="I30" s="8">
        <v>5.377762278958373</v>
      </c>
      <c r="J30" s="8">
        <v>6.543884487265464</v>
      </c>
      <c r="K30" s="8">
        <v>6.280399861676003</v>
      </c>
      <c r="L30" s="8">
        <v>6.280399861676003</v>
      </c>
      <c r="M30" s="8">
        <v>6.280399861676003</v>
      </c>
      <c r="N30" s="31">
        <f t="shared" si="0"/>
        <v>-0.42923501629951655</v>
      </c>
    </row>
    <row r="31" spans="1:15" ht="12.75">
      <c r="A31" s="2" t="s">
        <v>29</v>
      </c>
      <c r="B31" s="215">
        <v>26.49518</v>
      </c>
      <c r="C31" s="215">
        <v>25.192030000000003</v>
      </c>
      <c r="D31" s="215">
        <v>25.91749</v>
      </c>
      <c r="E31" s="215">
        <v>31.61366</v>
      </c>
      <c r="F31" s="215">
        <v>30.04156</v>
      </c>
      <c r="G31" s="215">
        <v>33.540589999999995</v>
      </c>
      <c r="H31" s="215">
        <v>35.687729999999995</v>
      </c>
      <c r="I31" s="215">
        <v>34.33542</v>
      </c>
      <c r="J31" s="215">
        <v>32.5629</v>
      </c>
      <c r="K31" s="215">
        <v>40.36193</v>
      </c>
      <c r="L31" s="215">
        <v>36.65408</v>
      </c>
      <c r="M31" s="215">
        <v>36.65408</v>
      </c>
      <c r="N31" s="31">
        <f t="shared" si="0"/>
        <v>0.383424456825732</v>
      </c>
      <c r="O31" t="s">
        <v>72</v>
      </c>
    </row>
    <row r="32" spans="1:14" ht="12.75">
      <c r="A32" s="6" t="s">
        <v>30</v>
      </c>
      <c r="B32" s="140">
        <v>9.554281000000001</v>
      </c>
      <c r="C32" s="140">
        <v>7.629959</v>
      </c>
      <c r="D32" s="140">
        <v>7.685275673999999</v>
      </c>
      <c r="E32" s="140">
        <v>6.7443820169999995</v>
      </c>
      <c r="F32" s="140">
        <v>6.693916839035</v>
      </c>
      <c r="G32" s="140">
        <v>6.113750139184146</v>
      </c>
      <c r="H32" s="140">
        <v>7.85230410205</v>
      </c>
      <c r="I32" s="140">
        <v>7.77975484318</v>
      </c>
      <c r="J32" s="140">
        <v>7.664026212101597</v>
      </c>
      <c r="K32" s="140">
        <v>6.228306330319999</v>
      </c>
      <c r="L32" s="140">
        <v>6.973794067830999</v>
      </c>
      <c r="M32" s="140">
        <v>11.696364709133332</v>
      </c>
      <c r="N32" s="214">
        <f t="shared" si="0"/>
        <v>0.22420145578022363</v>
      </c>
    </row>
    <row r="33" spans="1:15" ht="12.75">
      <c r="A33" s="2" t="s">
        <v>31</v>
      </c>
      <c r="B33" s="8">
        <v>711.4446287999999</v>
      </c>
      <c r="C33" s="8">
        <v>725.9289840662166</v>
      </c>
      <c r="D33" s="8">
        <v>751.5049124374909</v>
      </c>
      <c r="E33" s="8">
        <v>759.6707299904214</v>
      </c>
      <c r="F33" s="8">
        <v>764.3260358469998</v>
      </c>
      <c r="G33" s="8">
        <v>775.285203012</v>
      </c>
      <c r="H33" s="8">
        <v>793.0275178380001</v>
      </c>
      <c r="I33" s="8">
        <v>803.0910052030001</v>
      </c>
      <c r="J33" s="8">
        <v>828.8328886600001</v>
      </c>
      <c r="K33" s="8">
        <v>849.7237670229999</v>
      </c>
      <c r="L33" s="8">
        <v>851.685398474</v>
      </c>
      <c r="M33" s="8">
        <v>863.334450690889</v>
      </c>
      <c r="N33" s="32">
        <v>0.21349493093662536</v>
      </c>
      <c r="O33" s="8"/>
    </row>
    <row r="34" spans="1:15" ht="12.75">
      <c r="A34" s="2" t="s">
        <v>32</v>
      </c>
      <c r="B34" s="8">
        <v>12.11556</v>
      </c>
      <c r="C34" s="8">
        <v>11.99305</v>
      </c>
      <c r="D34" s="8">
        <v>12.23025</v>
      </c>
      <c r="E34" s="8">
        <v>12.88419</v>
      </c>
      <c r="F34" s="8">
        <v>12.757320000000002</v>
      </c>
      <c r="G34" s="8">
        <v>13.217379999999999</v>
      </c>
      <c r="H34" s="8">
        <v>13.90137</v>
      </c>
      <c r="I34" s="8">
        <v>14.25113</v>
      </c>
      <c r="J34" s="8">
        <v>14.659210000000002</v>
      </c>
      <c r="K34" s="8">
        <v>15.423</v>
      </c>
      <c r="L34" s="8">
        <v>14.590499999999999</v>
      </c>
      <c r="M34" s="8">
        <v>15.046020000000002</v>
      </c>
      <c r="N34" s="32">
        <v>0.24187573665600284</v>
      </c>
      <c r="O34" s="8"/>
    </row>
    <row r="35" spans="1:15" ht="12.75">
      <c r="A35" s="2" t="s">
        <v>33</v>
      </c>
      <c r="B35" s="8">
        <v>65.79885435582919</v>
      </c>
      <c r="C35" s="8">
        <v>61.5999965012296</v>
      </c>
      <c r="D35" s="8">
        <v>61.84944237303519</v>
      </c>
      <c r="E35" s="8">
        <v>59.69395813530317</v>
      </c>
      <c r="F35" s="8">
        <v>61.594194767569675</v>
      </c>
      <c r="G35" s="8">
        <v>58.65488954141012</v>
      </c>
      <c r="H35" s="8">
        <v>62.69835799129654</v>
      </c>
      <c r="I35" s="8">
        <v>64.40514698300917</v>
      </c>
      <c r="J35" s="8">
        <v>65.97455251395013</v>
      </c>
      <c r="K35" s="8">
        <v>70.76986899726555</v>
      </c>
      <c r="L35" s="8">
        <v>65.32509183568783</v>
      </c>
      <c r="M35" s="8">
        <v>70.34444559083174</v>
      </c>
      <c r="N35" s="32">
        <v>0.06908313646953107</v>
      </c>
      <c r="O35" s="8"/>
    </row>
    <row r="36" spans="1:15" ht="12.75">
      <c r="A36" s="216" t="s">
        <v>34</v>
      </c>
      <c r="B36" s="215">
        <v>47.05293886046337</v>
      </c>
      <c r="C36" s="215">
        <v>39.42335788650206</v>
      </c>
      <c r="D36" s="215">
        <v>40.118681302262</v>
      </c>
      <c r="E36" s="215">
        <v>45.893637672391996</v>
      </c>
      <c r="F36" s="215">
        <v>43.36447162557156</v>
      </c>
      <c r="G36" s="215">
        <v>46.58563083175854</v>
      </c>
      <c r="H36" s="215">
        <v>49.92310439062712</v>
      </c>
      <c r="I36" s="215">
        <v>47.49293712213837</v>
      </c>
      <c r="J36" s="215">
        <v>46.77081069936706</v>
      </c>
      <c r="K36" s="215">
        <v>52.870636191996</v>
      </c>
      <c r="L36" s="215">
        <v>49.908273929507004</v>
      </c>
      <c r="M36" s="215">
        <v>54.63084457080934</v>
      </c>
      <c r="N36" s="217">
        <v>0.16105063560043356</v>
      </c>
      <c r="O36" s="8"/>
    </row>
    <row r="37" spans="1:15" ht="12.75">
      <c r="A37" s="2" t="s">
        <v>37</v>
      </c>
      <c r="B37" s="8">
        <v>836.4119820162925</v>
      </c>
      <c r="C37" s="8">
        <v>838.9453884539482</v>
      </c>
      <c r="D37" s="8">
        <v>865.7032861127881</v>
      </c>
      <c r="E37" s="8">
        <v>878.1425157981165</v>
      </c>
      <c r="F37" s="8">
        <v>882.0420222401411</v>
      </c>
      <c r="G37" s="8">
        <v>893.7431033851688</v>
      </c>
      <c r="H37" s="8">
        <v>919.5503502199239</v>
      </c>
      <c r="I37" s="8">
        <v>929.2402193081477</v>
      </c>
      <c r="J37" s="8">
        <v>956.2374618733173</v>
      </c>
      <c r="K37" s="8">
        <v>988.7872722122615</v>
      </c>
      <c r="L37" s="8">
        <v>981.5092642391949</v>
      </c>
      <c r="M37" s="8">
        <v>1003.35576085253</v>
      </c>
      <c r="N37" s="217">
        <v>0.199595154571788</v>
      </c>
      <c r="O37" s="8"/>
    </row>
    <row r="38" spans="1:14" ht="13.5" thickBot="1">
      <c r="A38" s="138" t="s">
        <v>35</v>
      </c>
      <c r="B38" s="131">
        <v>100</v>
      </c>
      <c r="C38" s="130">
        <v>100.30288978304071</v>
      </c>
      <c r="D38" s="130">
        <v>103.50201870923522</v>
      </c>
      <c r="E38" s="130">
        <v>104.98923194299852</v>
      </c>
      <c r="F38" s="130">
        <v>105.45545032889783</v>
      </c>
      <c r="G38" s="130">
        <v>106.85441177333104</v>
      </c>
      <c r="H38" s="130">
        <v>109.9398824970458</v>
      </c>
      <c r="I38" s="130">
        <v>111.09838683421049</v>
      </c>
      <c r="J38" s="130">
        <v>114.32613143204478</v>
      </c>
      <c r="K38" s="130">
        <v>118.2177316289332</v>
      </c>
      <c r="L38" s="130">
        <v>117.34758532190372</v>
      </c>
      <c r="M38" s="130">
        <v>119.9595154571788</v>
      </c>
      <c r="N38" s="218">
        <v>0.19959515457178795</v>
      </c>
    </row>
    <row r="39" ht="13.5" thickTop="1"/>
    <row r="41" spans="1:13" ht="12.75">
      <c r="A41" s="6" t="s">
        <v>173</v>
      </c>
      <c r="B41" s="5">
        <v>1990</v>
      </c>
      <c r="C41" s="5">
        <v>1991</v>
      </c>
      <c r="D41" s="5">
        <v>1992</v>
      </c>
      <c r="E41" s="5">
        <v>1993</v>
      </c>
      <c r="F41" s="5">
        <v>1994</v>
      </c>
      <c r="G41" s="5">
        <v>1995</v>
      </c>
      <c r="H41" s="5">
        <v>1996</v>
      </c>
      <c r="I41" s="5">
        <v>1997</v>
      </c>
      <c r="J41" s="5">
        <v>1998</v>
      </c>
      <c r="K41" s="5">
        <v>1999</v>
      </c>
      <c r="L41" s="5">
        <v>2000</v>
      </c>
      <c r="M41" s="5">
        <v>2001</v>
      </c>
    </row>
    <row r="42" spans="1:14" ht="12.75">
      <c r="A42" s="2" t="s">
        <v>31</v>
      </c>
      <c r="B42" s="8">
        <v>711.4446287999999</v>
      </c>
      <c r="C42" s="8">
        <v>725.9289840662166</v>
      </c>
      <c r="D42" s="8">
        <v>751.5049124374909</v>
      </c>
      <c r="E42" s="8">
        <v>759.6707299904214</v>
      </c>
      <c r="F42" s="8">
        <v>764.3260358469998</v>
      </c>
      <c r="G42" s="8">
        <v>775.285203012</v>
      </c>
      <c r="H42" s="8">
        <v>793.0275178380001</v>
      </c>
      <c r="I42" s="8">
        <v>803.0910052030001</v>
      </c>
      <c r="J42" s="8">
        <v>828.8328886600001</v>
      </c>
      <c r="K42" s="8">
        <v>849.7237670229999</v>
      </c>
      <c r="L42" s="8">
        <v>851.685398474</v>
      </c>
      <c r="M42" s="8">
        <v>863.334450690889</v>
      </c>
      <c r="N42" s="8"/>
    </row>
    <row r="43" spans="1:14" ht="12.75">
      <c r="A43" t="s">
        <v>35</v>
      </c>
      <c r="B43">
        <v>100</v>
      </c>
      <c r="C43" s="8">
        <f>C42/$B$42*100</f>
        <v>102.03590759981526</v>
      </c>
      <c r="D43" s="8">
        <f aca="true" t="shared" si="1" ref="D43:M43">D42/$B$42*100</f>
        <v>105.63083647213152</v>
      </c>
      <c r="E43" s="8">
        <f t="shared" si="1"/>
        <v>106.77861624618137</v>
      </c>
      <c r="F43" s="8">
        <f t="shared" si="1"/>
        <v>107.43296173817427</v>
      </c>
      <c r="G43" s="8">
        <f t="shared" si="1"/>
        <v>108.97337215401859</v>
      </c>
      <c r="H43" s="8">
        <f t="shared" si="1"/>
        <v>111.46721554080838</v>
      </c>
      <c r="I43" s="8">
        <f t="shared" si="1"/>
        <v>112.88173003113131</v>
      </c>
      <c r="J43" s="8">
        <f t="shared" si="1"/>
        <v>116.49998539703645</v>
      </c>
      <c r="K43" s="8">
        <f t="shared" si="1"/>
        <v>119.43638796686633</v>
      </c>
      <c r="L43" s="8">
        <f t="shared" si="1"/>
        <v>119.71211307203842</v>
      </c>
      <c r="M43" s="8">
        <f t="shared" si="1"/>
        <v>121.34949309366255</v>
      </c>
      <c r="N43" s="8"/>
    </row>
    <row r="44" spans="1:14" ht="12.75">
      <c r="A44" s="2" t="s">
        <v>32</v>
      </c>
      <c r="B44" s="8">
        <v>12.11556</v>
      </c>
      <c r="C44" s="8">
        <v>11.99305</v>
      </c>
      <c r="D44" s="8">
        <v>12.23025</v>
      </c>
      <c r="E44" s="8">
        <v>12.88419</v>
      </c>
      <c r="F44" s="8">
        <v>12.757320000000002</v>
      </c>
      <c r="G44" s="8">
        <v>13.217379999999999</v>
      </c>
      <c r="H44" s="8">
        <v>13.90137</v>
      </c>
      <c r="I44" s="8">
        <v>14.25113</v>
      </c>
      <c r="J44" s="8">
        <v>14.659210000000002</v>
      </c>
      <c r="K44" s="8">
        <v>15.423</v>
      </c>
      <c r="L44" s="8">
        <v>14.590499999999999</v>
      </c>
      <c r="M44" s="8">
        <v>15.046020000000002</v>
      </c>
      <c r="N44" s="8"/>
    </row>
    <row r="45" spans="1:14" ht="12.75">
      <c r="A45" t="s">
        <v>35</v>
      </c>
      <c r="B45">
        <v>100</v>
      </c>
      <c r="C45" s="8">
        <f>C44/$B$44*100</f>
        <v>98.98882098722635</v>
      </c>
      <c r="D45" s="8">
        <f aca="true" t="shared" si="2" ref="D45:M45">D44/$B$44*100</f>
        <v>100.94663391539473</v>
      </c>
      <c r="E45" s="8">
        <f t="shared" si="2"/>
        <v>106.34415577984014</v>
      </c>
      <c r="F45" s="8">
        <f t="shared" si="2"/>
        <v>105.29698998643069</v>
      </c>
      <c r="G45" s="8">
        <f t="shared" si="2"/>
        <v>109.09425565141024</v>
      </c>
      <c r="H45" s="8">
        <f t="shared" si="2"/>
        <v>114.73980567138456</v>
      </c>
      <c r="I45" s="8">
        <f t="shared" si="2"/>
        <v>117.6266718170683</v>
      </c>
      <c r="J45" s="8">
        <f t="shared" si="2"/>
        <v>120.99490242299986</v>
      </c>
      <c r="K45" s="8">
        <f t="shared" si="2"/>
        <v>127.29910957479473</v>
      </c>
      <c r="L45" s="8">
        <f t="shared" si="2"/>
        <v>120.42778047403502</v>
      </c>
      <c r="M45" s="8">
        <f t="shared" si="2"/>
        <v>124.1875736656003</v>
      </c>
      <c r="N45" s="8"/>
    </row>
    <row r="46" spans="1:14" ht="12.75">
      <c r="A46" s="2" t="s">
        <v>33</v>
      </c>
      <c r="B46" s="8">
        <v>65.79885435582919</v>
      </c>
      <c r="C46" s="8">
        <v>61.5999965012296</v>
      </c>
      <c r="D46" s="8">
        <v>61.84944237303519</v>
      </c>
      <c r="E46" s="8">
        <v>59.69395813530317</v>
      </c>
      <c r="F46" s="8">
        <v>61.594194767569675</v>
      </c>
      <c r="G46" s="8">
        <v>58.65488954141012</v>
      </c>
      <c r="H46" s="8">
        <v>62.69835799129654</v>
      </c>
      <c r="I46" s="8">
        <v>64.40514698300917</v>
      </c>
      <c r="J46" s="8">
        <v>65.97455251395013</v>
      </c>
      <c r="K46" s="8">
        <v>70.76986899726555</v>
      </c>
      <c r="L46" s="8">
        <v>65.32509183568783</v>
      </c>
      <c r="M46" s="8">
        <v>70.34444559083174</v>
      </c>
      <c r="N46" s="8"/>
    </row>
    <row r="47" spans="1:14" ht="12.75">
      <c r="A47" s="2" t="s">
        <v>35</v>
      </c>
      <c r="B47">
        <v>100</v>
      </c>
      <c r="C47" s="8">
        <f>C46/$B$46*100</f>
        <v>93.61864595408778</v>
      </c>
      <c r="D47" s="8">
        <f aca="true" t="shared" si="3" ref="D47:M47">D46/$B$46*100</f>
        <v>93.99774962427728</v>
      </c>
      <c r="E47" s="8">
        <f t="shared" si="3"/>
        <v>90.72188067665773</v>
      </c>
      <c r="F47" s="8">
        <f t="shared" si="3"/>
        <v>93.60982857616119</v>
      </c>
      <c r="G47" s="8">
        <f t="shared" si="3"/>
        <v>89.14272158024865</v>
      </c>
      <c r="H47" s="8">
        <f t="shared" si="3"/>
        <v>95.28791740390238</v>
      </c>
      <c r="I47" s="8">
        <f t="shared" si="3"/>
        <v>97.88186680989448</v>
      </c>
      <c r="J47" s="8">
        <f t="shared" si="3"/>
        <v>100.2670231265286</v>
      </c>
      <c r="K47" s="8">
        <f t="shared" si="3"/>
        <v>107.55486503542136</v>
      </c>
      <c r="L47" s="8">
        <f t="shared" si="3"/>
        <v>99.27998363378892</v>
      </c>
      <c r="M47" s="8">
        <f t="shared" si="3"/>
        <v>106.9083136469531</v>
      </c>
      <c r="N47" s="8"/>
    </row>
    <row r="48" spans="1:14" ht="12.75">
      <c r="A48" s="2" t="s">
        <v>34</v>
      </c>
      <c r="B48" s="8">
        <v>50.557758860463366</v>
      </c>
      <c r="C48" s="8">
        <v>42.78132788650206</v>
      </c>
      <c r="D48" s="8">
        <v>43.731191302262</v>
      </c>
      <c r="E48" s="8">
        <v>50.259977672392</v>
      </c>
      <c r="F48" s="8">
        <v>47.632911625571566</v>
      </c>
      <c r="G48" s="8">
        <v>51.275040831758545</v>
      </c>
      <c r="H48" s="8">
        <v>54.94537439062712</v>
      </c>
      <c r="I48" s="8">
        <v>52.40751712213837</v>
      </c>
      <c r="J48" s="8">
        <v>51.56791069936706</v>
      </c>
      <c r="K48" s="8">
        <v>58.088706191995996</v>
      </c>
      <c r="L48" s="8">
        <v>54.294193929507</v>
      </c>
      <c r="M48" s="8">
        <v>59.016764570809336</v>
      </c>
      <c r="N48" s="8"/>
    </row>
    <row r="49" spans="1:14" ht="12.75">
      <c r="A49" s="2" t="s">
        <v>35</v>
      </c>
      <c r="B49" s="8">
        <v>100</v>
      </c>
      <c r="C49" s="8">
        <f>C48/$B$48*100</f>
        <v>84.61871896769826</v>
      </c>
      <c r="D49" s="8">
        <f aca="true" t="shared" si="4" ref="D49:M49">D48/$B$48*100</f>
        <v>86.49748779995902</v>
      </c>
      <c r="E49" s="8">
        <f t="shared" si="4"/>
        <v>99.4110079347203</v>
      </c>
      <c r="F49" s="8">
        <f t="shared" si="4"/>
        <v>94.21484001503268</v>
      </c>
      <c r="G49" s="8">
        <f t="shared" si="4"/>
        <v>101.41873767244083</v>
      </c>
      <c r="H49" s="8">
        <f t="shared" si="4"/>
        <v>108.6784217280543</v>
      </c>
      <c r="I49" s="8">
        <f t="shared" si="4"/>
        <v>103.65870304255425</v>
      </c>
      <c r="J49" s="8">
        <f t="shared" si="4"/>
        <v>101.99801546127007</v>
      </c>
      <c r="K49" s="8">
        <f t="shared" si="4"/>
        <v>114.89573015354108</v>
      </c>
      <c r="L49" s="8">
        <f t="shared" si="4"/>
        <v>107.39042859743051</v>
      </c>
      <c r="M49" s="8">
        <f t="shared" si="4"/>
        <v>116.7313700231301</v>
      </c>
      <c r="N49" s="8"/>
    </row>
    <row r="50" spans="1:14" ht="12.75">
      <c r="A50" s="2" t="s">
        <v>174</v>
      </c>
      <c r="B50" s="8">
        <v>839.9168020162924</v>
      </c>
      <c r="C50" s="8">
        <v>842.3033584539482</v>
      </c>
      <c r="D50" s="8">
        <v>869.3157961127881</v>
      </c>
      <c r="E50" s="8">
        <v>882.5088557981165</v>
      </c>
      <c r="F50" s="8">
        <v>886.3104622401411</v>
      </c>
      <c r="G50" s="8">
        <v>898.4325133851688</v>
      </c>
      <c r="H50" s="8">
        <v>924.5726202199238</v>
      </c>
      <c r="I50" s="8">
        <v>934.1547993081477</v>
      </c>
      <c r="J50" s="8">
        <v>961.0345618733173</v>
      </c>
      <c r="K50" s="8">
        <v>994.0053422122616</v>
      </c>
      <c r="L50" s="8">
        <v>985.8951842391948</v>
      </c>
      <c r="M50" s="8">
        <v>1007.74168085253</v>
      </c>
      <c r="N50" s="8"/>
    </row>
    <row r="51" spans="1:14" ht="12.75">
      <c r="A51" s="2" t="s">
        <v>35</v>
      </c>
      <c r="B51" s="8">
        <v>100</v>
      </c>
      <c r="C51" s="8">
        <f>C50/$B$50*100</f>
        <v>100.28414200453268</v>
      </c>
      <c r="D51" s="8">
        <f aca="true" t="shared" si="5" ref="D51:M51">D50/$B$50*100</f>
        <v>103.50022693032463</v>
      </c>
      <c r="E51" s="8">
        <f t="shared" si="5"/>
        <v>105.07098484987777</v>
      </c>
      <c r="F51" s="8">
        <f t="shared" si="5"/>
        <v>105.52360187490912</v>
      </c>
      <c r="G51" s="8">
        <f t="shared" si="5"/>
        <v>106.96684614814282</v>
      </c>
      <c r="H51" s="8">
        <f t="shared" si="5"/>
        <v>110.07907187954899</v>
      </c>
      <c r="I51" s="8">
        <f t="shared" si="5"/>
        <v>111.21992048088917</v>
      </c>
      <c r="J51" s="8">
        <f t="shared" si="5"/>
        <v>114.42020918813284</v>
      </c>
      <c r="K51" s="8">
        <f t="shared" si="5"/>
        <v>118.34569088581945</v>
      </c>
      <c r="L51" s="8">
        <f t="shared" si="5"/>
        <v>117.38010025189027</v>
      </c>
      <c r="M51" s="8">
        <f t="shared" si="5"/>
        <v>119.98113127792651</v>
      </c>
      <c r="N51" s="8"/>
    </row>
    <row r="52" spans="1:14" ht="12.75">
      <c r="A52" s="6"/>
      <c r="B52" s="5">
        <v>1990</v>
      </c>
      <c r="C52" s="5">
        <v>1991</v>
      </c>
      <c r="D52" s="5">
        <v>1992</v>
      </c>
      <c r="E52" s="5">
        <v>1993</v>
      </c>
      <c r="F52" s="5">
        <v>1994</v>
      </c>
      <c r="G52" s="5">
        <v>1995</v>
      </c>
      <c r="H52" s="5">
        <v>1996</v>
      </c>
      <c r="I52" s="5">
        <v>1997</v>
      </c>
      <c r="J52" s="5">
        <v>1998</v>
      </c>
      <c r="K52" s="5">
        <v>1999</v>
      </c>
      <c r="L52" s="5">
        <v>2000</v>
      </c>
      <c r="M52" s="5">
        <v>2001</v>
      </c>
      <c r="N52" s="8"/>
    </row>
    <row r="53" spans="1:14" ht="12.75">
      <c r="A53" s="2" t="s">
        <v>31</v>
      </c>
      <c r="B53">
        <f>B43</f>
        <v>100</v>
      </c>
      <c r="C53" s="8">
        <f aca="true" t="shared" si="6" ref="C53:M53">C43</f>
        <v>102.03590759981526</v>
      </c>
      <c r="D53" s="8">
        <f t="shared" si="6"/>
        <v>105.63083647213152</v>
      </c>
      <c r="E53" s="8">
        <f t="shared" si="6"/>
        <v>106.77861624618137</v>
      </c>
      <c r="F53" s="8">
        <f t="shared" si="6"/>
        <v>107.43296173817427</v>
      </c>
      <c r="G53" s="8">
        <f t="shared" si="6"/>
        <v>108.97337215401859</v>
      </c>
      <c r="H53" s="8">
        <f t="shared" si="6"/>
        <v>111.46721554080838</v>
      </c>
      <c r="I53" s="8">
        <f t="shared" si="6"/>
        <v>112.88173003113131</v>
      </c>
      <c r="J53" s="8">
        <f t="shared" si="6"/>
        <v>116.49998539703645</v>
      </c>
      <c r="K53" s="8">
        <f t="shared" si="6"/>
        <v>119.43638796686633</v>
      </c>
      <c r="L53" s="8">
        <f t="shared" si="6"/>
        <v>119.71211307203842</v>
      </c>
      <c r="M53" s="8">
        <f t="shared" si="6"/>
        <v>121.34949309366255</v>
      </c>
      <c r="N53" s="8"/>
    </row>
    <row r="54" spans="1:14" ht="12.75">
      <c r="A54" s="2" t="s">
        <v>32</v>
      </c>
      <c r="B54">
        <f>B45</f>
        <v>100</v>
      </c>
      <c r="C54" s="8">
        <f aca="true" t="shared" si="7" ref="C54:M54">C45</f>
        <v>98.98882098722635</v>
      </c>
      <c r="D54" s="8">
        <f t="shared" si="7"/>
        <v>100.94663391539473</v>
      </c>
      <c r="E54" s="8">
        <f t="shared" si="7"/>
        <v>106.34415577984014</v>
      </c>
      <c r="F54" s="8">
        <f t="shared" si="7"/>
        <v>105.29698998643069</v>
      </c>
      <c r="G54" s="8">
        <f t="shared" si="7"/>
        <v>109.09425565141024</v>
      </c>
      <c r="H54" s="8">
        <f t="shared" si="7"/>
        <v>114.73980567138456</v>
      </c>
      <c r="I54" s="8">
        <f t="shared" si="7"/>
        <v>117.6266718170683</v>
      </c>
      <c r="J54" s="8">
        <f t="shared" si="7"/>
        <v>120.99490242299986</v>
      </c>
      <c r="K54" s="8">
        <f t="shared" si="7"/>
        <v>127.29910957479473</v>
      </c>
      <c r="L54" s="8">
        <f t="shared" si="7"/>
        <v>120.42778047403502</v>
      </c>
      <c r="M54" s="8">
        <f t="shared" si="7"/>
        <v>124.1875736656003</v>
      </c>
      <c r="N54" s="8"/>
    </row>
    <row r="55" spans="1:14" ht="12.75">
      <c r="A55" s="2" t="s">
        <v>33</v>
      </c>
      <c r="B55">
        <f>B47</f>
        <v>100</v>
      </c>
      <c r="C55" s="8">
        <f aca="true" t="shared" si="8" ref="C55:M55">C47</f>
        <v>93.61864595408778</v>
      </c>
      <c r="D55" s="8">
        <f t="shared" si="8"/>
        <v>93.99774962427728</v>
      </c>
      <c r="E55" s="8">
        <f t="shared" si="8"/>
        <v>90.72188067665773</v>
      </c>
      <c r="F55" s="8">
        <f t="shared" si="8"/>
        <v>93.60982857616119</v>
      </c>
      <c r="G55" s="8">
        <f t="shared" si="8"/>
        <v>89.14272158024865</v>
      </c>
      <c r="H55" s="8">
        <f t="shared" si="8"/>
        <v>95.28791740390238</v>
      </c>
      <c r="I55" s="8">
        <f t="shared" si="8"/>
        <v>97.88186680989448</v>
      </c>
      <c r="J55" s="8">
        <f t="shared" si="8"/>
        <v>100.2670231265286</v>
      </c>
      <c r="K55" s="8">
        <f t="shared" si="8"/>
        <v>107.55486503542136</v>
      </c>
      <c r="L55" s="8">
        <f t="shared" si="8"/>
        <v>99.27998363378892</v>
      </c>
      <c r="M55" s="8">
        <f t="shared" si="8"/>
        <v>106.9083136469531</v>
      </c>
      <c r="N55" s="8"/>
    </row>
    <row r="56" spans="1:14" ht="12.75">
      <c r="A56" s="2" t="s">
        <v>34</v>
      </c>
      <c r="B56">
        <f>B49</f>
        <v>100</v>
      </c>
      <c r="C56" s="8">
        <f aca="true" t="shared" si="9" ref="C56:M56">C49</f>
        <v>84.61871896769826</v>
      </c>
      <c r="D56" s="8">
        <f t="shared" si="9"/>
        <v>86.49748779995902</v>
      </c>
      <c r="E56" s="8">
        <f t="shared" si="9"/>
        <v>99.4110079347203</v>
      </c>
      <c r="F56" s="8">
        <f t="shared" si="9"/>
        <v>94.21484001503268</v>
      </c>
      <c r="G56" s="8">
        <f t="shared" si="9"/>
        <v>101.41873767244083</v>
      </c>
      <c r="H56" s="8">
        <f t="shared" si="9"/>
        <v>108.6784217280543</v>
      </c>
      <c r="I56" s="8">
        <f t="shared" si="9"/>
        <v>103.65870304255425</v>
      </c>
      <c r="J56" s="8">
        <f t="shared" si="9"/>
        <v>101.99801546127007</v>
      </c>
      <c r="K56" s="8">
        <f t="shared" si="9"/>
        <v>114.89573015354108</v>
      </c>
      <c r="L56" s="8">
        <f t="shared" si="9"/>
        <v>107.39042859743051</v>
      </c>
      <c r="M56" s="8">
        <f t="shared" si="9"/>
        <v>116.7313700231301</v>
      </c>
      <c r="N56" s="8"/>
    </row>
    <row r="57" spans="1:14" ht="12.75">
      <c r="A57" s="2" t="s">
        <v>55</v>
      </c>
      <c r="B57">
        <f>B51</f>
        <v>100</v>
      </c>
      <c r="C57" s="8">
        <f aca="true" t="shared" si="10" ref="C57:M57">C51</f>
        <v>100.28414200453268</v>
      </c>
      <c r="D57" s="8">
        <f t="shared" si="10"/>
        <v>103.50022693032463</v>
      </c>
      <c r="E57" s="8">
        <f t="shared" si="10"/>
        <v>105.07098484987777</v>
      </c>
      <c r="F57" s="8">
        <f t="shared" si="10"/>
        <v>105.52360187490912</v>
      </c>
      <c r="G57" s="8">
        <f t="shared" si="10"/>
        <v>106.96684614814282</v>
      </c>
      <c r="H57" s="8">
        <f t="shared" si="10"/>
        <v>110.07907187954899</v>
      </c>
      <c r="I57" s="8">
        <f t="shared" si="10"/>
        <v>111.21992048088917</v>
      </c>
      <c r="J57" s="8">
        <f t="shared" si="10"/>
        <v>114.42020918813284</v>
      </c>
      <c r="K57" s="8">
        <f t="shared" si="10"/>
        <v>118.34569088581945</v>
      </c>
      <c r="L57" s="8">
        <f t="shared" si="10"/>
        <v>117.38010025189027</v>
      </c>
      <c r="M57" s="8">
        <f t="shared" si="10"/>
        <v>119.98113127792651</v>
      </c>
      <c r="N57" s="8"/>
    </row>
    <row r="59" spans="1:14" ht="12.75">
      <c r="A59" s="2" t="s">
        <v>173</v>
      </c>
      <c r="B59" s="4"/>
      <c r="C59" s="4"/>
      <c r="D59" s="4" t="s">
        <v>250</v>
      </c>
      <c r="E59" s="4"/>
      <c r="F59" s="4"/>
      <c r="G59" s="4"/>
      <c r="H59" s="4"/>
      <c r="I59" s="4"/>
      <c r="J59" s="4"/>
      <c r="K59" s="4"/>
      <c r="L59" s="4"/>
      <c r="M59" s="4"/>
      <c r="N59" s="4"/>
    </row>
    <row r="60" spans="1:14" ht="12.75">
      <c r="A60" s="1" t="s">
        <v>0</v>
      </c>
      <c r="B60" s="32">
        <f>N2</f>
        <v>0.4885297440713931</v>
      </c>
      <c r="D60" s="1" t="s">
        <v>7</v>
      </c>
      <c r="E60" s="32">
        <v>1.2418684844374213</v>
      </c>
      <c r="N60" s="32"/>
    </row>
    <row r="61" spans="1:14" ht="12.75">
      <c r="A61" s="2" t="s">
        <v>1</v>
      </c>
      <c r="B61" s="32">
        <f aca="true" t="shared" si="11" ref="B61:B94">N3</f>
        <v>0.25602000169072936</v>
      </c>
      <c r="D61" s="2" t="s">
        <v>11</v>
      </c>
      <c r="E61" s="32">
        <v>0.8111475548715092</v>
      </c>
      <c r="N61" s="32"/>
    </row>
    <row r="62" spans="1:14" ht="12.75">
      <c r="A62" s="2" t="s">
        <v>2</v>
      </c>
      <c r="B62" s="32">
        <f t="shared" si="11"/>
        <v>0.18219590556387422</v>
      </c>
      <c r="D62" s="2" t="s">
        <v>9</v>
      </c>
      <c r="E62" s="32">
        <v>0.7619069810853968</v>
      </c>
      <c r="N62" s="32"/>
    </row>
    <row r="63" spans="1:14" ht="22.5">
      <c r="A63" s="2" t="s">
        <v>3</v>
      </c>
      <c r="B63" s="32">
        <f t="shared" si="11"/>
        <v>0.011826116558520824</v>
      </c>
      <c r="D63" s="2" t="s">
        <v>18</v>
      </c>
      <c r="E63" s="32">
        <v>0.7045999074300299</v>
      </c>
      <c r="N63" s="32"/>
    </row>
    <row r="64" spans="1:14" ht="12.75">
      <c r="A64" s="2" t="s">
        <v>4</v>
      </c>
      <c r="B64" s="32">
        <f t="shared" si="11"/>
        <v>0.19454615462265917</v>
      </c>
      <c r="D64" s="2" t="s">
        <v>26</v>
      </c>
      <c r="E64" s="32">
        <v>0.5929280093253497</v>
      </c>
      <c r="N64" s="32"/>
    </row>
    <row r="65" spans="1:14" ht="12.75">
      <c r="A65" s="2" t="s">
        <v>5</v>
      </c>
      <c r="B65" s="32">
        <f t="shared" si="11"/>
        <v>0.11051428575190837</v>
      </c>
      <c r="D65" s="2" t="s">
        <v>12</v>
      </c>
      <c r="E65" s="32">
        <v>0.5677422036897467</v>
      </c>
      <c r="N65" s="32"/>
    </row>
    <row r="66" spans="1:14" ht="12.75">
      <c r="A66" s="2" t="s">
        <v>6</v>
      </c>
      <c r="B66" s="32">
        <f t="shared" si="11"/>
        <v>0.2498163342341827</v>
      </c>
      <c r="D66" s="2" t="s">
        <v>0</v>
      </c>
      <c r="E66" s="32">
        <v>0.4885297440713931</v>
      </c>
      <c r="N66" s="32"/>
    </row>
    <row r="67" spans="1:14" ht="12.75">
      <c r="A67" s="2" t="s">
        <v>7</v>
      </c>
      <c r="B67" s="32">
        <f t="shared" si="11"/>
        <v>1.2418684844374213</v>
      </c>
      <c r="D67" s="2" t="s">
        <v>27</v>
      </c>
      <c r="E67" s="32">
        <v>0.4591978820124867</v>
      </c>
      <c r="N67" s="32"/>
    </row>
    <row r="68" spans="1:14" ht="12.75">
      <c r="A68" s="2" t="s">
        <v>8</v>
      </c>
      <c r="B68" s="32">
        <f t="shared" si="11"/>
        <v>0.2384277066943488</v>
      </c>
      <c r="D68" s="2" t="s">
        <v>29</v>
      </c>
      <c r="E68" s="32">
        <v>0.383424456825732</v>
      </c>
      <c r="N68" s="32"/>
    </row>
    <row r="69" spans="1:14" ht="12.75">
      <c r="A69" s="2" t="s">
        <v>9</v>
      </c>
      <c r="B69" s="32">
        <f t="shared" si="11"/>
        <v>0.7619069810853968</v>
      </c>
      <c r="D69" s="2" t="s">
        <v>1</v>
      </c>
      <c r="E69" s="32">
        <v>0.25602000169072936</v>
      </c>
      <c r="N69" s="32"/>
    </row>
    <row r="70" spans="1:14" ht="12.75">
      <c r="A70" s="2" t="s">
        <v>10</v>
      </c>
      <c r="B70" s="32">
        <f t="shared" si="11"/>
        <v>0.22423197983457627</v>
      </c>
      <c r="D70" s="2" t="s">
        <v>6</v>
      </c>
      <c r="E70" s="32">
        <v>0.2498163342341827</v>
      </c>
      <c r="N70" s="32"/>
    </row>
    <row r="71" spans="1:14" ht="12.75">
      <c r="A71" s="2" t="s">
        <v>11</v>
      </c>
      <c r="B71" s="32">
        <f t="shared" si="11"/>
        <v>0.8111475548715092</v>
      </c>
      <c r="D71" s="2" t="s">
        <v>16</v>
      </c>
      <c r="E71" s="32">
        <v>0.2468806254632735</v>
      </c>
      <c r="N71" s="32"/>
    </row>
    <row r="72" spans="1:14" ht="12.75">
      <c r="A72" s="2" t="s">
        <v>12</v>
      </c>
      <c r="B72" s="32">
        <f t="shared" si="11"/>
        <v>0.5677422036897467</v>
      </c>
      <c r="D72" s="2" t="s">
        <v>32</v>
      </c>
      <c r="E72" s="279">
        <v>0.24187573665600284</v>
      </c>
      <c r="N72" s="32"/>
    </row>
    <row r="73" spans="1:14" ht="12.75">
      <c r="A73" s="2" t="s">
        <v>13</v>
      </c>
      <c r="B73" s="32">
        <f t="shared" si="11"/>
        <v>0.08360519966357534</v>
      </c>
      <c r="D73" s="2" t="s">
        <v>8</v>
      </c>
      <c r="E73" s="32">
        <v>0.2384277066943488</v>
      </c>
      <c r="N73" s="32"/>
    </row>
    <row r="74" spans="1:14" ht="22.5">
      <c r="A74" s="2" t="s">
        <v>14</v>
      </c>
      <c r="B74" s="32">
        <f t="shared" si="11"/>
        <v>0.07738340425206952</v>
      </c>
      <c r="D74" s="2" t="s">
        <v>10</v>
      </c>
      <c r="E74" s="32">
        <v>0.22423197983457627</v>
      </c>
      <c r="N74" s="32"/>
    </row>
    <row r="75" spans="1:14" ht="12.75">
      <c r="A75" s="2" t="s">
        <v>15</v>
      </c>
      <c r="B75" s="32">
        <f t="shared" si="11"/>
        <v>0.1817546839048977</v>
      </c>
      <c r="D75" s="278" t="s">
        <v>30</v>
      </c>
      <c r="E75" s="279">
        <v>0.22420145578022363</v>
      </c>
      <c r="N75" s="32"/>
    </row>
    <row r="76" spans="1:14" ht="12.75">
      <c r="A76" s="2" t="s">
        <v>16</v>
      </c>
      <c r="B76" s="32">
        <f t="shared" si="11"/>
        <v>0.2468806254632735</v>
      </c>
      <c r="D76" s="2" t="s">
        <v>31</v>
      </c>
      <c r="E76" s="279">
        <v>0.21349493093662536</v>
      </c>
      <c r="N76" s="32"/>
    </row>
    <row r="77" spans="1:14" ht="12.75">
      <c r="A77" s="2" t="s">
        <v>17</v>
      </c>
      <c r="B77" s="32">
        <f t="shared" si="11"/>
        <v>0</v>
      </c>
      <c r="D77" s="2" t="s">
        <v>4</v>
      </c>
      <c r="E77" s="32">
        <v>0.19454615462265917</v>
      </c>
      <c r="N77" s="32"/>
    </row>
    <row r="78" spans="1:14" ht="22.5">
      <c r="A78" s="2" t="s">
        <v>18</v>
      </c>
      <c r="B78" s="32">
        <f t="shared" si="11"/>
        <v>0.7045999074300299</v>
      </c>
      <c r="D78" s="2" t="s">
        <v>2</v>
      </c>
      <c r="E78" s="32">
        <v>0.18219590556387422</v>
      </c>
      <c r="N78" s="32"/>
    </row>
    <row r="79" spans="1:14" ht="12.75">
      <c r="A79" s="2" t="s">
        <v>19</v>
      </c>
      <c r="B79" s="32">
        <f t="shared" si="11"/>
        <v>0</v>
      </c>
      <c r="D79" s="2" t="s">
        <v>15</v>
      </c>
      <c r="E79" s="32">
        <v>0.1817546839048977</v>
      </c>
      <c r="N79" s="32"/>
    </row>
    <row r="80" spans="1:14" ht="12.75">
      <c r="A80" s="2" t="s">
        <v>20</v>
      </c>
      <c r="B80" s="32">
        <f t="shared" si="11"/>
        <v>-0.2859509383573868</v>
      </c>
      <c r="D80" s="216" t="s">
        <v>34</v>
      </c>
      <c r="E80" s="279">
        <v>0.16105063560043356</v>
      </c>
      <c r="N80" s="32"/>
    </row>
    <row r="81" spans="1:14" ht="12.75">
      <c r="A81" s="2" t="s">
        <v>21</v>
      </c>
      <c r="B81" s="32">
        <f t="shared" si="11"/>
        <v>0.14757735473521746</v>
      </c>
      <c r="D81" s="2" t="s">
        <v>21</v>
      </c>
      <c r="E81" s="32">
        <v>0.14757735473521746</v>
      </c>
      <c r="N81" s="32"/>
    </row>
    <row r="82" spans="1:14" ht="12.75">
      <c r="A82" s="2" t="s">
        <v>22</v>
      </c>
      <c r="B82" s="32">
        <f t="shared" si="11"/>
        <v>-0.276795037024705</v>
      </c>
      <c r="D82" s="2" t="s">
        <v>5</v>
      </c>
      <c r="E82" s="32">
        <v>0.11051428575190837</v>
      </c>
      <c r="N82" s="32"/>
    </row>
    <row r="83" spans="1:14" ht="12.75">
      <c r="A83" s="2" t="s">
        <v>23</v>
      </c>
      <c r="B83" s="32">
        <f t="shared" si="11"/>
        <v>-0.35791421233496556</v>
      </c>
      <c r="D83" s="2" t="s">
        <v>13</v>
      </c>
      <c r="E83" s="32">
        <v>0.08360519966357534</v>
      </c>
      <c r="N83" s="32"/>
    </row>
    <row r="84" spans="1:14" ht="22.5">
      <c r="A84" s="2" t="s">
        <v>24</v>
      </c>
      <c r="B84" s="32">
        <f t="shared" si="11"/>
        <v>0.039094019587400136</v>
      </c>
      <c r="D84" s="2" t="s">
        <v>14</v>
      </c>
      <c r="E84" s="32">
        <v>0.07738340425206952</v>
      </c>
      <c r="N84" s="32"/>
    </row>
    <row r="85" spans="1:14" ht="12.75">
      <c r="A85" s="2" t="s">
        <v>25</v>
      </c>
      <c r="B85" s="32">
        <f t="shared" si="11"/>
        <v>-0.0139161054669922</v>
      </c>
      <c r="D85" s="2" t="s">
        <v>33</v>
      </c>
      <c r="E85" s="279">
        <v>0.06908313646953107</v>
      </c>
      <c r="N85" s="32"/>
    </row>
    <row r="86" spans="1:14" ht="12.75">
      <c r="A86" s="2" t="s">
        <v>26</v>
      </c>
      <c r="B86" s="32">
        <f t="shared" si="11"/>
        <v>0.5929280093253497</v>
      </c>
      <c r="D86" s="2" t="s">
        <v>24</v>
      </c>
      <c r="E86" s="32">
        <v>0.039094019587400136</v>
      </c>
      <c r="N86" s="32"/>
    </row>
    <row r="87" spans="1:14" ht="12.75">
      <c r="A87" s="2" t="s">
        <v>27</v>
      </c>
      <c r="B87" s="32">
        <f t="shared" si="11"/>
        <v>0.4591978820124867</v>
      </c>
      <c r="D87" s="2" t="s">
        <v>3</v>
      </c>
      <c r="E87" s="32">
        <v>0.011826116558520824</v>
      </c>
      <c r="N87" s="32"/>
    </row>
    <row r="88" spans="1:14" ht="12.75">
      <c r="A88" s="2" t="s">
        <v>28</v>
      </c>
      <c r="B88" s="32">
        <f t="shared" si="11"/>
        <v>-0.42923501629951655</v>
      </c>
      <c r="D88" s="2" t="s">
        <v>17</v>
      </c>
      <c r="E88" s="32">
        <v>0</v>
      </c>
      <c r="N88" s="32"/>
    </row>
    <row r="89" spans="1:14" ht="12.75">
      <c r="A89" s="2" t="s">
        <v>29</v>
      </c>
      <c r="B89" s="32">
        <f t="shared" si="11"/>
        <v>0.383424456825732</v>
      </c>
      <c r="D89" s="2" t="s">
        <v>19</v>
      </c>
      <c r="E89" s="32">
        <v>0</v>
      </c>
      <c r="N89" s="32"/>
    </row>
    <row r="90" spans="1:14" s="11" customFormat="1" ht="12.75">
      <c r="A90" s="278" t="s">
        <v>30</v>
      </c>
      <c r="B90" s="279">
        <f t="shared" si="11"/>
        <v>0.22420145578022363</v>
      </c>
      <c r="D90" s="2" t="s">
        <v>25</v>
      </c>
      <c r="E90" s="32">
        <v>-0.0139161054669922</v>
      </c>
      <c r="N90" s="279"/>
    </row>
    <row r="91" spans="1:14" ht="12.75">
      <c r="A91" s="2" t="s">
        <v>31</v>
      </c>
      <c r="B91" s="279">
        <f t="shared" si="11"/>
        <v>0.21349493093662536</v>
      </c>
      <c r="D91" s="2" t="s">
        <v>22</v>
      </c>
      <c r="E91" s="32">
        <v>-0.276795037024705</v>
      </c>
      <c r="N91" s="32"/>
    </row>
    <row r="92" spans="1:14" ht="12.75">
      <c r="A92" s="2" t="s">
        <v>32</v>
      </c>
      <c r="B92" s="279">
        <f t="shared" si="11"/>
        <v>0.24187573665600284</v>
      </c>
      <c r="D92" s="2" t="s">
        <v>20</v>
      </c>
      <c r="E92" s="32">
        <v>-0.2859509383573868</v>
      </c>
      <c r="N92" s="32"/>
    </row>
    <row r="93" spans="1:14" ht="12.75">
      <c r="A93" s="2" t="s">
        <v>33</v>
      </c>
      <c r="B93" s="279">
        <f t="shared" si="11"/>
        <v>0.06908313646953107</v>
      </c>
      <c r="D93" s="2" t="s">
        <v>23</v>
      </c>
      <c r="E93" s="32">
        <v>-0.35791421233496556</v>
      </c>
      <c r="N93" s="32"/>
    </row>
    <row r="94" spans="1:14" ht="12.75">
      <c r="A94" s="216" t="s">
        <v>34</v>
      </c>
      <c r="B94" s="279">
        <f t="shared" si="11"/>
        <v>0.16105063560043356</v>
      </c>
      <c r="D94" s="2" t="s">
        <v>28</v>
      </c>
      <c r="E94" s="32">
        <v>-0.42923501629951655</v>
      </c>
      <c r="N94" s="32"/>
    </row>
    <row r="95" spans="2:14" ht="12.75">
      <c r="B95" s="279"/>
      <c r="N95" s="32"/>
    </row>
    <row r="96" ht="12.75">
      <c r="N96" s="32"/>
    </row>
    <row r="97" ht="12.75">
      <c r="N97" s="32"/>
    </row>
    <row r="98" ht="12.75">
      <c r="N98" s="32"/>
    </row>
    <row r="99" ht="12.75">
      <c r="N99" s="32"/>
    </row>
    <row r="100" ht="12.75">
      <c r="N100" s="32"/>
    </row>
    <row r="101" ht="12.75">
      <c r="N101" s="32"/>
    </row>
    <row r="102" ht="12.75">
      <c r="N102" s="32"/>
    </row>
    <row r="103" ht="12.75">
      <c r="N103" s="32"/>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68"/>
  <sheetViews>
    <sheetView workbookViewId="0" topLeftCell="A49">
      <selection activeCell="E63" sqref="E63"/>
    </sheetView>
  </sheetViews>
  <sheetFormatPr defaultColWidth="11.421875" defaultRowHeight="12.75"/>
  <cols>
    <col min="1" max="1" width="13.00390625" style="18" customWidth="1"/>
    <col min="2" max="2" width="10.140625" style="18" customWidth="1"/>
    <col min="3" max="3" width="9.421875" style="18" customWidth="1"/>
    <col min="4" max="4" width="8.00390625" style="18" customWidth="1"/>
    <col min="5" max="5" width="9.57421875" style="18" customWidth="1"/>
    <col min="6" max="7" width="9.57421875" style="18" bestFit="1" customWidth="1"/>
    <col min="8" max="8" width="11.7109375" style="18" bestFit="1" customWidth="1"/>
    <col min="9" max="16384" width="9.140625" style="18" customWidth="1"/>
  </cols>
  <sheetData>
    <row r="2" ht="12.75">
      <c r="A2" s="64" t="s">
        <v>100</v>
      </c>
    </row>
    <row r="3" spans="1:5" ht="12.75">
      <c r="A3" s="35"/>
      <c r="B3" s="65">
        <v>1990</v>
      </c>
      <c r="C3" s="65">
        <v>2001</v>
      </c>
      <c r="D3" s="65" t="s">
        <v>97</v>
      </c>
      <c r="E3" s="35"/>
    </row>
    <row r="4" spans="1:8" ht="12.75">
      <c r="A4" s="35" t="s">
        <v>39</v>
      </c>
      <c r="B4" s="38">
        <v>695.0029728609554</v>
      </c>
      <c r="C4" s="38">
        <v>833.9249238001835</v>
      </c>
      <c r="D4" s="37">
        <f aca="true" t="shared" si="0" ref="D4:D11">(C4-B4)/B4*100</f>
        <v>19.988684417760215</v>
      </c>
      <c r="E4" s="35"/>
      <c r="G4" s="66"/>
      <c r="H4" s="25"/>
    </row>
    <row r="5" spans="1:8" ht="12.75">
      <c r="A5" s="34" t="s">
        <v>41</v>
      </c>
      <c r="B5" s="38">
        <v>4.781758484424115</v>
      </c>
      <c r="C5" s="38">
        <v>3.0485364480749686</v>
      </c>
      <c r="D5" s="37">
        <f t="shared" si="0"/>
        <v>-36.246540723352425</v>
      </c>
      <c r="E5" s="35"/>
      <c r="G5" s="66"/>
      <c r="H5" s="67"/>
    </row>
    <row r="6" spans="1:8" ht="12.75">
      <c r="A6" s="35" t="s">
        <v>40</v>
      </c>
      <c r="B6" s="38">
        <v>11.659997469452826</v>
      </c>
      <c r="C6" s="38">
        <v>26.361011821610287</v>
      </c>
      <c r="D6" s="37">
        <f t="shared" si="0"/>
        <v>126.08076794760525</v>
      </c>
      <c r="E6" s="35"/>
      <c r="G6" s="66"/>
      <c r="H6" s="67"/>
    </row>
    <row r="7" spans="1:8" ht="12.75">
      <c r="A7" s="35" t="s">
        <v>45</v>
      </c>
      <c r="B7" s="52">
        <v>649.1004730277084</v>
      </c>
      <c r="C7" s="52">
        <v>798.6353395991717</v>
      </c>
      <c r="D7" s="37">
        <f t="shared" si="0"/>
        <v>23.037245046820367</v>
      </c>
      <c r="E7" s="38"/>
      <c r="F7" s="66"/>
      <c r="G7" s="66"/>
      <c r="H7" s="67"/>
    </row>
    <row r="8" spans="1:8" ht="12.75">
      <c r="A8" s="35" t="s">
        <v>46</v>
      </c>
      <c r="B8" s="52">
        <v>9.808912714209118</v>
      </c>
      <c r="C8" s="52">
        <v>7.085865488113284</v>
      </c>
      <c r="D8" s="37">
        <f t="shared" si="0"/>
        <v>-27.76094869466264</v>
      </c>
      <c r="E8" s="38"/>
      <c r="F8" s="66"/>
      <c r="H8" s="68"/>
    </row>
    <row r="9" spans="1:8" ht="12.75">
      <c r="A9" s="35" t="s">
        <v>47</v>
      </c>
      <c r="B9" s="52">
        <v>16.90892121075599</v>
      </c>
      <c r="C9" s="52">
        <v>15.24459820369821</v>
      </c>
      <c r="D9" s="37">
        <f t="shared" si="0"/>
        <v>-9.84286925412535</v>
      </c>
      <c r="E9" s="38"/>
      <c r="F9" s="66"/>
      <c r="H9" s="30"/>
    </row>
    <row r="10" spans="1:8" ht="12.75">
      <c r="A10" s="25" t="s">
        <v>83</v>
      </c>
      <c r="B10" s="52">
        <v>21.974425900150987</v>
      </c>
      <c r="C10" s="52">
        <v>28.101980877825454</v>
      </c>
      <c r="D10" s="37">
        <f t="shared" si="0"/>
        <v>27.884937724959475</v>
      </c>
      <c r="E10" s="38"/>
      <c r="F10" s="66"/>
      <c r="H10" s="30"/>
    </row>
    <row r="11" spans="1:8" ht="12.75">
      <c r="A11" s="25" t="s">
        <v>48</v>
      </c>
      <c r="B11" s="52">
        <v>13.607267147175456</v>
      </c>
      <c r="C11" s="52">
        <v>14.266687901059989</v>
      </c>
      <c r="D11" s="37">
        <f t="shared" si="0"/>
        <v>4.846092508894503</v>
      </c>
      <c r="E11" s="38"/>
      <c r="F11" s="66"/>
      <c r="H11" s="21"/>
    </row>
    <row r="12" spans="1:5" ht="12.75">
      <c r="A12" s="35"/>
      <c r="B12" s="38">
        <f>SUM(B7:B11)</f>
        <v>711.4</v>
      </c>
      <c r="C12" s="38">
        <f>SUM(C7:C11)</f>
        <v>863.3344720698686</v>
      </c>
      <c r="D12" s="52"/>
      <c r="E12" s="52"/>
    </row>
    <row r="13" spans="1:5" ht="12.75">
      <c r="A13" s="35"/>
      <c r="B13" s="38"/>
      <c r="C13" s="38"/>
      <c r="D13" s="52"/>
      <c r="E13" s="52"/>
    </row>
    <row r="14" spans="1:5" ht="12.75">
      <c r="A14" s="48" t="s">
        <v>101</v>
      </c>
      <c r="B14" s="38"/>
      <c r="C14" s="38"/>
      <c r="D14" s="52"/>
      <c r="E14" s="52"/>
    </row>
    <row r="15" spans="1:7" ht="12.75">
      <c r="A15" s="33"/>
      <c r="B15" s="69">
        <v>1990</v>
      </c>
      <c r="C15" s="70">
        <v>2001</v>
      </c>
      <c r="D15" s="71" t="s">
        <v>97</v>
      </c>
      <c r="E15" s="52"/>
      <c r="G15" s="72"/>
    </row>
    <row r="16" spans="1:5" ht="12.75">
      <c r="A16" s="35" t="s">
        <v>39</v>
      </c>
      <c r="B16" s="38">
        <v>695.0029728609554</v>
      </c>
      <c r="C16" s="38">
        <v>833.9249238001835</v>
      </c>
      <c r="D16" s="38">
        <f aca="true" t="shared" si="1" ref="D16:D23">(C16-B16)/B16*100</f>
        <v>19.988684417760215</v>
      </c>
      <c r="E16" s="52"/>
    </row>
    <row r="17" spans="1:5" ht="12.75">
      <c r="A17" s="35" t="s">
        <v>41</v>
      </c>
      <c r="B17" s="38">
        <v>4.781758484424115</v>
      </c>
      <c r="C17" s="38">
        <v>3.0485364480749686</v>
      </c>
      <c r="D17" s="38">
        <f t="shared" si="1"/>
        <v>-36.246540723352425</v>
      </c>
      <c r="E17" s="52"/>
    </row>
    <row r="18" spans="1:5" ht="12.75">
      <c r="A18" s="35" t="s">
        <v>40</v>
      </c>
      <c r="B18" s="38">
        <v>11.659997469452826</v>
      </c>
      <c r="C18" s="38">
        <v>26.361011821610287</v>
      </c>
      <c r="D18" s="38">
        <f t="shared" si="1"/>
        <v>126.08076794760525</v>
      </c>
      <c r="E18" s="35"/>
    </row>
    <row r="19" spans="1:5" ht="12.75">
      <c r="A19" s="25" t="s">
        <v>45</v>
      </c>
      <c r="B19" s="38">
        <v>634.5777219801702</v>
      </c>
      <c r="C19" s="38">
        <v>770.7921235926649</v>
      </c>
      <c r="D19" s="38">
        <f t="shared" si="1"/>
        <v>21.46536143554552</v>
      </c>
      <c r="E19" s="38"/>
    </row>
    <row r="20" spans="1:5" ht="12.75">
      <c r="A20" s="25" t="s">
        <v>46</v>
      </c>
      <c r="B20" s="38">
        <v>9.26956511178443</v>
      </c>
      <c r="C20" s="38">
        <v>6.667220986137154</v>
      </c>
      <c r="D20" s="38">
        <f t="shared" si="1"/>
        <v>-28.074069217539748</v>
      </c>
      <c r="E20" s="38"/>
    </row>
    <row r="21" spans="1:5" ht="12.75">
      <c r="A21" s="35" t="s">
        <v>47</v>
      </c>
      <c r="B21" s="38">
        <v>16.609883767343142</v>
      </c>
      <c r="C21" s="38">
        <v>14.984945676042058</v>
      </c>
      <c r="D21" s="38">
        <f t="shared" si="1"/>
        <v>-9.782958833799254</v>
      </c>
      <c r="E21" s="38"/>
    </row>
    <row r="22" spans="1:8" ht="12.75">
      <c r="A22" s="34" t="s">
        <v>83</v>
      </c>
      <c r="B22" s="38">
        <v>21.727965333850822</v>
      </c>
      <c r="C22" s="38">
        <v>27.895443960025286</v>
      </c>
      <c r="D22" s="38">
        <f t="shared" si="1"/>
        <v>28.384980054096072</v>
      </c>
      <c r="E22" s="38"/>
      <c r="H22" s="21"/>
    </row>
    <row r="23" spans="1:8" ht="12.75">
      <c r="A23" s="35" t="s">
        <v>48</v>
      </c>
      <c r="B23" s="38">
        <v>12.814863806851484</v>
      </c>
      <c r="C23" s="38">
        <v>13.585189585314215</v>
      </c>
      <c r="D23" s="38">
        <f t="shared" si="1"/>
        <v>6.011189740860724</v>
      </c>
      <c r="E23" s="38"/>
      <c r="H23" s="30"/>
    </row>
    <row r="24" spans="1:8" s="23" customFormat="1" ht="12.75">
      <c r="A24" s="35"/>
      <c r="B24" s="37">
        <f>SUM(B19:B23)</f>
        <v>695.0000000000001</v>
      </c>
      <c r="C24" s="73">
        <f>SUM(C19:C23)</f>
        <v>833.9249238001836</v>
      </c>
      <c r="D24" s="25"/>
      <c r="E24" s="25"/>
      <c r="H24" s="30"/>
    </row>
    <row r="25" spans="1:8" ht="12.75">
      <c r="A25" s="35"/>
      <c r="B25" s="54"/>
      <c r="C25" s="55"/>
      <c r="D25" s="35"/>
      <c r="E25" s="35"/>
      <c r="H25" s="30"/>
    </row>
    <row r="26" spans="1:8" ht="12.75">
      <c r="A26" s="65" t="s">
        <v>98</v>
      </c>
      <c r="B26" s="54"/>
      <c r="C26" s="55"/>
      <c r="D26" s="35"/>
      <c r="E26" s="35"/>
      <c r="H26" s="30"/>
    </row>
    <row r="27" spans="1:8" ht="12.75">
      <c r="A27" s="34"/>
      <c r="B27" s="74">
        <v>1990</v>
      </c>
      <c r="C27" s="75" t="s">
        <v>43</v>
      </c>
      <c r="D27" s="35">
        <v>2001</v>
      </c>
      <c r="E27" s="35" t="s">
        <v>43</v>
      </c>
      <c r="H27" s="21"/>
    </row>
    <row r="28" spans="1:5" ht="12.75">
      <c r="A28" s="25" t="s">
        <v>45</v>
      </c>
      <c r="B28" s="38">
        <f>B19</f>
        <v>634.5777219801702</v>
      </c>
      <c r="C28" s="76">
        <f aca="true" t="shared" si="2" ref="C28:C34">B28/$B$34</f>
        <v>0.19061318315269907</v>
      </c>
      <c r="D28" s="39">
        <f>C19</f>
        <v>770.7921235926649</v>
      </c>
      <c r="E28" s="76">
        <f aca="true" t="shared" si="3" ref="E28:E34">D28/$D$34</f>
        <v>0.22780537259779032</v>
      </c>
    </row>
    <row r="29" spans="1:5" ht="12.75">
      <c r="A29" s="25" t="s">
        <v>46</v>
      </c>
      <c r="B29" s="38">
        <f>B20</f>
        <v>9.26956511178443</v>
      </c>
      <c r="C29" s="76">
        <f t="shared" si="2"/>
        <v>0.002784373373343303</v>
      </c>
      <c r="D29" s="39">
        <f>C20</f>
        <v>6.667220986137154</v>
      </c>
      <c r="E29" s="76">
        <f t="shared" si="3"/>
        <v>0.0019704777908984266</v>
      </c>
    </row>
    <row r="30" spans="1:5" ht="12.75">
      <c r="A30" s="35" t="s">
        <v>47</v>
      </c>
      <c r="B30" s="38">
        <f>B21</f>
        <v>16.609883767343142</v>
      </c>
      <c r="C30" s="76">
        <f t="shared" si="2"/>
        <v>0.0049892435662728125</v>
      </c>
      <c r="D30" s="39">
        <f>C21</f>
        <v>14.984945676042058</v>
      </c>
      <c r="E30" s="76">
        <f t="shared" si="3"/>
        <v>0.004428757155920805</v>
      </c>
    </row>
    <row r="31" spans="1:5" ht="12.75">
      <c r="A31" s="34" t="s">
        <v>83</v>
      </c>
      <c r="B31" s="38">
        <f>B22</f>
        <v>21.727965333850822</v>
      </c>
      <c r="C31" s="76">
        <f t="shared" si="2"/>
        <v>0.006526602640245578</v>
      </c>
      <c r="D31" s="39">
        <f>C22</f>
        <v>27.895443960025286</v>
      </c>
      <c r="E31" s="76">
        <f t="shared" si="3"/>
        <v>0.008244417412408044</v>
      </c>
    </row>
    <row r="32" spans="1:5" ht="12.75">
      <c r="A32" s="35" t="s">
        <v>48</v>
      </c>
      <c r="B32" s="38">
        <f>B23</f>
        <v>12.814863806851484</v>
      </c>
      <c r="C32" s="76">
        <f t="shared" si="2"/>
        <v>0.003849303083426883</v>
      </c>
      <c r="D32" s="39">
        <f>C23</f>
        <v>13.585189585314215</v>
      </c>
      <c r="E32" s="76">
        <f t="shared" si="3"/>
        <v>0.004015063310285721</v>
      </c>
    </row>
    <row r="33" spans="1:7" ht="12.75">
      <c r="A33" s="35" t="s">
        <v>99</v>
      </c>
      <c r="B33" s="38">
        <v>2634.1386853962445</v>
      </c>
      <c r="C33" s="76">
        <f t="shared" si="2"/>
        <v>0.7912372941840123</v>
      </c>
      <c r="D33" s="38">
        <v>2549.630585900475</v>
      </c>
      <c r="E33" s="76">
        <f t="shared" si="3"/>
        <v>0.7535359117326967</v>
      </c>
      <c r="G33" s="66"/>
    </row>
    <row r="34" spans="1:5" ht="12.75">
      <c r="A34" s="35" t="s">
        <v>37</v>
      </c>
      <c r="B34" s="38">
        <v>3329.1386853962445</v>
      </c>
      <c r="C34" s="76">
        <f t="shared" si="2"/>
        <v>1</v>
      </c>
      <c r="D34" s="38">
        <v>3383.5555097006586</v>
      </c>
      <c r="E34" s="76">
        <f t="shared" si="3"/>
        <v>1</v>
      </c>
    </row>
    <row r="35" ht="12.75">
      <c r="A35" s="35"/>
    </row>
    <row r="36" spans="1:4" ht="12.75">
      <c r="A36" s="64" t="s">
        <v>249</v>
      </c>
      <c r="B36" s="20"/>
      <c r="D36" s="20"/>
    </row>
    <row r="37" spans="2:5" ht="12.75">
      <c r="B37" s="74">
        <v>1990</v>
      </c>
      <c r="C37" s="75" t="s">
        <v>43</v>
      </c>
      <c r="D37" s="35">
        <v>2001</v>
      </c>
      <c r="E37" s="35" t="s">
        <v>43</v>
      </c>
    </row>
    <row r="38" spans="1:7" ht="12.75">
      <c r="A38" s="35" t="s">
        <v>39</v>
      </c>
      <c r="B38" s="38"/>
      <c r="C38" s="38"/>
      <c r="D38" s="212"/>
      <c r="E38" s="66">
        <v>5.91656421694429</v>
      </c>
      <c r="G38" s="213"/>
    </row>
    <row r="39" spans="1:7" ht="12.75">
      <c r="A39" s="34" t="s">
        <v>41</v>
      </c>
      <c r="B39" s="38"/>
      <c r="C39" s="38"/>
      <c r="D39" s="212"/>
      <c r="E39" s="66">
        <v>-10.8387786702341</v>
      </c>
      <c r="G39" s="213"/>
    </row>
    <row r="40" spans="1:7" ht="12.75">
      <c r="A40" s="35" t="s">
        <v>40</v>
      </c>
      <c r="B40" s="38"/>
      <c r="C40" s="38"/>
      <c r="D40" s="212"/>
      <c r="E40" s="66">
        <v>93.8306364797408</v>
      </c>
      <c r="G40" s="213"/>
    </row>
    <row r="41" spans="1:4" ht="12.75">
      <c r="A41" s="35" t="s">
        <v>45</v>
      </c>
      <c r="B41" s="52"/>
      <c r="C41" s="52"/>
      <c r="D41" s="37"/>
    </row>
    <row r="42" spans="1:4" ht="12.75">
      <c r="A42" s="35" t="s">
        <v>46</v>
      </c>
      <c r="B42" s="52"/>
      <c r="C42" s="52"/>
      <c r="D42" s="37"/>
    </row>
    <row r="43" spans="1:4" ht="12.75">
      <c r="A43" s="35" t="s">
        <v>47</v>
      </c>
      <c r="B43" s="52"/>
      <c r="C43" s="52"/>
      <c r="D43" s="37"/>
    </row>
    <row r="44" spans="1:4" ht="12.75">
      <c r="A44" s="25" t="s">
        <v>83</v>
      </c>
      <c r="B44" s="52"/>
      <c r="C44" s="52"/>
      <c r="D44" s="37"/>
    </row>
    <row r="45" spans="1:4" ht="12.75">
      <c r="A45" s="25" t="s">
        <v>48</v>
      </c>
      <c r="B45" s="52"/>
      <c r="C45" s="52"/>
      <c r="D45" s="37"/>
    </row>
    <row r="48" spans="1:4" ht="12.75">
      <c r="A48" s="64" t="s">
        <v>267</v>
      </c>
      <c r="B48" s="20"/>
      <c r="D48" s="20"/>
    </row>
    <row r="49" spans="2:5" ht="12.75">
      <c r="B49" s="74">
        <v>1990</v>
      </c>
      <c r="C49" s="75" t="s">
        <v>43</v>
      </c>
      <c r="D49" s="35">
        <v>2001</v>
      </c>
      <c r="E49" s="35" t="s">
        <v>43</v>
      </c>
    </row>
    <row r="50" spans="1:5" ht="12.75">
      <c r="A50" s="35" t="s">
        <v>39</v>
      </c>
      <c r="B50" s="38"/>
      <c r="C50" s="38"/>
      <c r="D50" s="212"/>
      <c r="E50" s="66">
        <v>20.196411109355477</v>
      </c>
    </row>
    <row r="51" spans="1:5" ht="12.75">
      <c r="A51" s="34" t="s">
        <v>41</v>
      </c>
      <c r="B51" s="38"/>
      <c r="C51" s="38"/>
      <c r="D51" s="212"/>
      <c r="E51" s="66">
        <v>-18.935935423583658</v>
      </c>
    </row>
    <row r="52" spans="1:5" ht="12.75">
      <c r="A52" s="35" t="s">
        <v>40</v>
      </c>
      <c r="B52" s="38"/>
      <c r="C52" s="38"/>
      <c r="D52" s="212"/>
      <c r="E52" s="66">
        <v>321.2678348353211</v>
      </c>
    </row>
    <row r="53" spans="1:4" ht="12.75">
      <c r="A53" s="35" t="s">
        <v>45</v>
      </c>
      <c r="B53" s="52"/>
      <c r="C53" s="52"/>
      <c r="D53" s="37"/>
    </row>
    <row r="54" spans="1:4" ht="12.75">
      <c r="A54" s="35" t="s">
        <v>46</v>
      </c>
      <c r="B54" s="52"/>
      <c r="C54" s="52"/>
      <c r="D54" s="37"/>
    </row>
    <row r="55" spans="1:4" ht="12.75">
      <c r="A55" s="35" t="s">
        <v>47</v>
      </c>
      <c r="B55" s="52"/>
      <c r="C55" s="52"/>
      <c r="D55" s="37"/>
    </row>
    <row r="56" spans="1:4" ht="12.75">
      <c r="A56" s="25" t="s">
        <v>83</v>
      </c>
      <c r="B56" s="52"/>
      <c r="C56" s="52"/>
      <c r="D56" s="37"/>
    </row>
    <row r="57" spans="1:4" ht="12.75">
      <c r="A57" s="25" t="s">
        <v>48</v>
      </c>
      <c r="B57" s="52"/>
      <c r="C57" s="52"/>
      <c r="D57" s="37"/>
    </row>
    <row r="59" ht="12.75">
      <c r="A59" s="64" t="s">
        <v>268</v>
      </c>
    </row>
    <row r="60" spans="2:5" ht="12.75">
      <c r="B60" s="74">
        <v>1990</v>
      </c>
      <c r="C60" s="75" t="s">
        <v>43</v>
      </c>
      <c r="D60" s="35">
        <v>2001</v>
      </c>
      <c r="E60" s="35" t="s">
        <v>43</v>
      </c>
    </row>
    <row r="61" spans="1:5" ht="12.75">
      <c r="A61" s="35" t="s">
        <v>39</v>
      </c>
      <c r="E61" s="18">
        <v>16.480784855715708</v>
      </c>
    </row>
    <row r="62" spans="1:5" ht="12.75">
      <c r="A62" s="34" t="s">
        <v>41</v>
      </c>
      <c r="E62" s="18">
        <v>-2.1737021788717783</v>
      </c>
    </row>
    <row r="63" spans="1:5" ht="12.75">
      <c r="A63" s="35" t="s">
        <v>40</v>
      </c>
      <c r="E63" s="18">
        <v>-61.75626773069626</v>
      </c>
    </row>
    <row r="64" ht="12.75">
      <c r="A64" s="35" t="s">
        <v>45</v>
      </c>
    </row>
    <row r="65" ht="12.75">
      <c r="A65" s="35" t="s">
        <v>46</v>
      </c>
    </row>
    <row r="66" ht="12.75">
      <c r="A66" s="35" t="s">
        <v>47</v>
      </c>
    </row>
    <row r="67" ht="12.75">
      <c r="A67" s="25" t="s">
        <v>83</v>
      </c>
    </row>
    <row r="68" ht="12.75">
      <c r="A68" s="25" t="s">
        <v>48</v>
      </c>
    </row>
  </sheetData>
  <printOptions/>
  <pageMargins left="0.75" right="0.75" top="1" bottom="1" header="0.5" footer="0.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M36"/>
  <sheetViews>
    <sheetView workbookViewId="0" topLeftCell="A1">
      <selection activeCell="A1" sqref="A1"/>
    </sheetView>
  </sheetViews>
  <sheetFormatPr defaultColWidth="11.421875" defaultRowHeight="12.75"/>
  <sheetData>
    <row r="1" spans="1:11" ht="12.75">
      <c r="A1" t="s">
        <v>44</v>
      </c>
      <c r="B1" t="s">
        <v>31</v>
      </c>
      <c r="E1" t="s">
        <v>33</v>
      </c>
      <c r="H1" t="s">
        <v>34</v>
      </c>
      <c r="K1" t="s">
        <v>32</v>
      </c>
    </row>
    <row r="2" spans="1:13" ht="12.75">
      <c r="A2" t="s">
        <v>42</v>
      </c>
      <c r="B2">
        <v>1990</v>
      </c>
      <c r="C2">
        <v>2001</v>
      </c>
      <c r="D2" t="s">
        <v>43</v>
      </c>
      <c r="E2">
        <v>1990</v>
      </c>
      <c r="F2">
        <v>2001</v>
      </c>
      <c r="G2" t="s">
        <v>43</v>
      </c>
      <c r="H2">
        <v>1990</v>
      </c>
      <c r="I2">
        <v>2001</v>
      </c>
      <c r="J2" t="s">
        <v>43</v>
      </c>
      <c r="K2">
        <v>1990</v>
      </c>
      <c r="L2">
        <v>2001</v>
      </c>
      <c r="M2" t="s">
        <v>43</v>
      </c>
    </row>
    <row r="3" spans="1:13" ht="12.75">
      <c r="A3" t="s">
        <v>49</v>
      </c>
      <c r="B3" s="8">
        <v>56.729527207516924</v>
      </c>
      <c r="C3" s="8">
        <v>95.49259950005472</v>
      </c>
      <c r="D3" s="14">
        <f>(C3-B3)/B3*100</f>
        <v>68.32962339125844</v>
      </c>
      <c r="G3" s="14" t="e">
        <f>(F3-E3)/E3*100</f>
        <v>#DIV/0!</v>
      </c>
      <c r="J3" s="14" t="e">
        <f>(I3-H3)/H3*100</f>
        <v>#DIV/0!</v>
      </c>
      <c r="K3" s="8">
        <v>0.625627240355653</v>
      </c>
      <c r="L3" s="8">
        <v>1.255654570227216</v>
      </c>
      <c r="M3" s="14">
        <f>(L3-K3)/K3*100</f>
        <v>100.70330849299476</v>
      </c>
    </row>
    <row r="4" spans="1:13" ht="12.75">
      <c r="A4" t="s">
        <v>50</v>
      </c>
      <c r="B4" s="8">
        <v>100.21491099663385</v>
      </c>
      <c r="C4" s="8">
        <v>130.59811791839556</v>
      </c>
      <c r="D4" s="14">
        <f>(C4-B4)/B4*100</f>
        <v>30.318050098135856</v>
      </c>
      <c r="G4" s="14" t="e">
        <f>(F4-E4)/E4*100</f>
        <v>#DIV/0!</v>
      </c>
      <c r="J4" s="14" t="e">
        <f>(I4-H4)/H4*100</f>
        <v>#DIV/0!</v>
      </c>
      <c r="K4" s="8">
        <v>1.49180103706</v>
      </c>
      <c r="L4" s="8">
        <v>3.25527050769421</v>
      </c>
      <c r="M4" s="14">
        <f>(L4-K4)/K4*100</f>
        <v>118.21076851572694</v>
      </c>
    </row>
    <row r="5" spans="1:13" ht="12.75">
      <c r="A5" t="s">
        <v>37</v>
      </c>
      <c r="B5" s="10">
        <f>SUM(B3:B4)</f>
        <v>156.94443820415077</v>
      </c>
      <c r="C5" s="10">
        <f>SUM(C3:C4)</f>
        <v>226.09071741845028</v>
      </c>
      <c r="D5" s="15">
        <f>(C5-B5)/B5*100</f>
        <v>44.05780797683009</v>
      </c>
      <c r="G5" s="15" t="e">
        <f>(F5-E5)/E5*100</f>
        <v>#DIV/0!</v>
      </c>
      <c r="J5" s="15" t="e">
        <f>(I5-H5)/H5*100</f>
        <v>#DIV/0!</v>
      </c>
      <c r="K5" s="10">
        <f>SUM(K3:K4)</f>
        <v>2.117428277415653</v>
      </c>
      <c r="L5" s="10">
        <f>SUM(L3:L4)</f>
        <v>4.510925077921426</v>
      </c>
      <c r="M5" s="15">
        <f>(L5-K5)/K5*100</f>
        <v>113.03791613792298</v>
      </c>
    </row>
    <row r="6" spans="2:3" ht="12.75">
      <c r="B6" s="8"/>
      <c r="C6" s="8"/>
    </row>
    <row r="7" spans="1:3" ht="12.75">
      <c r="A7" s="16" t="s">
        <v>56</v>
      </c>
      <c r="B7" s="12"/>
      <c r="C7" s="12"/>
    </row>
    <row r="8" spans="1:3" ht="12.75">
      <c r="A8" s="11" t="s">
        <v>117</v>
      </c>
      <c r="B8" s="13"/>
      <c r="C8" s="13"/>
    </row>
    <row r="9" spans="1:3" ht="13.5" thickBot="1">
      <c r="A9" s="96" t="s">
        <v>114</v>
      </c>
      <c r="B9" s="11"/>
      <c r="C9" s="11"/>
    </row>
    <row r="10" spans="1:8" ht="14.25" thickBot="1">
      <c r="A10" s="77" t="s">
        <v>102</v>
      </c>
      <c r="B10" s="78" t="s">
        <v>103</v>
      </c>
      <c r="C10" s="78" t="s">
        <v>104</v>
      </c>
      <c r="D10" s="78" t="s">
        <v>105</v>
      </c>
      <c r="E10" s="78" t="s">
        <v>106</v>
      </c>
      <c r="F10" s="79" t="s">
        <v>107</v>
      </c>
      <c r="G10" s="79" t="s">
        <v>108</v>
      </c>
      <c r="H10" s="80" t="s">
        <v>109</v>
      </c>
    </row>
    <row r="11" spans="1:13" ht="14.25">
      <c r="A11" s="81" t="s">
        <v>110</v>
      </c>
      <c r="B11" s="82"/>
      <c r="C11" s="82"/>
      <c r="D11" s="82"/>
      <c r="E11" s="82"/>
      <c r="F11" s="82"/>
      <c r="G11" s="82"/>
      <c r="H11" s="83"/>
      <c r="L11" t="s">
        <v>118</v>
      </c>
      <c r="M11" t="s">
        <v>119</v>
      </c>
    </row>
    <row r="12" spans="1:11" ht="12.75">
      <c r="A12" s="84" t="s">
        <v>60</v>
      </c>
      <c r="B12" s="85">
        <v>2097.52043</v>
      </c>
      <c r="C12" s="85">
        <v>0.109654419793</v>
      </c>
      <c r="D12" s="85">
        <v>0.05679066</v>
      </c>
      <c r="E12" s="85">
        <v>32.332546022208</v>
      </c>
      <c r="F12" s="85">
        <v>2.205769642758</v>
      </c>
      <c r="G12" s="85">
        <v>1.3069080585979997</v>
      </c>
      <c r="H12" s="86">
        <v>9.958142899999997</v>
      </c>
      <c r="J12" s="98"/>
      <c r="K12" s="98"/>
    </row>
    <row r="13" spans="1:13" ht="12.75">
      <c r="A13" s="87" t="s">
        <v>49</v>
      </c>
      <c r="B13" s="88">
        <v>619.4695499999999</v>
      </c>
      <c r="C13" s="88">
        <v>0.0029201597929999997</v>
      </c>
      <c r="D13" s="88">
        <v>0.0196657</v>
      </c>
      <c r="E13" s="89">
        <v>2.0757036222079996</v>
      </c>
      <c r="F13" s="89">
        <v>0.7671774427579998</v>
      </c>
      <c r="G13" s="89">
        <v>0.19315925859799998</v>
      </c>
      <c r="H13" s="90">
        <v>0.05899709999999999</v>
      </c>
      <c r="I13" s="88">
        <v>619.4695499999999</v>
      </c>
      <c r="J13" s="98">
        <v>0.061323355653</v>
      </c>
      <c r="K13" s="98">
        <v>6.096367000000001</v>
      </c>
      <c r="L13" s="99">
        <f>SUM(I13:K13)</f>
        <v>625.6272403556529</v>
      </c>
      <c r="M13" s="8">
        <f>L13/1000</f>
        <v>0.625627240355653</v>
      </c>
    </row>
    <row r="14" spans="1:13" ht="12.75">
      <c r="A14" s="91" t="s">
        <v>61</v>
      </c>
      <c r="B14" s="88">
        <v>1478.05088</v>
      </c>
      <c r="C14" s="88">
        <v>0.10673426</v>
      </c>
      <c r="D14" s="88">
        <v>0.03712496</v>
      </c>
      <c r="E14" s="89">
        <v>30.2568424</v>
      </c>
      <c r="F14" s="89">
        <v>1.4385922</v>
      </c>
      <c r="G14" s="89">
        <v>1.1137487999999998</v>
      </c>
      <c r="H14" s="90">
        <v>9.899145799999998</v>
      </c>
      <c r="I14" s="88">
        <v>1478.05088</v>
      </c>
      <c r="J14" s="98">
        <v>2.24141946</v>
      </c>
      <c r="K14" s="98">
        <v>11.5087376</v>
      </c>
      <c r="L14" s="99">
        <f>SUM(I14:K14)</f>
        <v>1491.80103706</v>
      </c>
      <c r="M14" s="8">
        <f>L14/1000</f>
        <v>1.49180103706</v>
      </c>
    </row>
    <row r="15" spans="1:13" ht="12.75">
      <c r="A15" s="84" t="s">
        <v>111</v>
      </c>
      <c r="B15" s="88" t="s">
        <v>112</v>
      </c>
      <c r="C15" s="88" t="s">
        <v>112</v>
      </c>
      <c r="D15" s="88" t="s">
        <v>112</v>
      </c>
      <c r="E15" s="89" t="s">
        <v>112</v>
      </c>
      <c r="F15" s="89" t="s">
        <v>112</v>
      </c>
      <c r="G15" s="89" t="s">
        <v>112</v>
      </c>
      <c r="H15" s="90" t="s">
        <v>112</v>
      </c>
      <c r="M15" s="8"/>
    </row>
    <row r="16" spans="1:13" ht="14.25" thickBot="1">
      <c r="A16" s="92" t="s">
        <v>113</v>
      </c>
      <c r="B16" s="93">
        <v>4717.365190714286</v>
      </c>
      <c r="C16" s="94"/>
      <c r="D16" s="94"/>
      <c r="E16" s="94"/>
      <c r="F16" s="94"/>
      <c r="G16" s="94"/>
      <c r="H16" s="95"/>
      <c r="M16" s="8"/>
    </row>
    <row r="17" spans="1:13" ht="13.5" thickBot="1">
      <c r="A17" s="97" t="s">
        <v>115</v>
      </c>
      <c r="M17" s="8"/>
    </row>
    <row r="18" spans="1:13" ht="14.25" thickBot="1">
      <c r="A18" s="77" t="s">
        <v>102</v>
      </c>
      <c r="B18" s="78" t="s">
        <v>103</v>
      </c>
      <c r="C18" s="78" t="s">
        <v>104</v>
      </c>
      <c r="D18" s="78" t="s">
        <v>105</v>
      </c>
      <c r="E18" s="78" t="s">
        <v>106</v>
      </c>
      <c r="F18" s="79" t="s">
        <v>107</v>
      </c>
      <c r="G18" s="79" t="s">
        <v>108</v>
      </c>
      <c r="H18" s="80" t="s">
        <v>109</v>
      </c>
      <c r="M18" s="8"/>
    </row>
    <row r="19" spans="1:13" ht="14.25">
      <c r="A19" s="81" t="s">
        <v>110</v>
      </c>
      <c r="B19" s="82"/>
      <c r="C19" s="82"/>
      <c r="D19" s="82"/>
      <c r="E19" s="82"/>
      <c r="F19" s="82"/>
      <c r="G19" s="82"/>
      <c r="H19" s="83"/>
      <c r="M19" s="8"/>
    </row>
    <row r="20" spans="1:13" ht="12.75">
      <c r="A20" s="84" t="s">
        <v>60</v>
      </c>
      <c r="B20" s="85">
        <v>3459.40993</v>
      </c>
      <c r="C20" s="85">
        <v>0.199523597296</v>
      </c>
      <c r="D20" s="85">
        <v>0.09246492</v>
      </c>
      <c r="E20" s="85">
        <v>59.000221059866</v>
      </c>
      <c r="F20" s="85">
        <v>3.2381032346065317</v>
      </c>
      <c r="G20" s="85">
        <v>2.1781827811607397</v>
      </c>
      <c r="H20" s="86">
        <v>13.22322414</v>
      </c>
      <c r="L20" t="s">
        <v>118</v>
      </c>
      <c r="M20" t="s">
        <v>119</v>
      </c>
    </row>
    <row r="21" spans="1:13" ht="12.75">
      <c r="A21" s="87" t="s">
        <v>49</v>
      </c>
      <c r="B21" s="88">
        <v>835.4241</v>
      </c>
      <c r="C21" s="88">
        <v>0.009935977296000001</v>
      </c>
      <c r="D21" s="88">
        <v>0.0265214</v>
      </c>
      <c r="E21" s="89">
        <v>3.030658459866</v>
      </c>
      <c r="F21" s="89">
        <v>0.847650634606532</v>
      </c>
      <c r="G21" s="89">
        <v>0.19987718116074002</v>
      </c>
      <c r="H21" s="90">
        <v>0.12199844</v>
      </c>
      <c r="I21" s="88">
        <v>835.4241</v>
      </c>
      <c r="J21" s="98">
        <v>0.208655523216</v>
      </c>
      <c r="K21" s="98">
        <v>8.221634</v>
      </c>
      <c r="L21" s="99">
        <f>SUM(I21:K21)</f>
        <v>843.8543895232159</v>
      </c>
      <c r="M21" s="8">
        <f>L21/1000</f>
        <v>0.8438543895232159</v>
      </c>
    </row>
    <row r="22" spans="1:13" ht="12.75">
      <c r="A22" s="91" t="s">
        <v>61</v>
      </c>
      <c r="B22" s="88">
        <v>2623.98583</v>
      </c>
      <c r="C22" s="88">
        <v>0.18958762</v>
      </c>
      <c r="D22" s="88">
        <v>0.06594352</v>
      </c>
      <c r="E22" s="89">
        <v>55.9695626</v>
      </c>
      <c r="F22" s="89">
        <v>2.3904525999999997</v>
      </c>
      <c r="G22" s="89">
        <v>1.9783055999999997</v>
      </c>
      <c r="H22" s="90">
        <v>13.101225699999999</v>
      </c>
      <c r="I22" s="88">
        <v>2623.98583</v>
      </c>
      <c r="J22" s="98">
        <v>3.98134002</v>
      </c>
      <c r="K22" s="98">
        <v>20.442491200000003</v>
      </c>
      <c r="L22" s="99">
        <f>SUM(I22:K22)</f>
        <v>2648.40966122</v>
      </c>
      <c r="M22" s="8">
        <f>L22/1000</f>
        <v>2.64840966122</v>
      </c>
    </row>
    <row r="23" spans="1:13" ht="12.75">
      <c r="A23" s="84" t="s">
        <v>111</v>
      </c>
      <c r="B23" s="88" t="s">
        <v>112</v>
      </c>
      <c r="C23" s="88" t="s">
        <v>112</v>
      </c>
      <c r="D23" s="88" t="s">
        <v>112</v>
      </c>
      <c r="E23" s="89" t="s">
        <v>112</v>
      </c>
      <c r="F23" s="89" t="s">
        <v>112</v>
      </c>
      <c r="G23" s="89" t="s">
        <v>112</v>
      </c>
      <c r="H23" s="89" t="s">
        <v>112</v>
      </c>
      <c r="M23" s="8"/>
    </row>
    <row r="24" spans="1:13" ht="14.25" thickBot="1">
      <c r="A24" s="92" t="s">
        <v>113</v>
      </c>
      <c r="B24" s="93">
        <v>6141.813074999998</v>
      </c>
      <c r="C24" s="94"/>
      <c r="D24" s="94"/>
      <c r="E24" s="94"/>
      <c r="F24" s="94"/>
      <c r="G24" s="94"/>
      <c r="H24" s="95"/>
      <c r="M24" s="8"/>
    </row>
    <row r="25" spans="1:13" ht="13.5" thickBot="1">
      <c r="A25" s="97" t="s">
        <v>116</v>
      </c>
      <c r="M25" s="8"/>
    </row>
    <row r="26" spans="1:13" ht="14.25" thickBot="1">
      <c r="A26" s="77" t="s">
        <v>102</v>
      </c>
      <c r="B26" s="78" t="s">
        <v>103</v>
      </c>
      <c r="C26" s="78" t="s">
        <v>104</v>
      </c>
      <c r="D26" s="78" t="s">
        <v>105</v>
      </c>
      <c r="E26" s="78" t="s">
        <v>106</v>
      </c>
      <c r="F26" s="79" t="s">
        <v>107</v>
      </c>
      <c r="G26" s="79" t="s">
        <v>108</v>
      </c>
      <c r="H26" s="80" t="s">
        <v>109</v>
      </c>
      <c r="M26" s="8"/>
    </row>
    <row r="27" spans="1:13" ht="14.25">
      <c r="A27" s="81" t="s">
        <v>110</v>
      </c>
      <c r="B27" s="82"/>
      <c r="C27" s="82"/>
      <c r="D27" s="82"/>
      <c r="E27" s="82"/>
      <c r="F27" s="82"/>
      <c r="G27" s="82"/>
      <c r="H27" s="83"/>
      <c r="M27" s="8"/>
    </row>
    <row r="28" spans="1:13" ht="12.75">
      <c r="A28" s="84" t="s">
        <v>60</v>
      </c>
      <c r="B28" s="85">
        <v>1008.52384174542</v>
      </c>
      <c r="C28" s="85">
        <v>0.023604631589999998</v>
      </c>
      <c r="D28" s="85">
        <v>0.031101574740000006</v>
      </c>
      <c r="E28" s="85">
        <v>6.746393733999999</v>
      </c>
      <c r="F28" s="85">
        <v>1.5027088134</v>
      </c>
      <c r="G28" s="85">
        <v>0.26402361275999997</v>
      </c>
      <c r="H28" s="86">
        <v>0.5311794799999999</v>
      </c>
      <c r="L28" t="s">
        <v>118</v>
      </c>
      <c r="M28" t="s">
        <v>119</v>
      </c>
    </row>
    <row r="29" spans="1:13" ht="12.75">
      <c r="A29" s="87" t="s">
        <v>49</v>
      </c>
      <c r="B29" s="88">
        <v>407.741219424</v>
      </c>
      <c r="C29" s="88">
        <v>0.002583680000000001</v>
      </c>
      <c r="D29" s="88">
        <v>0.012918400000000002</v>
      </c>
      <c r="E29" s="89">
        <v>1.4081055999999998</v>
      </c>
      <c r="F29" s="89">
        <v>0.9688800000000001</v>
      </c>
      <c r="G29" s="89">
        <v>0.10980640000000001</v>
      </c>
      <c r="H29" s="89">
        <v>0.05166848000000001</v>
      </c>
      <c r="I29" s="88">
        <v>407.741219424</v>
      </c>
      <c r="J29" s="98">
        <v>0.05425728000000002</v>
      </c>
      <c r="K29" s="98">
        <v>4.004704</v>
      </c>
      <c r="L29" s="99">
        <f>SUM(I29:K29)</f>
        <v>411.800180704</v>
      </c>
      <c r="M29" s="8">
        <f>L29/1000</f>
        <v>0.41180018070400004</v>
      </c>
    </row>
    <row r="30" spans="1:13" ht="12.75">
      <c r="A30" s="91" t="s">
        <v>61</v>
      </c>
      <c r="B30" s="88">
        <v>600.7826223214199</v>
      </c>
      <c r="C30" s="88">
        <v>0.021020951589999996</v>
      </c>
      <c r="D30" s="88">
        <v>0.018183174740000002</v>
      </c>
      <c r="E30" s="89">
        <v>5.338288133999999</v>
      </c>
      <c r="F30" s="89">
        <v>0.5338288134</v>
      </c>
      <c r="G30" s="89">
        <v>0.15421721275999997</v>
      </c>
      <c r="H30" s="89">
        <v>0.4795109999999999</v>
      </c>
      <c r="I30" s="88">
        <v>600.7826223214199</v>
      </c>
      <c r="J30" s="98">
        <v>0.4414399833899999</v>
      </c>
      <c r="K30" s="98">
        <v>5.6367841694</v>
      </c>
      <c r="L30" s="99">
        <f>SUM(I30:K30)</f>
        <v>606.8608464742099</v>
      </c>
      <c r="M30" s="8">
        <f>L30/1000</f>
        <v>0.6068608464742099</v>
      </c>
    </row>
    <row r="31" spans="1:8" ht="12.75">
      <c r="A31" s="84" t="s">
        <v>111</v>
      </c>
      <c r="B31" s="88" t="s">
        <v>112</v>
      </c>
      <c r="C31" s="88" t="s">
        <v>112</v>
      </c>
      <c r="D31" s="88" t="s">
        <v>112</v>
      </c>
      <c r="E31" s="89" t="s">
        <v>112</v>
      </c>
      <c r="F31" s="89" t="s">
        <v>112</v>
      </c>
      <c r="G31" s="89" t="s">
        <v>112</v>
      </c>
      <c r="H31" s="89" t="s">
        <v>112</v>
      </c>
    </row>
    <row r="32" spans="1:8" ht="14.25" thickBot="1">
      <c r="A32" s="92" t="s">
        <v>113</v>
      </c>
      <c r="B32" s="93">
        <v>20.483602954091204</v>
      </c>
      <c r="C32" s="94"/>
      <c r="D32" s="94"/>
      <c r="E32" s="94"/>
      <c r="F32" s="94"/>
      <c r="G32" s="94"/>
      <c r="H32" s="95"/>
    </row>
    <row r="33" ht="13.5" thickBot="1">
      <c r="A33" s="295" t="s">
        <v>274</v>
      </c>
    </row>
    <row r="34" spans="1:13" ht="12.75">
      <c r="A34" s="286"/>
      <c r="B34" s="287" t="s">
        <v>39</v>
      </c>
      <c r="C34" s="287" t="s">
        <v>41</v>
      </c>
      <c r="D34" s="287" t="s">
        <v>40</v>
      </c>
      <c r="E34" s="287" t="s">
        <v>272</v>
      </c>
      <c r="F34" s="287" t="s">
        <v>107</v>
      </c>
      <c r="G34" s="287" t="s">
        <v>108</v>
      </c>
      <c r="H34" s="291" t="s">
        <v>273</v>
      </c>
      <c r="I34" s="294"/>
      <c r="J34" s="294"/>
      <c r="M34" s="8"/>
    </row>
    <row r="35" spans="1:13" ht="13.5" thickBot="1">
      <c r="A35" s="288"/>
      <c r="B35" s="289" t="s">
        <v>161</v>
      </c>
      <c r="C35" s="289" t="s">
        <v>161</v>
      </c>
      <c r="D35" s="289" t="s">
        <v>161</v>
      </c>
      <c r="E35" s="289" t="s">
        <v>161</v>
      </c>
      <c r="F35" s="289" t="s">
        <v>161</v>
      </c>
      <c r="G35" s="289" t="s">
        <v>161</v>
      </c>
      <c r="H35" s="292" t="s">
        <v>161</v>
      </c>
      <c r="I35" s="294" t="s">
        <v>276</v>
      </c>
      <c r="J35" s="294"/>
      <c r="L35" s="294" t="s">
        <v>276</v>
      </c>
      <c r="M35" s="8" t="s">
        <v>119</v>
      </c>
    </row>
    <row r="36" spans="1:13" ht="13.5" thickBot="1">
      <c r="A36" s="296" t="s">
        <v>275</v>
      </c>
      <c r="B36" s="290">
        <v>318.6489382830599</v>
      </c>
      <c r="C36" s="290">
        <v>0.0108393605</v>
      </c>
      <c r="D36" s="290">
        <v>0.009658963000000001</v>
      </c>
      <c r="E36" s="290">
        <v>3.187944</v>
      </c>
      <c r="F36" s="290">
        <v>0.76491117</v>
      </c>
      <c r="G36" s="290">
        <v>0.129338288</v>
      </c>
      <c r="H36" s="293">
        <v>0.12962096</v>
      </c>
      <c r="I36" s="290">
        <v>318.6489382830599</v>
      </c>
      <c r="J36" s="290">
        <f>0.0108393605*21</f>
        <v>0.22762657050000001</v>
      </c>
      <c r="K36" s="290">
        <f>0.009658963*310</f>
        <v>2.99427853</v>
      </c>
      <c r="L36" s="99">
        <f>SUM(I36:K36)</f>
        <v>321.8708433835599</v>
      </c>
      <c r="M36">
        <f>L36/1000</f>
        <v>0.32187084338355987</v>
      </c>
    </row>
  </sheetData>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dimension ref="A1:P76"/>
  <sheetViews>
    <sheetView workbookViewId="0" topLeftCell="A1">
      <selection activeCell="A1" sqref="A1"/>
    </sheetView>
  </sheetViews>
  <sheetFormatPr defaultColWidth="11.421875" defaultRowHeight="12.75"/>
  <cols>
    <col min="1" max="1" width="18.57421875" style="18" customWidth="1"/>
    <col min="2" max="12" width="10.00390625" style="18" customWidth="1"/>
    <col min="13" max="14" width="9.140625" style="18" customWidth="1"/>
    <col min="15" max="15" width="10.00390625" style="18" customWidth="1"/>
    <col min="16" max="16" width="10.28125" style="18" customWidth="1"/>
    <col min="17" max="16384" width="9.140625" style="18" customWidth="1"/>
  </cols>
  <sheetData>
    <row r="1" ht="12.75">
      <c r="A1" s="17" t="s">
        <v>56</v>
      </c>
    </row>
    <row r="2" spans="1:12" ht="12.75">
      <c r="A2" s="19" t="s">
        <v>57</v>
      </c>
      <c r="L2" s="20"/>
    </row>
    <row r="3" spans="1:15" ht="12.75">
      <c r="A3" s="18" t="s">
        <v>58</v>
      </c>
      <c r="L3" s="20"/>
      <c r="O3" s="18" t="s">
        <v>59</v>
      </c>
    </row>
    <row r="4" spans="5:6" ht="12.75">
      <c r="E4" s="308" t="s">
        <v>60</v>
      </c>
      <c r="F4" s="308"/>
    </row>
    <row r="5" spans="2:16" ht="12.75">
      <c r="B5" s="21">
        <v>1990</v>
      </c>
      <c r="C5" s="21">
        <v>1991</v>
      </c>
      <c r="D5" s="21">
        <v>1992</v>
      </c>
      <c r="E5" s="21">
        <v>1993</v>
      </c>
      <c r="F5" s="21">
        <v>1994</v>
      </c>
      <c r="G5" s="21">
        <v>1995</v>
      </c>
      <c r="H5" s="21">
        <v>1996</v>
      </c>
      <c r="I5" s="21">
        <v>1997</v>
      </c>
      <c r="J5" s="21">
        <v>1998</v>
      </c>
      <c r="K5" s="21">
        <v>1999</v>
      </c>
      <c r="L5" s="21">
        <v>2000</v>
      </c>
      <c r="M5" s="21">
        <v>2001</v>
      </c>
      <c r="O5" s="21">
        <v>1990</v>
      </c>
      <c r="P5" s="21">
        <v>2001</v>
      </c>
    </row>
    <row r="6" spans="1:16" ht="12.75">
      <c r="A6" s="18" t="s">
        <v>49</v>
      </c>
      <c r="B6" s="20">
        <v>56160.02088884027</v>
      </c>
      <c r="C6" s="20">
        <v>55543.050482052495</v>
      </c>
      <c r="D6" s="20">
        <v>59966.09812202248</v>
      </c>
      <c r="E6" s="20">
        <v>65242.88933745278</v>
      </c>
      <c r="F6" s="20">
        <v>67852.28770394248</v>
      </c>
      <c r="G6" s="20">
        <v>70512.29146225727</v>
      </c>
      <c r="H6" s="20">
        <v>74989.32728636745</v>
      </c>
      <c r="I6" s="20">
        <v>80096.66320361852</v>
      </c>
      <c r="J6" s="20">
        <v>86320.26311418951</v>
      </c>
      <c r="K6" s="20">
        <v>92177.77357927483</v>
      </c>
      <c r="L6" s="20">
        <v>97267.68739757582</v>
      </c>
      <c r="M6" s="18">
        <v>94792.97973965073</v>
      </c>
      <c r="O6" s="20">
        <f>B6</f>
        <v>56160.02088884027</v>
      </c>
      <c r="P6" s="18">
        <f>M6</f>
        <v>94792.97973965073</v>
      </c>
    </row>
    <row r="7" spans="1:16" ht="12.75">
      <c r="A7" s="18" t="s">
        <v>61</v>
      </c>
      <c r="B7" s="20">
        <v>99360.71846672903</v>
      </c>
      <c r="C7" s="20">
        <v>100716.93036636415</v>
      </c>
      <c r="D7" s="20">
        <v>100544.06910489502</v>
      </c>
      <c r="E7" s="20">
        <v>103950.45037766741</v>
      </c>
      <c r="F7" s="20">
        <v>101177.27847642958</v>
      </c>
      <c r="G7" s="20">
        <v>102393.34726322044</v>
      </c>
      <c r="H7" s="20">
        <v>109924.72147893706</v>
      </c>
      <c r="I7" s="20">
        <v>120523.903527597</v>
      </c>
      <c r="J7" s="20">
        <v>125739.2897643126</v>
      </c>
      <c r="K7" s="20">
        <v>119677.74044284644</v>
      </c>
      <c r="L7" s="20">
        <v>125268.46408104504</v>
      </c>
      <c r="M7" s="18">
        <v>129761.12100890663</v>
      </c>
      <c r="O7" s="20">
        <f>B7</f>
        <v>99360.71846672903</v>
      </c>
      <c r="P7" s="18">
        <f>M7</f>
        <v>129761.12100890663</v>
      </c>
    </row>
    <row r="8" spans="1:16" ht="12.75">
      <c r="A8" s="19" t="s">
        <v>62</v>
      </c>
      <c r="B8" s="19">
        <f aca="true" t="shared" si="0" ref="B8:M8">SUM(B6:B7)</f>
        <v>155520.7393555693</v>
      </c>
      <c r="C8" s="19">
        <f t="shared" si="0"/>
        <v>156259.98084841663</v>
      </c>
      <c r="D8" s="19">
        <f t="shared" si="0"/>
        <v>160510.16722691752</v>
      </c>
      <c r="E8" s="19">
        <f t="shared" si="0"/>
        <v>169193.3397151202</v>
      </c>
      <c r="F8" s="19">
        <f t="shared" si="0"/>
        <v>169029.56618037206</v>
      </c>
      <c r="G8" s="19">
        <f t="shared" si="0"/>
        <v>172905.6387254777</v>
      </c>
      <c r="H8" s="19">
        <f t="shared" si="0"/>
        <v>184914.0487653045</v>
      </c>
      <c r="I8" s="19">
        <f t="shared" si="0"/>
        <v>200620.5667312155</v>
      </c>
      <c r="J8" s="19">
        <f t="shared" si="0"/>
        <v>212059.55287850212</v>
      </c>
      <c r="K8" s="19">
        <f t="shared" si="0"/>
        <v>211855.51402212126</v>
      </c>
      <c r="L8" s="19">
        <f t="shared" si="0"/>
        <v>222536.15147862086</v>
      </c>
      <c r="M8" s="19">
        <f t="shared" si="0"/>
        <v>224554.10074855736</v>
      </c>
      <c r="O8" s="22">
        <f>B8</f>
        <v>155520.7393555693</v>
      </c>
      <c r="P8" s="19">
        <f>M8</f>
        <v>224554.10074855736</v>
      </c>
    </row>
    <row r="9" ht="12.75"/>
    <row r="10" ht="12.75"/>
    <row r="11" spans="1:12" ht="12.75">
      <c r="A11" s="19" t="s">
        <v>63</v>
      </c>
      <c r="L11" s="20"/>
    </row>
    <row r="12" spans="1:12" ht="12.75">
      <c r="A12" s="18" t="s">
        <v>58</v>
      </c>
      <c r="L12" s="20"/>
    </row>
    <row r="13" spans="2:16" ht="12.75">
      <c r="B13" s="21">
        <v>1990</v>
      </c>
      <c r="C13" s="21">
        <v>1991</v>
      </c>
      <c r="D13" s="21">
        <v>1992</v>
      </c>
      <c r="E13" s="21">
        <v>1993</v>
      </c>
      <c r="F13" s="21">
        <v>1994</v>
      </c>
      <c r="G13" s="21">
        <v>1995</v>
      </c>
      <c r="H13" s="21">
        <v>1996</v>
      </c>
      <c r="I13" s="21">
        <v>1997</v>
      </c>
      <c r="J13" s="21">
        <v>1998</v>
      </c>
      <c r="K13" s="21">
        <v>1999</v>
      </c>
      <c r="L13" s="21">
        <v>2000</v>
      </c>
      <c r="M13" s="21">
        <v>2001</v>
      </c>
      <c r="O13" s="21">
        <v>1990</v>
      </c>
      <c r="P13" s="21">
        <v>2001</v>
      </c>
    </row>
    <row r="14" spans="1:16" ht="12.75">
      <c r="A14" s="18" t="s">
        <v>49</v>
      </c>
      <c r="B14" s="20">
        <v>1.5338747602161724</v>
      </c>
      <c r="C14" s="20">
        <v>1.506730588593903</v>
      </c>
      <c r="D14" s="20">
        <v>1.5550659034730177</v>
      </c>
      <c r="E14" s="20">
        <v>1.6239698427927949</v>
      </c>
      <c r="F14" s="20">
        <v>1.6983926546728005</v>
      </c>
      <c r="G14" s="20">
        <v>1.8491718446940855</v>
      </c>
      <c r="H14" s="20">
        <v>1.895513115798061</v>
      </c>
      <c r="I14" s="20">
        <v>1.996168505261664</v>
      </c>
      <c r="J14" s="20">
        <v>2.1382172823104737</v>
      </c>
      <c r="K14" s="20">
        <v>1.8217502153186573</v>
      </c>
      <c r="L14" s="20">
        <v>1.9685848278772777</v>
      </c>
      <c r="M14" s="20">
        <v>1.9092651755902197</v>
      </c>
      <c r="N14" s="20"/>
      <c r="O14" s="20">
        <f>B14*310</f>
        <v>475.50117566701346</v>
      </c>
      <c r="P14" s="20">
        <f>M14*310</f>
        <v>591.8722044329681</v>
      </c>
    </row>
    <row r="15" spans="1:16" ht="12.75">
      <c r="A15" s="18" t="s">
        <v>61</v>
      </c>
      <c r="B15" s="20">
        <v>2.5764295559578354</v>
      </c>
      <c r="C15" s="20">
        <v>2.948049425555096</v>
      </c>
      <c r="D15" s="20">
        <v>2.6785370113310227</v>
      </c>
      <c r="E15" s="20">
        <v>2.620933765785079</v>
      </c>
      <c r="F15" s="20">
        <v>2.433526860477914</v>
      </c>
      <c r="G15" s="20">
        <v>2.4047434046458127</v>
      </c>
      <c r="H15" s="20">
        <v>2.60217545320134</v>
      </c>
      <c r="I15" s="20">
        <v>2.829281822228911</v>
      </c>
      <c r="J15" s="20">
        <v>3.1356352722185554</v>
      </c>
      <c r="K15" s="20">
        <v>2.9414343883121794</v>
      </c>
      <c r="L15" s="20">
        <v>2.4774537460475297</v>
      </c>
      <c r="M15" s="20">
        <v>2.446002593723554</v>
      </c>
      <c r="O15" s="20">
        <f>B15*310</f>
        <v>798.693162346929</v>
      </c>
      <c r="P15" s="20">
        <f>M15*310</f>
        <v>758.2608040543017</v>
      </c>
    </row>
    <row r="16" spans="1:16" ht="12.75">
      <c r="A16" s="19" t="s">
        <v>62</v>
      </c>
      <c r="B16" s="19">
        <f aca="true" t="shared" si="1" ref="B16:M16">SUM(B14:B15)</f>
        <v>4.110304316174008</v>
      </c>
      <c r="C16" s="19">
        <f t="shared" si="1"/>
        <v>4.454780014149</v>
      </c>
      <c r="D16" s="19">
        <f t="shared" si="1"/>
        <v>4.23360291480404</v>
      </c>
      <c r="E16" s="19">
        <f t="shared" si="1"/>
        <v>4.244903608577873</v>
      </c>
      <c r="F16" s="19">
        <f t="shared" si="1"/>
        <v>4.131919515150715</v>
      </c>
      <c r="G16" s="19">
        <f t="shared" si="1"/>
        <v>4.253915249339898</v>
      </c>
      <c r="H16" s="19">
        <f t="shared" si="1"/>
        <v>4.497688568999401</v>
      </c>
      <c r="I16" s="19">
        <f t="shared" si="1"/>
        <v>4.825450327490575</v>
      </c>
      <c r="J16" s="19">
        <f t="shared" si="1"/>
        <v>5.273852554529029</v>
      </c>
      <c r="K16" s="19">
        <f t="shared" si="1"/>
        <v>4.763184603630837</v>
      </c>
      <c r="L16" s="19">
        <f t="shared" si="1"/>
        <v>4.446038573924808</v>
      </c>
      <c r="M16" s="19">
        <f t="shared" si="1"/>
        <v>4.355267769313773</v>
      </c>
      <c r="O16" s="22">
        <f>B16*310</f>
        <v>1274.1943380139426</v>
      </c>
      <c r="P16" s="22">
        <f>M16*310</f>
        <v>1350.1330084872698</v>
      </c>
    </row>
    <row r="17" ht="12.75"/>
    <row r="18" ht="12.75"/>
    <row r="19" spans="1:13" ht="12.75">
      <c r="A19" s="19" t="s">
        <v>64</v>
      </c>
      <c r="L19" s="20"/>
      <c r="M19" s="20"/>
    </row>
    <row r="20" spans="1:13" ht="12.75">
      <c r="A20" s="18" t="s">
        <v>58</v>
      </c>
      <c r="L20" s="20"/>
      <c r="M20" s="20"/>
    </row>
    <row r="21" spans="2:16" ht="12.75">
      <c r="B21" s="21">
        <v>1990</v>
      </c>
      <c r="C21" s="21">
        <v>1991</v>
      </c>
      <c r="D21" s="21">
        <v>1992</v>
      </c>
      <c r="E21" s="21">
        <v>1993</v>
      </c>
      <c r="F21" s="21">
        <v>1994</v>
      </c>
      <c r="G21" s="21">
        <v>1995</v>
      </c>
      <c r="H21" s="21">
        <v>1996</v>
      </c>
      <c r="I21" s="21">
        <v>1997</v>
      </c>
      <c r="J21" s="21">
        <v>1998</v>
      </c>
      <c r="K21" s="21">
        <v>1999</v>
      </c>
      <c r="L21" s="21">
        <v>2000</v>
      </c>
      <c r="M21" s="21">
        <v>2001</v>
      </c>
      <c r="O21" s="21">
        <v>1990</v>
      </c>
      <c r="P21" s="21">
        <v>2001</v>
      </c>
    </row>
    <row r="22" spans="1:16" ht="12.75">
      <c r="A22" s="18" t="s">
        <v>49</v>
      </c>
      <c r="B22" s="20">
        <v>4.476435381411707</v>
      </c>
      <c r="C22" s="20">
        <v>4.2947705982152735</v>
      </c>
      <c r="D22" s="20">
        <v>4.422643144104549</v>
      </c>
      <c r="E22" s="20">
        <v>4.4411154668860755</v>
      </c>
      <c r="F22" s="20">
        <v>4.640512112150147</v>
      </c>
      <c r="G22" s="20">
        <v>4.864401416747446</v>
      </c>
      <c r="H22" s="20">
        <v>5.165124643783813</v>
      </c>
      <c r="I22" s="20">
        <v>5.427613749579161</v>
      </c>
      <c r="J22" s="20">
        <v>5.7478821490429794</v>
      </c>
      <c r="K22" s="20">
        <v>4.812561145649566</v>
      </c>
      <c r="L22" s="20">
        <v>5.09473932840146</v>
      </c>
      <c r="M22" s="20">
        <v>5.130835998620258</v>
      </c>
      <c r="N22" s="20"/>
      <c r="O22" s="20">
        <f>B22*21</f>
        <v>94.00514300964585</v>
      </c>
      <c r="P22" s="20">
        <f>M22*21</f>
        <v>107.74755597102542</v>
      </c>
    </row>
    <row r="23" spans="1:16" ht="12.75">
      <c r="A23" s="18" t="s">
        <v>61</v>
      </c>
      <c r="B23" s="20">
        <v>2.642827026566439</v>
      </c>
      <c r="C23" s="20">
        <v>2.6104408096904246</v>
      </c>
      <c r="D23" s="20">
        <v>2.716208597411196</v>
      </c>
      <c r="E23" s="20">
        <v>2.852315176964961</v>
      </c>
      <c r="F23" s="20">
        <v>2.8630532205198462</v>
      </c>
      <c r="G23" s="20">
        <v>2.975102326986722</v>
      </c>
      <c r="H23" s="20">
        <v>3.147221034477164</v>
      </c>
      <c r="I23" s="20">
        <v>3.4661733829573085</v>
      </c>
      <c r="J23" s="20">
        <v>3.786508725185484</v>
      </c>
      <c r="K23" s="20">
        <v>3.4321867262904355</v>
      </c>
      <c r="L23" s="20">
        <v>3.6411444073406307</v>
      </c>
      <c r="M23" s="20">
        <v>3.7493383540306198</v>
      </c>
      <c r="O23" s="20">
        <f>B23*21</f>
        <v>55.49936755789522</v>
      </c>
      <c r="P23" s="20">
        <f>M23*21</f>
        <v>78.73610543464301</v>
      </c>
    </row>
    <row r="24" spans="1:16" ht="12.75">
      <c r="A24" s="19" t="s">
        <v>62</v>
      </c>
      <c r="B24" s="19">
        <f aca="true" t="shared" si="2" ref="B24:M24">SUM(B22:B23)</f>
        <v>7.119262407978146</v>
      </c>
      <c r="C24" s="19">
        <f t="shared" si="2"/>
        <v>6.905211407905698</v>
      </c>
      <c r="D24" s="19">
        <f t="shared" si="2"/>
        <v>7.138851741515745</v>
      </c>
      <c r="E24" s="19">
        <f t="shared" si="2"/>
        <v>7.293430643851036</v>
      </c>
      <c r="F24" s="19">
        <f t="shared" si="2"/>
        <v>7.503565332669993</v>
      </c>
      <c r="G24" s="19">
        <f t="shared" si="2"/>
        <v>7.839503743734168</v>
      </c>
      <c r="H24" s="19">
        <f t="shared" si="2"/>
        <v>8.312345678260977</v>
      </c>
      <c r="I24" s="19">
        <f t="shared" si="2"/>
        <v>8.89378713253647</v>
      </c>
      <c r="J24" s="19">
        <f t="shared" si="2"/>
        <v>9.534390874228464</v>
      </c>
      <c r="K24" s="19">
        <f t="shared" si="2"/>
        <v>8.244747871940001</v>
      </c>
      <c r="L24" s="19">
        <f t="shared" si="2"/>
        <v>8.73588373574209</v>
      </c>
      <c r="M24" s="19">
        <f t="shared" si="2"/>
        <v>8.880174352650878</v>
      </c>
      <c r="O24" s="22">
        <f>B24*21</f>
        <v>149.50451056754108</v>
      </c>
      <c r="P24" s="22">
        <f>M24*21</f>
        <v>186.48366140566844</v>
      </c>
    </row>
    <row r="25" ht="12.75"/>
    <row r="26" spans="14:16" ht="12.75">
      <c r="N26" s="18" t="s">
        <v>65</v>
      </c>
      <c r="O26" s="20">
        <f>(SUM(O6,O14,O22))/1000</f>
        <v>56.729527207516924</v>
      </c>
      <c r="P26" s="20">
        <f>(SUM(P6,P14,P22))/1000</f>
        <v>95.49259950005472</v>
      </c>
    </row>
    <row r="27" spans="1:16" ht="12.75">
      <c r="A27" s="18" t="s">
        <v>66</v>
      </c>
      <c r="N27" s="18" t="s">
        <v>67</v>
      </c>
      <c r="O27" s="20">
        <f>(SUM(O7,O15,O23))/1000</f>
        <v>100.21491099663385</v>
      </c>
      <c r="P27" s="20">
        <f>(SUM(P7,P15,P23))/1000</f>
        <v>130.59811791839556</v>
      </c>
    </row>
    <row r="28" spans="14:16" ht="12.75">
      <c r="N28" s="19" t="s">
        <v>37</v>
      </c>
      <c r="O28" s="22">
        <f>SUM(O26:O27)</f>
        <v>156.94443820415077</v>
      </c>
      <c r="P28" s="22">
        <f>SUM(P26:P27)</f>
        <v>226.09071741845028</v>
      </c>
    </row>
    <row r="29" spans="1:16" ht="12.75">
      <c r="A29" s="23"/>
      <c r="B29" s="23"/>
      <c r="C29" s="23"/>
      <c r="D29" s="23"/>
      <c r="E29" s="23"/>
      <c r="F29" s="23"/>
      <c r="G29" s="23"/>
      <c r="H29" s="23"/>
      <c r="I29" s="23"/>
      <c r="J29" s="23"/>
      <c r="K29" s="23"/>
      <c r="L29" s="23"/>
      <c r="M29" s="23"/>
      <c r="N29" s="23"/>
      <c r="O29" s="23"/>
      <c r="P29" s="23"/>
    </row>
    <row r="30" spans="1:16" ht="12.75">
      <c r="A30" s="23"/>
      <c r="B30" s="24"/>
      <c r="C30" s="24"/>
      <c r="D30" s="24"/>
      <c r="E30" s="24"/>
      <c r="F30" s="24"/>
      <c r="G30" s="24"/>
      <c r="H30" s="24"/>
      <c r="I30" s="24"/>
      <c r="J30" s="24"/>
      <c r="K30" s="24"/>
      <c r="L30" s="24"/>
      <c r="M30" s="24"/>
      <c r="N30" s="23" t="s">
        <v>68</v>
      </c>
      <c r="O30" s="24">
        <v>2900.960504227734</v>
      </c>
      <c r="P30" s="24">
        <v>2922.7956814870136</v>
      </c>
    </row>
    <row r="31" spans="1:16" ht="12.75">
      <c r="A31" s="23"/>
      <c r="B31" s="24"/>
      <c r="C31" s="24"/>
      <c r="D31" s="24"/>
      <c r="E31" s="24"/>
      <c r="F31" s="24"/>
      <c r="G31" s="24"/>
      <c r="H31" s="24"/>
      <c r="I31" s="24"/>
      <c r="J31" s="24"/>
      <c r="K31" s="24"/>
      <c r="L31" s="24"/>
      <c r="M31" s="24"/>
      <c r="N31" s="25" t="s">
        <v>69</v>
      </c>
      <c r="O31" s="24">
        <v>3683.0999050060755</v>
      </c>
      <c r="P31" s="24">
        <v>3562.9006740373984</v>
      </c>
    </row>
    <row r="32" spans="1:16" ht="12.75">
      <c r="A32" s="23"/>
      <c r="B32" s="24"/>
      <c r="C32" s="24"/>
      <c r="D32" s="24"/>
      <c r="E32" s="24"/>
      <c r="F32" s="24"/>
      <c r="G32" s="24"/>
      <c r="H32" s="24"/>
      <c r="I32" s="24"/>
      <c r="J32" s="24"/>
      <c r="K32" s="24"/>
      <c r="L32" s="24"/>
      <c r="M32" s="24"/>
      <c r="N32" s="23"/>
      <c r="O32" s="23"/>
      <c r="P32" s="23"/>
    </row>
    <row r="33" spans="1:16" ht="12.75">
      <c r="A33" s="23"/>
      <c r="B33" s="23"/>
      <c r="C33" s="23"/>
      <c r="D33" s="23"/>
      <c r="E33" s="23"/>
      <c r="F33" s="23"/>
      <c r="G33" s="23"/>
      <c r="H33" s="23"/>
      <c r="I33" s="23"/>
      <c r="J33" s="23"/>
      <c r="K33" s="23"/>
      <c r="L33" s="23"/>
      <c r="M33" s="23"/>
      <c r="N33" s="23" t="s">
        <v>70</v>
      </c>
      <c r="O33" s="26">
        <f>O28/O31</f>
        <v>0.04261205024355479</v>
      </c>
      <c r="P33" s="26">
        <f>P28/P31</f>
        <v>0.06345692403550768</v>
      </c>
    </row>
    <row r="34" spans="1:16" ht="12.75">
      <c r="A34" s="23"/>
      <c r="B34" s="24"/>
      <c r="C34" s="24"/>
      <c r="D34" s="24"/>
      <c r="E34" s="24"/>
      <c r="F34" s="24"/>
      <c r="G34" s="24"/>
      <c r="H34" s="24"/>
      <c r="I34" s="24"/>
      <c r="J34" s="24"/>
      <c r="K34" s="24"/>
      <c r="L34" s="24"/>
      <c r="M34" s="24"/>
      <c r="N34" s="23"/>
      <c r="O34" s="23"/>
      <c r="P34" s="23"/>
    </row>
    <row r="35" spans="1:16" ht="12.75">
      <c r="A35" s="23"/>
      <c r="B35" s="24"/>
      <c r="C35" s="24"/>
      <c r="D35" s="24"/>
      <c r="E35" s="24"/>
      <c r="F35" s="24"/>
      <c r="G35" s="24"/>
      <c r="H35" s="24"/>
      <c r="I35" s="24"/>
      <c r="J35" s="24"/>
      <c r="K35" s="24"/>
      <c r="L35" s="24"/>
      <c r="M35" s="24"/>
      <c r="N35" s="23"/>
      <c r="O35" s="23"/>
      <c r="P35" s="23"/>
    </row>
    <row r="36" spans="1:16" ht="12.75">
      <c r="A36" s="23"/>
      <c r="B36" s="24"/>
      <c r="C36" s="24"/>
      <c r="D36" s="24"/>
      <c r="E36" s="24"/>
      <c r="F36" s="24"/>
      <c r="G36" s="24"/>
      <c r="H36" s="24"/>
      <c r="I36" s="24"/>
      <c r="J36" s="24"/>
      <c r="K36" s="24"/>
      <c r="L36" s="24"/>
      <c r="M36" s="24"/>
      <c r="N36" s="23"/>
      <c r="O36" s="23"/>
      <c r="P36" s="23"/>
    </row>
    <row r="37" spans="1:16" ht="12.75">
      <c r="A37" s="23"/>
      <c r="B37" s="24"/>
      <c r="C37" s="24"/>
      <c r="D37" s="24"/>
      <c r="E37" s="24"/>
      <c r="F37" s="24"/>
      <c r="G37" s="24"/>
      <c r="H37" s="24"/>
      <c r="I37" s="24"/>
      <c r="J37" s="24"/>
      <c r="K37" s="24"/>
      <c r="L37" s="24"/>
      <c r="M37" s="24"/>
      <c r="N37" s="23"/>
      <c r="O37" s="23"/>
      <c r="P37" s="23"/>
    </row>
    <row r="38" spans="1:16" ht="12.75">
      <c r="A38" s="23"/>
      <c r="B38" s="23"/>
      <c r="C38" s="23"/>
      <c r="D38" s="23"/>
      <c r="E38" s="23"/>
      <c r="F38" s="23"/>
      <c r="G38" s="23"/>
      <c r="H38" s="23"/>
      <c r="I38" s="23"/>
      <c r="J38" s="23"/>
      <c r="K38" s="23"/>
      <c r="L38" s="23"/>
      <c r="M38" s="23"/>
      <c r="N38" s="23"/>
      <c r="O38" s="23"/>
      <c r="P38" s="23"/>
    </row>
    <row r="39" spans="1:16" ht="12.75">
      <c r="A39" s="23"/>
      <c r="B39" s="23"/>
      <c r="C39" s="23"/>
      <c r="D39" s="23"/>
      <c r="E39" s="23"/>
      <c r="F39" s="23"/>
      <c r="G39" s="23"/>
      <c r="H39" s="23"/>
      <c r="I39" s="23"/>
      <c r="J39" s="23"/>
      <c r="K39" s="23"/>
      <c r="L39" s="23"/>
      <c r="M39" s="23"/>
      <c r="N39" s="23"/>
      <c r="O39" s="23"/>
      <c r="P39" s="23"/>
    </row>
    <row r="40" spans="1:16" ht="12.75">
      <c r="A40" s="23"/>
      <c r="B40" s="23"/>
      <c r="C40" s="23"/>
      <c r="D40" s="23"/>
      <c r="E40" s="23"/>
      <c r="F40" s="23"/>
      <c r="G40" s="23"/>
      <c r="H40" s="23"/>
      <c r="I40" s="23"/>
      <c r="J40" s="23"/>
      <c r="K40" s="23"/>
      <c r="L40" s="23"/>
      <c r="M40" s="23"/>
      <c r="N40" s="23"/>
      <c r="O40" s="23"/>
      <c r="P40" s="23"/>
    </row>
    <row r="41" spans="1:16" ht="12.75">
      <c r="A41" s="23"/>
      <c r="B41" s="23"/>
      <c r="C41" s="23"/>
      <c r="D41" s="23"/>
      <c r="E41" s="23"/>
      <c r="F41" s="23"/>
      <c r="G41" s="23"/>
      <c r="H41" s="23"/>
      <c r="I41" s="23"/>
      <c r="J41" s="23"/>
      <c r="K41" s="23"/>
      <c r="L41" s="23"/>
      <c r="M41" s="23"/>
      <c r="N41" s="23"/>
      <c r="O41" s="23"/>
      <c r="P41" s="23"/>
    </row>
    <row r="42" spans="1:16" ht="12.75">
      <c r="A42" s="23"/>
      <c r="B42" s="23"/>
      <c r="C42" s="23"/>
      <c r="D42" s="23"/>
      <c r="E42" s="23"/>
      <c r="F42" s="23"/>
      <c r="G42" s="23"/>
      <c r="H42" s="23"/>
      <c r="I42" s="23"/>
      <c r="J42" s="23"/>
      <c r="K42" s="23"/>
      <c r="L42" s="23"/>
      <c r="M42" s="23"/>
      <c r="N42" s="23"/>
      <c r="O42" s="23"/>
      <c r="P42" s="23"/>
    </row>
    <row r="43" spans="1:16" ht="12.75">
      <c r="A43" s="23"/>
      <c r="B43" s="23"/>
      <c r="C43" s="23"/>
      <c r="D43" s="23"/>
      <c r="E43" s="23"/>
      <c r="F43" s="23"/>
      <c r="G43" s="23"/>
      <c r="H43" s="23"/>
      <c r="I43" s="23"/>
      <c r="J43" s="23"/>
      <c r="K43" s="23"/>
      <c r="L43" s="23"/>
      <c r="M43" s="23"/>
      <c r="N43" s="23"/>
      <c r="O43" s="23"/>
      <c r="P43" s="23"/>
    </row>
    <row r="44" spans="1:16" ht="12.75">
      <c r="A44" s="23"/>
      <c r="B44" s="23"/>
      <c r="C44" s="23"/>
      <c r="D44" s="23"/>
      <c r="E44" s="23"/>
      <c r="F44" s="23"/>
      <c r="G44" s="23"/>
      <c r="H44" s="23"/>
      <c r="I44" s="23"/>
      <c r="J44" s="23"/>
      <c r="K44" s="23"/>
      <c r="L44" s="23"/>
      <c r="M44" s="23"/>
      <c r="N44" s="23"/>
      <c r="O44" s="23"/>
      <c r="P44" s="23"/>
    </row>
    <row r="45" spans="1:16" ht="12.75">
      <c r="A45" s="23"/>
      <c r="B45" s="23"/>
      <c r="C45" s="23"/>
      <c r="D45" s="23"/>
      <c r="E45" s="23"/>
      <c r="F45" s="23"/>
      <c r="G45" s="23"/>
      <c r="H45" s="23"/>
      <c r="I45" s="23"/>
      <c r="J45" s="23"/>
      <c r="K45" s="23"/>
      <c r="L45" s="23"/>
      <c r="M45" s="23"/>
      <c r="N45" s="23"/>
      <c r="O45" s="23"/>
      <c r="P45" s="23"/>
    </row>
    <row r="46" spans="1:16" ht="12.75">
      <c r="A46" s="23"/>
      <c r="B46" s="23"/>
      <c r="C46" s="23"/>
      <c r="D46" s="23"/>
      <c r="E46" s="23"/>
      <c r="F46" s="23"/>
      <c r="G46" s="23"/>
      <c r="H46" s="23"/>
      <c r="I46" s="23"/>
      <c r="J46" s="23"/>
      <c r="K46" s="23"/>
      <c r="L46" s="23"/>
      <c r="M46" s="23"/>
      <c r="N46" s="23"/>
      <c r="O46" s="23"/>
      <c r="P46" s="23"/>
    </row>
    <row r="47" spans="1:16" ht="12.75">
      <c r="A47" s="23"/>
      <c r="B47" s="23"/>
      <c r="C47" s="23"/>
      <c r="D47" s="23"/>
      <c r="E47" s="23"/>
      <c r="F47" s="23"/>
      <c r="G47" s="23"/>
      <c r="H47" s="23"/>
      <c r="I47" s="23"/>
      <c r="J47" s="23"/>
      <c r="K47" s="23"/>
      <c r="L47" s="23"/>
      <c r="M47" s="23"/>
      <c r="N47" s="23"/>
      <c r="O47" s="23"/>
      <c r="P47" s="23"/>
    </row>
    <row r="48" spans="1:16" ht="12.75">
      <c r="A48" s="23"/>
      <c r="B48" s="23"/>
      <c r="C48" s="23"/>
      <c r="D48" s="23"/>
      <c r="E48" s="23"/>
      <c r="F48" s="23"/>
      <c r="G48" s="23"/>
      <c r="H48" s="23"/>
      <c r="I48" s="23"/>
      <c r="J48" s="23"/>
      <c r="K48" s="23"/>
      <c r="L48" s="23"/>
      <c r="M48" s="23"/>
      <c r="N48" s="23"/>
      <c r="O48" s="23"/>
      <c r="P48" s="23"/>
    </row>
    <row r="49" spans="1:16" ht="12.75">
      <c r="A49" s="23"/>
      <c r="B49" s="23"/>
      <c r="C49" s="23"/>
      <c r="D49" s="23"/>
      <c r="E49" s="23"/>
      <c r="F49" s="23"/>
      <c r="G49" s="23"/>
      <c r="H49" s="23"/>
      <c r="I49" s="23"/>
      <c r="J49" s="23"/>
      <c r="K49" s="23"/>
      <c r="L49" s="23"/>
      <c r="M49" s="23"/>
      <c r="N49" s="23"/>
      <c r="O49" s="23"/>
      <c r="P49" s="23"/>
    </row>
    <row r="50" spans="1:16" ht="12.75">
      <c r="A50" s="23"/>
      <c r="B50" s="23"/>
      <c r="C50" s="23"/>
      <c r="D50" s="23"/>
      <c r="E50" s="23"/>
      <c r="F50" s="23"/>
      <c r="G50" s="23"/>
      <c r="H50" s="23"/>
      <c r="I50" s="23"/>
      <c r="J50" s="23"/>
      <c r="K50" s="23"/>
      <c r="L50" s="23"/>
      <c r="M50" s="23"/>
      <c r="N50" s="23"/>
      <c r="O50" s="23"/>
      <c r="P50" s="23"/>
    </row>
    <row r="51" spans="1:16" ht="12.75">
      <c r="A51" s="23"/>
      <c r="B51" s="23"/>
      <c r="C51" s="23"/>
      <c r="D51" s="23"/>
      <c r="E51" s="23"/>
      <c r="F51" s="23"/>
      <c r="G51" s="23"/>
      <c r="H51" s="23"/>
      <c r="I51" s="23"/>
      <c r="J51" s="23"/>
      <c r="K51" s="23"/>
      <c r="L51" s="23"/>
      <c r="M51" s="23"/>
      <c r="N51" s="23"/>
      <c r="O51" s="23"/>
      <c r="P51" s="23"/>
    </row>
    <row r="52" spans="1:16" ht="12.75">
      <c r="A52" s="23"/>
      <c r="B52" s="23"/>
      <c r="C52" s="23"/>
      <c r="D52" s="23"/>
      <c r="E52" s="23"/>
      <c r="F52" s="23"/>
      <c r="G52" s="23"/>
      <c r="H52" s="23"/>
      <c r="I52" s="23"/>
      <c r="J52" s="23"/>
      <c r="K52" s="23"/>
      <c r="L52" s="23"/>
      <c r="M52" s="23"/>
      <c r="N52" s="23"/>
      <c r="O52" s="23"/>
      <c r="P52" s="23"/>
    </row>
    <row r="53" spans="1:16" ht="12.75">
      <c r="A53" s="23"/>
      <c r="B53" s="23"/>
      <c r="C53" s="23"/>
      <c r="D53" s="23"/>
      <c r="E53" s="23"/>
      <c r="F53" s="23"/>
      <c r="G53" s="23"/>
      <c r="H53" s="23"/>
      <c r="I53" s="23"/>
      <c r="J53" s="23"/>
      <c r="K53" s="23"/>
      <c r="L53" s="23"/>
      <c r="M53" s="23"/>
      <c r="N53" s="23"/>
      <c r="O53" s="23"/>
      <c r="P53" s="23"/>
    </row>
    <row r="54" spans="1:16" ht="12.75">
      <c r="A54" s="23"/>
      <c r="B54" s="23"/>
      <c r="C54" s="23"/>
      <c r="D54" s="23"/>
      <c r="E54" s="23"/>
      <c r="F54" s="23"/>
      <c r="G54" s="23"/>
      <c r="H54" s="23"/>
      <c r="I54" s="23"/>
      <c r="J54" s="23"/>
      <c r="K54" s="23"/>
      <c r="L54" s="23"/>
      <c r="M54" s="23"/>
      <c r="N54" s="23"/>
      <c r="O54" s="23"/>
      <c r="P54" s="23"/>
    </row>
    <row r="55" spans="1:16" ht="12.75">
      <c r="A55" s="23"/>
      <c r="B55" s="23"/>
      <c r="C55" s="23"/>
      <c r="D55" s="23"/>
      <c r="E55" s="23"/>
      <c r="F55" s="23"/>
      <c r="G55" s="23"/>
      <c r="H55" s="23"/>
      <c r="I55" s="23"/>
      <c r="J55" s="23"/>
      <c r="K55" s="23"/>
      <c r="L55" s="23"/>
      <c r="M55" s="23"/>
      <c r="N55" s="23"/>
      <c r="O55" s="23"/>
      <c r="P55" s="23"/>
    </row>
    <row r="56" spans="1:16" ht="12.75">
      <c r="A56" s="23"/>
      <c r="B56" s="23"/>
      <c r="C56" s="23"/>
      <c r="D56" s="23"/>
      <c r="E56" s="23"/>
      <c r="F56" s="23"/>
      <c r="G56" s="23"/>
      <c r="H56" s="23"/>
      <c r="I56" s="23"/>
      <c r="J56" s="23"/>
      <c r="K56" s="23"/>
      <c r="L56" s="23"/>
      <c r="M56" s="23"/>
      <c r="N56" s="23"/>
      <c r="O56" s="23"/>
      <c r="P56" s="23"/>
    </row>
    <row r="57" spans="1:16" ht="12.75">
      <c r="A57" s="23"/>
      <c r="B57" s="23"/>
      <c r="C57" s="23"/>
      <c r="D57" s="23"/>
      <c r="E57" s="23"/>
      <c r="F57" s="23"/>
      <c r="G57" s="23"/>
      <c r="H57" s="23"/>
      <c r="I57" s="23"/>
      <c r="J57" s="23"/>
      <c r="K57" s="23"/>
      <c r="L57" s="23"/>
      <c r="M57" s="23"/>
      <c r="N57" s="23"/>
      <c r="O57" s="23"/>
      <c r="P57" s="23"/>
    </row>
    <row r="58" spans="1:16" ht="12.75">
      <c r="A58" s="23"/>
      <c r="B58" s="23"/>
      <c r="C58" s="23"/>
      <c r="D58" s="23"/>
      <c r="E58" s="23"/>
      <c r="F58" s="23"/>
      <c r="G58" s="23"/>
      <c r="H58" s="23"/>
      <c r="I58" s="23"/>
      <c r="J58" s="23"/>
      <c r="K58" s="23"/>
      <c r="L58" s="23"/>
      <c r="M58" s="23"/>
      <c r="N58" s="23"/>
      <c r="O58" s="23"/>
      <c r="P58" s="23"/>
    </row>
    <row r="59" spans="1:16" ht="12.75">
      <c r="A59" s="23"/>
      <c r="B59" s="23"/>
      <c r="C59" s="23"/>
      <c r="D59" s="23"/>
      <c r="E59" s="23"/>
      <c r="F59" s="23"/>
      <c r="G59" s="23"/>
      <c r="H59" s="23"/>
      <c r="I59" s="23"/>
      <c r="J59" s="23"/>
      <c r="K59" s="23"/>
      <c r="L59" s="23"/>
      <c r="M59" s="23"/>
      <c r="N59" s="23"/>
      <c r="O59" s="23"/>
      <c r="P59" s="23"/>
    </row>
    <row r="60" spans="1:16" ht="12.75">
      <c r="A60" s="23"/>
      <c r="B60" s="23"/>
      <c r="C60" s="23"/>
      <c r="D60" s="23"/>
      <c r="E60" s="23"/>
      <c r="F60" s="23"/>
      <c r="G60" s="23"/>
      <c r="H60" s="23"/>
      <c r="I60" s="23"/>
      <c r="J60" s="23"/>
      <c r="K60" s="23"/>
      <c r="L60" s="23"/>
      <c r="M60" s="23"/>
      <c r="N60" s="23"/>
      <c r="O60" s="23"/>
      <c r="P60" s="23"/>
    </row>
    <row r="61" spans="1:16" ht="12.75">
      <c r="A61" s="23"/>
      <c r="B61" s="23"/>
      <c r="C61" s="23"/>
      <c r="D61" s="23"/>
      <c r="E61" s="23"/>
      <c r="F61" s="23"/>
      <c r="G61" s="23"/>
      <c r="H61" s="23"/>
      <c r="I61" s="23"/>
      <c r="J61" s="23"/>
      <c r="K61" s="23"/>
      <c r="L61" s="23"/>
      <c r="M61" s="23"/>
      <c r="N61" s="23"/>
      <c r="O61" s="23"/>
      <c r="P61" s="23"/>
    </row>
    <row r="62" spans="1:16" ht="12.75">
      <c r="A62" s="23"/>
      <c r="B62" s="23"/>
      <c r="C62" s="23"/>
      <c r="D62" s="23"/>
      <c r="E62" s="23"/>
      <c r="F62" s="23"/>
      <c r="G62" s="23"/>
      <c r="H62" s="23"/>
      <c r="I62" s="23"/>
      <c r="J62" s="23"/>
      <c r="K62" s="23"/>
      <c r="L62" s="23"/>
      <c r="M62" s="23"/>
      <c r="N62" s="23"/>
      <c r="O62" s="23"/>
      <c r="P62" s="23"/>
    </row>
    <row r="63" spans="1:16" ht="12.75">
      <c r="A63" s="23"/>
      <c r="B63" s="23"/>
      <c r="C63" s="23"/>
      <c r="D63" s="23"/>
      <c r="E63" s="23"/>
      <c r="F63" s="23"/>
      <c r="G63" s="23"/>
      <c r="H63" s="23"/>
      <c r="I63" s="23"/>
      <c r="J63" s="23"/>
      <c r="K63" s="23"/>
      <c r="L63" s="23"/>
      <c r="M63" s="23"/>
      <c r="N63" s="23"/>
      <c r="O63" s="23"/>
      <c r="P63" s="23"/>
    </row>
    <row r="64" spans="1:16" ht="12.75">
      <c r="A64" s="23"/>
      <c r="B64" s="23"/>
      <c r="C64" s="23"/>
      <c r="D64" s="23"/>
      <c r="E64" s="23"/>
      <c r="F64" s="23"/>
      <c r="G64" s="23"/>
      <c r="H64" s="23"/>
      <c r="I64" s="23"/>
      <c r="J64" s="23"/>
      <c r="K64" s="23"/>
      <c r="L64" s="23"/>
      <c r="M64" s="23"/>
      <c r="N64" s="23"/>
      <c r="O64" s="23"/>
      <c r="P64" s="23"/>
    </row>
    <row r="65" spans="1:16" ht="12.75">
      <c r="A65" s="23"/>
      <c r="B65" s="23"/>
      <c r="C65" s="23"/>
      <c r="D65" s="23"/>
      <c r="E65" s="23"/>
      <c r="F65" s="23"/>
      <c r="G65" s="23"/>
      <c r="H65" s="23"/>
      <c r="I65" s="23"/>
      <c r="J65" s="23"/>
      <c r="K65" s="23"/>
      <c r="L65" s="23"/>
      <c r="M65" s="23"/>
      <c r="N65" s="23"/>
      <c r="O65" s="23"/>
      <c r="P65" s="23"/>
    </row>
    <row r="66" spans="1:16" ht="12.75">
      <c r="A66" s="23"/>
      <c r="B66" s="23"/>
      <c r="C66" s="23"/>
      <c r="D66" s="23"/>
      <c r="E66" s="23"/>
      <c r="F66" s="23"/>
      <c r="G66" s="23"/>
      <c r="H66" s="23"/>
      <c r="I66" s="23"/>
      <c r="J66" s="23"/>
      <c r="K66" s="23"/>
      <c r="L66" s="23"/>
      <c r="M66" s="23"/>
      <c r="N66" s="23"/>
      <c r="O66" s="23"/>
      <c r="P66" s="23"/>
    </row>
    <row r="67" spans="1:16" ht="12.75">
      <c r="A67" s="23"/>
      <c r="B67" s="24"/>
      <c r="C67" s="24"/>
      <c r="D67" s="24"/>
      <c r="E67" s="24"/>
      <c r="F67" s="24"/>
      <c r="G67" s="24"/>
      <c r="H67" s="24"/>
      <c r="I67" s="24"/>
      <c r="J67" s="24"/>
      <c r="K67" s="24"/>
      <c r="L67" s="24"/>
      <c r="M67" s="24"/>
      <c r="N67" s="23"/>
      <c r="O67" s="23"/>
      <c r="P67" s="23"/>
    </row>
    <row r="68" spans="1:16" ht="12.75">
      <c r="A68" s="23"/>
      <c r="B68" s="24"/>
      <c r="C68" s="24"/>
      <c r="D68" s="24"/>
      <c r="E68" s="24"/>
      <c r="F68" s="24"/>
      <c r="G68" s="24"/>
      <c r="H68" s="24"/>
      <c r="I68" s="24"/>
      <c r="J68" s="24"/>
      <c r="K68" s="24"/>
      <c r="L68" s="24"/>
      <c r="M68" s="24"/>
      <c r="N68" s="23"/>
      <c r="O68" s="23"/>
      <c r="P68" s="23"/>
    </row>
    <row r="69" spans="1:16" ht="12.75">
      <c r="A69" s="23"/>
      <c r="B69" s="24"/>
      <c r="C69" s="24"/>
      <c r="D69" s="24"/>
      <c r="E69" s="24"/>
      <c r="F69" s="24"/>
      <c r="G69" s="24"/>
      <c r="H69" s="24"/>
      <c r="I69" s="24"/>
      <c r="J69" s="24"/>
      <c r="K69" s="24"/>
      <c r="L69" s="24"/>
      <c r="M69" s="24"/>
      <c r="N69" s="23"/>
      <c r="O69" s="23"/>
      <c r="P69" s="23"/>
    </row>
    <row r="70" spans="1:16" ht="12.75">
      <c r="A70" s="23"/>
      <c r="B70" s="23"/>
      <c r="C70" s="23"/>
      <c r="D70" s="23"/>
      <c r="E70" s="23"/>
      <c r="F70" s="23"/>
      <c r="G70" s="23"/>
      <c r="H70" s="23"/>
      <c r="I70" s="23"/>
      <c r="J70" s="23"/>
      <c r="K70" s="23"/>
      <c r="L70" s="23"/>
      <c r="M70" s="23"/>
      <c r="N70" s="23"/>
      <c r="O70" s="23"/>
      <c r="P70" s="23"/>
    </row>
    <row r="71" spans="1:16" ht="12.75">
      <c r="A71" s="23"/>
      <c r="B71" s="27"/>
      <c r="C71" s="27"/>
      <c r="D71" s="27"/>
      <c r="E71" s="27"/>
      <c r="F71" s="27"/>
      <c r="G71" s="27"/>
      <c r="H71" s="27"/>
      <c r="I71" s="27"/>
      <c r="J71" s="27"/>
      <c r="K71" s="27"/>
      <c r="L71" s="27"/>
      <c r="M71" s="27"/>
      <c r="N71" s="23"/>
      <c r="O71" s="28"/>
      <c r="P71" s="23"/>
    </row>
    <row r="72" spans="1:16" ht="12.75">
      <c r="A72" s="23"/>
      <c r="B72" s="29"/>
      <c r="C72" s="29"/>
      <c r="D72" s="29"/>
      <c r="E72" s="29"/>
      <c r="F72" s="29"/>
      <c r="G72" s="29"/>
      <c r="H72" s="29"/>
      <c r="I72" s="29"/>
      <c r="J72" s="29"/>
      <c r="K72" s="29"/>
      <c r="L72" s="29"/>
      <c r="M72" s="29"/>
      <c r="N72" s="23"/>
      <c r="O72" s="28"/>
      <c r="P72" s="23"/>
    </row>
    <row r="73" spans="1:16" ht="12.75">
      <c r="A73" s="23"/>
      <c r="B73" s="29"/>
      <c r="C73" s="29"/>
      <c r="D73" s="29"/>
      <c r="E73" s="29"/>
      <c r="F73" s="29"/>
      <c r="G73" s="29"/>
      <c r="H73" s="29"/>
      <c r="I73" s="29"/>
      <c r="J73" s="29"/>
      <c r="K73" s="29"/>
      <c r="L73" s="29"/>
      <c r="M73" s="29"/>
      <c r="N73" s="23"/>
      <c r="O73" s="28"/>
      <c r="P73" s="23"/>
    </row>
    <row r="74" spans="1:16" ht="12.75">
      <c r="A74" s="23"/>
      <c r="B74" s="23"/>
      <c r="C74" s="23"/>
      <c r="D74" s="23"/>
      <c r="E74" s="23"/>
      <c r="F74" s="23"/>
      <c r="G74" s="23"/>
      <c r="H74" s="23"/>
      <c r="I74" s="23"/>
      <c r="J74" s="23"/>
      <c r="K74" s="23"/>
      <c r="L74" s="23"/>
      <c r="M74" s="23"/>
      <c r="N74" s="23"/>
      <c r="O74" s="23"/>
      <c r="P74" s="23"/>
    </row>
    <row r="75" spans="1:16" ht="12.75">
      <c r="A75" s="23"/>
      <c r="B75" s="23"/>
      <c r="C75" s="23"/>
      <c r="D75" s="23"/>
      <c r="E75" s="23"/>
      <c r="F75" s="23"/>
      <c r="G75" s="23"/>
      <c r="H75" s="23"/>
      <c r="I75" s="23"/>
      <c r="J75" s="23"/>
      <c r="K75" s="23"/>
      <c r="L75" s="23"/>
      <c r="M75" s="23"/>
      <c r="N75" s="23"/>
      <c r="O75" s="23"/>
      <c r="P75" s="23"/>
    </row>
    <row r="76" spans="1:16" ht="12.75">
      <c r="A76" s="23"/>
      <c r="B76" s="23"/>
      <c r="C76" s="23"/>
      <c r="D76" s="23"/>
      <c r="E76" s="23"/>
      <c r="F76" s="23"/>
      <c r="G76" s="23"/>
      <c r="H76" s="23"/>
      <c r="I76" s="23"/>
      <c r="J76" s="23"/>
      <c r="K76" s="23"/>
      <c r="L76" s="23"/>
      <c r="M76" s="23"/>
      <c r="N76" s="23"/>
      <c r="O76" s="23"/>
      <c r="P76" s="23"/>
    </row>
  </sheetData>
  <mergeCells count="1">
    <mergeCell ref="E4:F4"/>
  </mergeCells>
  <printOptions/>
  <pageMargins left="0.75" right="0.75" top="1" bottom="1" header="0.5" footer="0.5"/>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O77"/>
  <sheetViews>
    <sheetView workbookViewId="0" topLeftCell="A15">
      <selection activeCell="A28" sqref="A28"/>
    </sheetView>
  </sheetViews>
  <sheetFormatPr defaultColWidth="11.421875" defaultRowHeight="12.75"/>
  <cols>
    <col min="2" max="14" width="11.421875" style="271" customWidth="1"/>
  </cols>
  <sheetData>
    <row r="1" spans="2:14" ht="12.75">
      <c r="B1" s="5">
        <v>1990</v>
      </c>
      <c r="C1" s="5">
        <v>1991</v>
      </c>
      <c r="D1" s="5">
        <v>1992</v>
      </c>
      <c r="E1" s="5">
        <v>1993</v>
      </c>
      <c r="F1" s="5">
        <v>1994</v>
      </c>
      <c r="G1" s="5">
        <v>1995</v>
      </c>
      <c r="H1" s="5">
        <v>1996</v>
      </c>
      <c r="I1" s="5">
        <v>1997</v>
      </c>
      <c r="J1" s="5">
        <v>1998</v>
      </c>
      <c r="K1" s="5">
        <v>1999</v>
      </c>
      <c r="L1" s="5">
        <v>2000</v>
      </c>
      <c r="M1" s="5">
        <v>2001</v>
      </c>
      <c r="N1" s="7" t="s">
        <v>36</v>
      </c>
    </row>
    <row r="2" spans="1:14" ht="12.75">
      <c r="A2" s="1" t="s">
        <v>0</v>
      </c>
      <c r="B2" s="270">
        <v>12.738700000000001</v>
      </c>
      <c r="C2" s="270">
        <v>14.16658</v>
      </c>
      <c r="D2" s="270">
        <v>14.10993</v>
      </c>
      <c r="E2" s="270">
        <v>14.26411</v>
      </c>
      <c r="F2" s="270">
        <v>14.369309999999999</v>
      </c>
      <c r="G2" s="270">
        <v>14.45084</v>
      </c>
      <c r="H2" s="270">
        <v>16.102719999999998</v>
      </c>
      <c r="I2" s="270">
        <v>15.05104</v>
      </c>
      <c r="J2" s="270">
        <v>17.13621</v>
      </c>
      <c r="K2" s="270">
        <v>16.496869999999998</v>
      </c>
      <c r="L2" s="270">
        <v>17.480700000000002</v>
      </c>
      <c r="M2" s="270">
        <v>18.8868</v>
      </c>
      <c r="N2" s="31">
        <f>(M2-B2)/B2</f>
        <v>0.48263166571157173</v>
      </c>
    </row>
    <row r="3" spans="1:14" ht="12.75">
      <c r="A3" s="2" t="s">
        <v>1</v>
      </c>
      <c r="B3" s="270">
        <v>19.609659999999998</v>
      </c>
      <c r="C3" s="270">
        <v>20.339560000000002</v>
      </c>
      <c r="D3" s="270">
        <v>21.718619999999998</v>
      </c>
      <c r="E3" s="270">
        <v>21.60807</v>
      </c>
      <c r="F3" s="270">
        <v>21.53537</v>
      </c>
      <c r="G3" s="270">
        <v>21.727490000000003</v>
      </c>
      <c r="H3" s="270">
        <v>22.19523</v>
      </c>
      <c r="I3" s="270">
        <v>22.90278</v>
      </c>
      <c r="J3" s="270">
        <v>23.27571</v>
      </c>
      <c r="K3" s="270">
        <v>23.83154</v>
      </c>
      <c r="L3" s="270">
        <v>24.04762</v>
      </c>
      <c r="M3" s="270">
        <v>24.161810000000003</v>
      </c>
      <c r="N3" s="31">
        <f aca="true" t="shared" si="0" ref="N3:N32">(M3-B3)/B3</f>
        <v>0.23213814007994044</v>
      </c>
    </row>
    <row r="4" spans="1:14" ht="12.75">
      <c r="A4" s="2" t="s">
        <v>2</v>
      </c>
      <c r="B4" s="270">
        <v>10.40427</v>
      </c>
      <c r="C4" s="270">
        <v>10.8964</v>
      </c>
      <c r="D4" s="270">
        <v>11.02082</v>
      </c>
      <c r="E4" s="270">
        <v>11.20218</v>
      </c>
      <c r="F4" s="270">
        <v>11.64231</v>
      </c>
      <c r="G4" s="270">
        <v>11.77494</v>
      </c>
      <c r="H4" s="270">
        <v>11.975950000000001</v>
      </c>
      <c r="I4" s="270">
        <v>12.10215</v>
      </c>
      <c r="J4" s="270">
        <v>12.12512</v>
      </c>
      <c r="K4" s="270">
        <v>12.18219</v>
      </c>
      <c r="L4" s="270">
        <v>12.04629</v>
      </c>
      <c r="M4" s="270">
        <v>12.076889999999999</v>
      </c>
      <c r="N4" s="31">
        <f t="shared" si="0"/>
        <v>0.16076284064139035</v>
      </c>
    </row>
    <row r="5" spans="1:14" ht="12.75">
      <c r="A5" s="2" t="s">
        <v>3</v>
      </c>
      <c r="B5" s="270">
        <v>12.475200000000001</v>
      </c>
      <c r="C5" s="270">
        <v>11.6097</v>
      </c>
      <c r="D5" s="270">
        <v>11.5833</v>
      </c>
      <c r="E5" s="270">
        <v>10.9634</v>
      </c>
      <c r="F5" s="270">
        <v>11.366100000000001</v>
      </c>
      <c r="G5" s="270">
        <v>11.1251</v>
      </c>
      <c r="H5" s="270">
        <v>10.9941</v>
      </c>
      <c r="I5" s="270">
        <v>11.5313</v>
      </c>
      <c r="J5" s="270">
        <v>12.299</v>
      </c>
      <c r="K5" s="270">
        <v>12.734</v>
      </c>
      <c r="L5" s="270">
        <v>12.37945</v>
      </c>
      <c r="M5" s="270">
        <v>12.569379999999999</v>
      </c>
      <c r="N5" s="31">
        <f t="shared" si="0"/>
        <v>0.007549377965884148</v>
      </c>
    </row>
    <row r="6" spans="1:14" ht="12.75">
      <c r="A6" s="2" t="s">
        <v>4</v>
      </c>
      <c r="B6" s="270">
        <v>119.1345</v>
      </c>
      <c r="C6" s="270">
        <v>121.648</v>
      </c>
      <c r="D6" s="270">
        <v>126.212</v>
      </c>
      <c r="E6" s="270">
        <v>126.17460000000001</v>
      </c>
      <c r="F6" s="270">
        <v>127.36489999999999</v>
      </c>
      <c r="G6" s="270">
        <v>129.3012</v>
      </c>
      <c r="H6" s="270">
        <v>130.7483</v>
      </c>
      <c r="I6" s="270">
        <v>132.9718</v>
      </c>
      <c r="J6" s="270">
        <v>135.1397</v>
      </c>
      <c r="K6" s="270">
        <v>138.2265</v>
      </c>
      <c r="L6" s="270">
        <v>137.7382</v>
      </c>
      <c r="M6" s="270">
        <v>140.67010000000002</v>
      </c>
      <c r="N6" s="31">
        <f t="shared" si="0"/>
        <v>0.18076711615862756</v>
      </c>
    </row>
    <row r="7" spans="1:14" ht="12.75">
      <c r="A7" s="2" t="s">
        <v>5</v>
      </c>
      <c r="B7" s="270">
        <v>162.2809</v>
      </c>
      <c r="C7" s="270">
        <v>165.9532</v>
      </c>
      <c r="D7" s="270">
        <v>171.66070000000002</v>
      </c>
      <c r="E7" s="270">
        <v>176.5325</v>
      </c>
      <c r="F7" s="270">
        <v>172.89870000000002</v>
      </c>
      <c r="G7" s="270">
        <v>176.5633</v>
      </c>
      <c r="H7" s="270">
        <v>176.6575</v>
      </c>
      <c r="I7" s="270">
        <v>177.1565</v>
      </c>
      <c r="J7" s="270">
        <v>180.42</v>
      </c>
      <c r="K7" s="270">
        <v>186.0651</v>
      </c>
      <c r="L7" s="270">
        <v>182.6972</v>
      </c>
      <c r="M7" s="270">
        <v>178.313</v>
      </c>
      <c r="N7" s="31">
        <f t="shared" si="0"/>
        <v>0.09879227931321545</v>
      </c>
    </row>
    <row r="8" spans="1:14" ht="12.75">
      <c r="A8" s="2" t="s">
        <v>6</v>
      </c>
      <c r="B8" s="270">
        <v>18.039112999999997</v>
      </c>
      <c r="C8" s="270">
        <v>19.050759999999997</v>
      </c>
      <c r="D8" s="270">
        <v>19.250575</v>
      </c>
      <c r="E8" s="270">
        <v>19.402601</v>
      </c>
      <c r="F8" s="270">
        <v>19.4460278</v>
      </c>
      <c r="G8" s="270">
        <v>19.435007</v>
      </c>
      <c r="H8" s="270">
        <v>19.925296999999997</v>
      </c>
      <c r="I8" s="270">
        <v>20.523305</v>
      </c>
      <c r="J8" s="270">
        <v>22.14894</v>
      </c>
      <c r="K8" s="270">
        <v>22.90774</v>
      </c>
      <c r="L8" s="270">
        <v>21.67835</v>
      </c>
      <c r="M8" s="270">
        <v>22.448425629214515</v>
      </c>
      <c r="N8" s="31">
        <f t="shared" si="0"/>
        <v>0.24443067844935165</v>
      </c>
    </row>
    <row r="9" spans="1:14" ht="12.75">
      <c r="A9" s="2" t="s">
        <v>7</v>
      </c>
      <c r="B9" s="270">
        <v>5.01962</v>
      </c>
      <c r="C9" s="270">
        <v>5.265072</v>
      </c>
      <c r="D9" s="270">
        <v>5.682186</v>
      </c>
      <c r="E9" s="270">
        <v>5.667325</v>
      </c>
      <c r="F9" s="270">
        <v>5.882575</v>
      </c>
      <c r="G9" s="270">
        <v>6.368976</v>
      </c>
      <c r="H9" s="270">
        <v>7.127854999999999</v>
      </c>
      <c r="I9" s="270">
        <v>7.752889</v>
      </c>
      <c r="J9" s="270">
        <v>8.84778</v>
      </c>
      <c r="K9" s="270">
        <v>9.81864</v>
      </c>
      <c r="L9" s="270">
        <v>10.21097</v>
      </c>
      <c r="M9" s="270">
        <v>11.06284</v>
      </c>
      <c r="N9" s="31">
        <f t="shared" si="0"/>
        <v>1.2039198186316893</v>
      </c>
    </row>
    <row r="10" spans="1:14" ht="12.75">
      <c r="A10" s="2" t="s">
        <v>8</v>
      </c>
      <c r="B10" s="270">
        <v>102.02260000000001</v>
      </c>
      <c r="C10" s="270">
        <v>104.5602</v>
      </c>
      <c r="D10" s="270">
        <v>108.8953</v>
      </c>
      <c r="E10" s="270">
        <v>110.6122</v>
      </c>
      <c r="F10" s="270">
        <v>110.511</v>
      </c>
      <c r="G10" s="270">
        <v>112.2397</v>
      </c>
      <c r="H10" s="270">
        <v>113.34830000000001</v>
      </c>
      <c r="I10" s="270">
        <v>115.15039999999999</v>
      </c>
      <c r="J10" s="270">
        <v>118.9769</v>
      </c>
      <c r="K10" s="270">
        <v>120.0162</v>
      </c>
      <c r="L10" s="270">
        <v>120.5705</v>
      </c>
      <c r="M10" s="270">
        <v>125.1911</v>
      </c>
      <c r="N10" s="31">
        <f t="shared" si="0"/>
        <v>0.22709184043535444</v>
      </c>
    </row>
    <row r="11" spans="1:14" ht="12.75">
      <c r="A11" s="2" t="s">
        <v>9</v>
      </c>
      <c r="B11" s="270">
        <v>0.87014</v>
      </c>
      <c r="C11" s="270">
        <v>0.8405907202165158</v>
      </c>
      <c r="D11" s="270">
        <v>0.8252518124909608</v>
      </c>
      <c r="E11" s="270">
        <v>0.8523568844213102</v>
      </c>
      <c r="F11" s="270">
        <v>1.23376</v>
      </c>
      <c r="G11" s="270">
        <v>1.182</v>
      </c>
      <c r="H11" s="270">
        <v>1.241</v>
      </c>
      <c r="I11" s="270">
        <v>1.2324300000000001</v>
      </c>
      <c r="J11" s="270">
        <v>1.2709300000000001</v>
      </c>
      <c r="K11" s="270">
        <v>1.33684</v>
      </c>
      <c r="L11" s="270">
        <v>1.450573282</v>
      </c>
      <c r="M11" s="270">
        <v>1.5044189459999997</v>
      </c>
      <c r="N11" s="31">
        <f t="shared" si="0"/>
        <v>0.7289389592479367</v>
      </c>
    </row>
    <row r="12" spans="1:14" ht="12.75">
      <c r="A12" s="2" t="s">
        <v>10</v>
      </c>
      <c r="B12" s="270">
        <v>29.12159</v>
      </c>
      <c r="C12" s="270">
        <v>29.15088</v>
      </c>
      <c r="D12" s="270">
        <v>30.39336</v>
      </c>
      <c r="E12" s="270">
        <v>30.94448</v>
      </c>
      <c r="F12" s="270">
        <v>31.18413</v>
      </c>
      <c r="G12" s="270">
        <v>32.16336</v>
      </c>
      <c r="H12" s="270">
        <v>32.641709999999996</v>
      </c>
      <c r="I12" s="270">
        <v>33.06743</v>
      </c>
      <c r="J12" s="270">
        <v>33.78526</v>
      </c>
      <c r="K12" s="270">
        <v>34.795339999999996</v>
      </c>
      <c r="L12" s="270">
        <v>35.2125</v>
      </c>
      <c r="M12" s="270">
        <v>35.608230000000006</v>
      </c>
      <c r="N12" s="31">
        <f t="shared" si="0"/>
        <v>0.22274333235238888</v>
      </c>
    </row>
    <row r="13" spans="1:14" ht="12.75">
      <c r="A13" s="2" t="s">
        <v>11</v>
      </c>
      <c r="B13" s="270">
        <v>10.700809999999999</v>
      </c>
      <c r="C13" s="270">
        <v>11.33818</v>
      </c>
      <c r="D13" s="270">
        <v>12.23613</v>
      </c>
      <c r="E13" s="270">
        <v>12.63697</v>
      </c>
      <c r="F13" s="270">
        <v>13.137030000000001</v>
      </c>
      <c r="G13" s="270">
        <v>13.85549</v>
      </c>
      <c r="H13" s="270">
        <v>14.55626</v>
      </c>
      <c r="I13" s="270">
        <v>15.17711</v>
      </c>
      <c r="J13" s="270">
        <v>16.69373</v>
      </c>
      <c r="K13" s="270">
        <v>17.644759999999998</v>
      </c>
      <c r="L13" s="270">
        <v>19.18513</v>
      </c>
      <c r="M13" s="270">
        <v>19.076810000000002</v>
      </c>
      <c r="N13" s="31">
        <f t="shared" si="0"/>
        <v>0.7827444838287947</v>
      </c>
    </row>
    <row r="14" spans="1:14" ht="12.75">
      <c r="A14" s="2" t="s">
        <v>12</v>
      </c>
      <c r="B14" s="270">
        <v>57.4965</v>
      </c>
      <c r="C14" s="270">
        <v>59.309239999999996</v>
      </c>
      <c r="D14" s="270">
        <v>62.57324</v>
      </c>
      <c r="E14" s="270">
        <v>61.83989</v>
      </c>
      <c r="F14" s="270">
        <v>64.67216</v>
      </c>
      <c r="G14" s="270">
        <v>65.63436</v>
      </c>
      <c r="H14" s="270">
        <v>70.18116</v>
      </c>
      <c r="I14" s="270">
        <v>70.8027</v>
      </c>
      <c r="J14" s="270">
        <v>77.83100999999999</v>
      </c>
      <c r="K14" s="270">
        <v>82.66819</v>
      </c>
      <c r="L14" s="270">
        <v>85.10837</v>
      </c>
      <c r="M14" s="270">
        <v>89.34137</v>
      </c>
      <c r="N14" s="31">
        <f t="shared" si="0"/>
        <v>0.5538575391545573</v>
      </c>
    </row>
    <row r="15" spans="1:14" ht="12.75">
      <c r="A15" s="2" t="s">
        <v>13</v>
      </c>
      <c r="B15" s="270">
        <v>18.33657</v>
      </c>
      <c r="C15" s="270">
        <v>18.131400000000003</v>
      </c>
      <c r="D15" s="270">
        <v>19.03848</v>
      </c>
      <c r="E15" s="270">
        <v>18.25621</v>
      </c>
      <c r="F15" s="270">
        <v>18.839959999999998</v>
      </c>
      <c r="G15" s="270">
        <v>18.95517</v>
      </c>
      <c r="H15" s="270">
        <v>18.78357</v>
      </c>
      <c r="I15" s="270">
        <v>19.01523</v>
      </c>
      <c r="J15" s="270">
        <v>19.60334</v>
      </c>
      <c r="K15" s="270">
        <v>19.72601</v>
      </c>
      <c r="L15" s="270">
        <v>19.58191</v>
      </c>
      <c r="M15" s="270">
        <v>19.84833</v>
      </c>
      <c r="N15" s="31">
        <f t="shared" si="0"/>
        <v>0.08244508105932585</v>
      </c>
    </row>
    <row r="16" spans="1:14" ht="22.5">
      <c r="A16" s="2" t="s">
        <v>14</v>
      </c>
      <c r="B16" s="270">
        <v>116.75269999999999</v>
      </c>
      <c r="C16" s="270">
        <v>116.2054</v>
      </c>
      <c r="D16" s="270">
        <v>117.6346</v>
      </c>
      <c r="E16" s="270">
        <v>118.8334</v>
      </c>
      <c r="F16" s="270">
        <v>119.1605</v>
      </c>
      <c r="G16" s="270">
        <v>118.1118</v>
      </c>
      <c r="H16" s="270">
        <v>122.7687</v>
      </c>
      <c r="I16" s="270">
        <v>123.87180000000001</v>
      </c>
      <c r="J16" s="270">
        <v>123.00410000000001</v>
      </c>
      <c r="K16" s="270">
        <v>123.7363</v>
      </c>
      <c r="L16" s="270">
        <v>124.21839999999999</v>
      </c>
      <c r="M16" s="270">
        <v>123.16539999999999</v>
      </c>
      <c r="N16" s="31">
        <f t="shared" si="0"/>
        <v>0.05492549636967712</v>
      </c>
    </row>
    <row r="17" spans="1:15" ht="12.75">
      <c r="A17" s="2" t="s">
        <v>15</v>
      </c>
      <c r="B17" s="270">
        <v>0.72081</v>
      </c>
      <c r="C17" s="270">
        <v>0.72657</v>
      </c>
      <c r="D17" s="270">
        <v>0.72884</v>
      </c>
      <c r="E17" s="270">
        <v>0.73802</v>
      </c>
      <c r="F17" s="270">
        <v>0.74286</v>
      </c>
      <c r="G17" s="270">
        <v>0.74893</v>
      </c>
      <c r="H17" s="270">
        <v>0.73481</v>
      </c>
      <c r="I17" s="270">
        <v>0.77583</v>
      </c>
      <c r="J17" s="270">
        <v>0.7807200000000001</v>
      </c>
      <c r="K17" s="270">
        <v>0.8191799999999999</v>
      </c>
      <c r="L17" s="270">
        <v>0.82998</v>
      </c>
      <c r="M17" s="270">
        <v>0.82998</v>
      </c>
      <c r="N17" s="31">
        <f t="shared" si="0"/>
        <v>0.15145461355974543</v>
      </c>
      <c r="O17" t="s">
        <v>74</v>
      </c>
    </row>
    <row r="18" spans="1:14" ht="12.75">
      <c r="A18" s="2" t="s">
        <v>16</v>
      </c>
      <c r="B18" s="270">
        <v>11.09817</v>
      </c>
      <c r="C18" s="270">
        <v>11.01549</v>
      </c>
      <c r="D18" s="270">
        <v>11.23119</v>
      </c>
      <c r="E18" s="270">
        <v>11.84516</v>
      </c>
      <c r="F18" s="270">
        <v>11.67462</v>
      </c>
      <c r="G18" s="270">
        <v>12.074489999999999</v>
      </c>
      <c r="H18" s="270">
        <v>12.71659</v>
      </c>
      <c r="I18" s="270">
        <v>12.96233</v>
      </c>
      <c r="J18" s="270">
        <v>13.30499</v>
      </c>
      <c r="K18" s="270">
        <v>13.90192</v>
      </c>
      <c r="L18" s="270">
        <v>13.024149999999999</v>
      </c>
      <c r="M18" s="270">
        <v>13.38772</v>
      </c>
      <c r="N18" s="31">
        <f t="shared" si="0"/>
        <v>0.20629977735068036</v>
      </c>
    </row>
    <row r="19" spans="1:15" ht="12.75">
      <c r="A19" s="2" t="s">
        <v>17</v>
      </c>
      <c r="B19" s="270">
        <v>0.052</v>
      </c>
      <c r="C19" s="270"/>
      <c r="K19" s="270">
        <v>0.051</v>
      </c>
      <c r="L19" s="270">
        <v>0.051</v>
      </c>
      <c r="M19" s="270">
        <v>0.051</v>
      </c>
      <c r="N19" s="31">
        <f t="shared" si="0"/>
        <v>-0.01923076923076925</v>
      </c>
      <c r="O19" t="s">
        <v>73</v>
      </c>
    </row>
    <row r="20" spans="1:14" ht="22.5">
      <c r="A20" s="2" t="s">
        <v>18</v>
      </c>
      <c r="B20" s="270">
        <v>7.2749341995000005</v>
      </c>
      <c r="C20" s="270">
        <v>7.357344563250001</v>
      </c>
      <c r="D20" s="270">
        <v>7.439754927000001</v>
      </c>
      <c r="E20" s="270">
        <v>7.522165290750001</v>
      </c>
      <c r="F20" s="270">
        <v>7.6045756545000005</v>
      </c>
      <c r="G20" s="270">
        <v>8.75019624375</v>
      </c>
      <c r="H20" s="270">
        <v>9.895816833000001</v>
      </c>
      <c r="I20" s="270">
        <v>11.391592017</v>
      </c>
      <c r="J20" s="270">
        <v>10.779154041</v>
      </c>
      <c r="K20" s="270">
        <v>12.0164496705</v>
      </c>
      <c r="L20" s="270">
        <v>11.110494021000003</v>
      </c>
      <c r="M20" s="270">
        <v>12.061248301</v>
      </c>
      <c r="N20" s="31">
        <f t="shared" si="0"/>
        <v>0.657918541975123</v>
      </c>
    </row>
    <row r="21" spans="1:14" ht="12.75">
      <c r="A21" s="2" t="s">
        <v>19</v>
      </c>
      <c r="N21" s="31"/>
    </row>
    <row r="22" spans="1:14" ht="12.75">
      <c r="A22" s="2" t="s">
        <v>20</v>
      </c>
      <c r="B22" s="270">
        <v>2.6930605899999995</v>
      </c>
      <c r="C22" s="270">
        <v>3.0775543953333333</v>
      </c>
      <c r="D22" s="270">
        <v>1.4978946483333333</v>
      </c>
      <c r="E22" s="270">
        <v>1.7128943376666663</v>
      </c>
      <c r="F22" s="270">
        <v>1.5215989466666664</v>
      </c>
      <c r="G22" s="270">
        <v>1.1029410513333333</v>
      </c>
      <c r="H22" s="270">
        <v>1.0472203923333334</v>
      </c>
      <c r="I22" s="270">
        <v>1.2117821836666665</v>
      </c>
      <c r="J22" s="270">
        <v>1.352265377</v>
      </c>
      <c r="K22" s="270">
        <v>1.2031903691666666</v>
      </c>
      <c r="L22" s="270">
        <v>1.0302857326666668</v>
      </c>
      <c r="M22" s="270">
        <v>1.9210788886666665</v>
      </c>
      <c r="N22" s="31">
        <f t="shared" si="0"/>
        <v>-0.2866558978286237</v>
      </c>
    </row>
    <row r="23" spans="1:14" ht="12.75">
      <c r="A23" s="2" t="s">
        <v>21</v>
      </c>
      <c r="B23" s="270">
        <v>8.208</v>
      </c>
      <c r="C23" s="270">
        <v>7.382560000000001</v>
      </c>
      <c r="D23" s="270">
        <v>7.18948</v>
      </c>
      <c r="E23" s="270">
        <v>7.1407799999999995</v>
      </c>
      <c r="F23" s="270">
        <v>7.211810000000001</v>
      </c>
      <c r="G23" s="270">
        <v>7.0007</v>
      </c>
      <c r="H23" s="270">
        <v>6.6122</v>
      </c>
      <c r="I23" s="270">
        <v>7.741</v>
      </c>
      <c r="J23" s="270">
        <v>8.38055</v>
      </c>
      <c r="K23" s="270">
        <v>9.56775</v>
      </c>
      <c r="L23" s="270">
        <v>9.324930101666663</v>
      </c>
      <c r="M23" s="270">
        <v>9.324930101666663</v>
      </c>
      <c r="N23" s="31">
        <f t="shared" si="0"/>
        <v>0.1360782287605583</v>
      </c>
    </row>
    <row r="24" spans="1:14" ht="12.75">
      <c r="A24" s="2" t="s">
        <v>22</v>
      </c>
      <c r="B24" s="270">
        <v>3.5378155487615994</v>
      </c>
      <c r="C24" s="270">
        <v>2.2981496442855995</v>
      </c>
      <c r="D24" s="270">
        <v>1.9784590928576</v>
      </c>
      <c r="E24" s="270">
        <v>2.3215424438572</v>
      </c>
      <c r="F24" s="270">
        <v>1.9941138203303999</v>
      </c>
      <c r="G24" s="270">
        <v>2.2462454812868</v>
      </c>
      <c r="H24" s="270">
        <v>2.0737578418504006</v>
      </c>
      <c r="I24" s="270">
        <v>2.0632967660711996</v>
      </c>
      <c r="J24" s="270">
        <v>2.0396490269204</v>
      </c>
      <c r="K24" s="270">
        <v>1.9775499686235998</v>
      </c>
      <c r="L24" s="270">
        <v>2.0055061118668003</v>
      </c>
      <c r="M24" s="270">
        <v>2.586707997874</v>
      </c>
      <c r="N24" s="31">
        <f t="shared" si="0"/>
        <v>-0.2688403444946505</v>
      </c>
    </row>
    <row r="25" spans="1:15" ht="12.75">
      <c r="A25" s="2" t="s">
        <v>23</v>
      </c>
      <c r="B25" s="270">
        <v>5.791</v>
      </c>
      <c r="C25" s="270">
        <v>5.536420013427735</v>
      </c>
      <c r="D25" s="270">
        <v>5.281840026855471</v>
      </c>
      <c r="E25" s="270">
        <v>5.027260040283206</v>
      </c>
      <c r="F25" s="270">
        <v>4.772680053710941</v>
      </c>
      <c r="G25" s="270">
        <v>4.518100067138676</v>
      </c>
      <c r="H25" s="270">
        <v>4.263520080566412</v>
      </c>
      <c r="I25" s="270">
        <v>4.008940093994147</v>
      </c>
      <c r="J25" s="270">
        <v>3.75436010742188</v>
      </c>
      <c r="K25" s="270">
        <v>3.193192525227869</v>
      </c>
      <c r="L25" s="270"/>
      <c r="M25" s="270"/>
      <c r="N25" s="31">
        <f>(K25-B25)/B25</f>
        <v>-0.4485939345142689</v>
      </c>
      <c r="O25" t="s">
        <v>277</v>
      </c>
    </row>
    <row r="26" spans="1:14" ht="12.75">
      <c r="A26" s="2" t="s">
        <v>24</v>
      </c>
      <c r="B26" s="270">
        <v>29.103</v>
      </c>
      <c r="C26" s="270">
        <v>27.815</v>
      </c>
      <c r="D26" s="270">
        <v>30.475</v>
      </c>
      <c r="E26" s="270">
        <v>27.675</v>
      </c>
      <c r="F26" s="270">
        <v>29.533</v>
      </c>
      <c r="G26" s="270">
        <v>25.285</v>
      </c>
      <c r="H26" s="270">
        <v>28.098</v>
      </c>
      <c r="I26" s="270">
        <v>26.662</v>
      </c>
      <c r="J26" s="270">
        <v>28.126</v>
      </c>
      <c r="K26" s="270">
        <v>31.382</v>
      </c>
      <c r="L26" s="270">
        <v>28.2069</v>
      </c>
      <c r="M26" s="270">
        <v>30.121258</v>
      </c>
      <c r="N26" s="31">
        <f t="shared" si="0"/>
        <v>0.034988076830567275</v>
      </c>
    </row>
    <row r="27" spans="1:14" ht="12.75">
      <c r="A27" s="2" t="s">
        <v>25</v>
      </c>
      <c r="B27" s="270">
        <v>5.070023</v>
      </c>
      <c r="C27" s="270">
        <v>4.229198</v>
      </c>
      <c r="D27" s="270">
        <v>3.94728</v>
      </c>
      <c r="E27" s="270">
        <v>3.891954</v>
      </c>
      <c r="F27" s="270">
        <v>4.117850000000001</v>
      </c>
      <c r="G27" s="270">
        <v>4.377795</v>
      </c>
      <c r="H27" s="270">
        <v>4.434444999999999</v>
      </c>
      <c r="I27" s="270">
        <v>4.591144</v>
      </c>
      <c r="J27" s="270">
        <v>4.94996</v>
      </c>
      <c r="K27" s="270">
        <v>4.820718</v>
      </c>
      <c r="L27" s="270">
        <v>4.318789</v>
      </c>
      <c r="M27" s="270">
        <v>4.887109000000001</v>
      </c>
      <c r="N27" s="31">
        <f t="shared" si="0"/>
        <v>-0.03607754836615127</v>
      </c>
    </row>
    <row r="28" spans="1:15" ht="12.75">
      <c r="A28" s="2" t="s">
        <v>26</v>
      </c>
      <c r="B28" s="270">
        <v>2.65988672698617</v>
      </c>
      <c r="C28" s="270">
        <v>2.513607457592</v>
      </c>
      <c r="D28" s="270">
        <v>2.5891638203783005</v>
      </c>
      <c r="E28" s="270">
        <v>2.98957293707116</v>
      </c>
      <c r="F28" s="270">
        <v>3.3613311351301003</v>
      </c>
      <c r="G28" s="270">
        <v>3.623555894237181</v>
      </c>
      <c r="H28" s="270">
        <v>4.199227716787565</v>
      </c>
      <c r="I28" s="270"/>
      <c r="J28" s="270"/>
      <c r="K28" s="270"/>
      <c r="L28" s="270"/>
      <c r="M28" s="270"/>
      <c r="N28" s="31">
        <f>(H28-B28)/B28</f>
        <v>0.578724264527449</v>
      </c>
      <c r="O28" t="s">
        <v>277</v>
      </c>
    </row>
    <row r="29" spans="1:14" ht="12.75">
      <c r="A29" s="2" t="s">
        <v>27</v>
      </c>
      <c r="B29" s="270">
        <v>0.34204642143440994</v>
      </c>
      <c r="C29" s="270">
        <v>0.36200227066542</v>
      </c>
      <c r="D29" s="270">
        <v>0.38647668602696983</v>
      </c>
      <c r="E29" s="270">
        <v>0.40737375972216</v>
      </c>
      <c r="F29" s="270">
        <v>0.42727848736187996</v>
      </c>
      <c r="G29" s="270">
        <v>0.44028740387015997</v>
      </c>
      <c r="H29" s="270">
        <v>0.46250640455942993</v>
      </c>
      <c r="I29" s="270">
        <v>0.47348871025764</v>
      </c>
      <c r="J29" s="270">
        <v>0.48108649271298</v>
      </c>
      <c r="K29" s="270">
        <v>0.48964970446160994</v>
      </c>
      <c r="L29" s="270">
        <v>0.4964258082445199</v>
      </c>
      <c r="M29" s="270">
        <v>0.4964258082445199</v>
      </c>
      <c r="N29" s="31">
        <f t="shared" si="0"/>
        <v>0.4513404530376394</v>
      </c>
    </row>
    <row r="30" spans="1:14" ht="12.75">
      <c r="A30" s="2" t="s">
        <v>28</v>
      </c>
      <c r="B30" s="272">
        <v>10.863710804936</v>
      </c>
      <c r="C30" s="272">
        <v>6.5245731128980005</v>
      </c>
      <c r="D30" s="272">
        <v>6.435380546</v>
      </c>
      <c r="E30" s="272">
        <v>7.4439266245999995</v>
      </c>
      <c r="F30" s="272">
        <v>6.546953387743799</v>
      </c>
      <c r="G30" s="272">
        <v>6.8446340690000005</v>
      </c>
      <c r="H30" s="272">
        <v>6.305613003200001</v>
      </c>
      <c r="I30" s="272">
        <v>5.315212037358401</v>
      </c>
      <c r="J30" s="272">
        <v>6.4752312452480005</v>
      </c>
      <c r="K30" s="272">
        <v>6.211559594056</v>
      </c>
      <c r="L30" s="272">
        <v>6.211559594056</v>
      </c>
      <c r="M30" s="272">
        <v>6.211559594056</v>
      </c>
      <c r="N30" s="31">
        <f t="shared" si="0"/>
        <v>-0.4282285578484162</v>
      </c>
    </row>
    <row r="31" spans="1:14" ht="12.75">
      <c r="A31" s="2" t="s">
        <v>29</v>
      </c>
      <c r="B31" s="273">
        <v>26.42</v>
      </c>
      <c r="C31" s="273">
        <v>25.12</v>
      </c>
      <c r="D31" s="273">
        <v>25.84</v>
      </c>
      <c r="E31" s="273">
        <v>31.52</v>
      </c>
      <c r="F31" s="273">
        <v>29.95</v>
      </c>
      <c r="G31" s="273">
        <v>33.44</v>
      </c>
      <c r="H31" s="273">
        <v>35.58</v>
      </c>
      <c r="I31" s="273">
        <v>34.23</v>
      </c>
      <c r="J31" s="273">
        <v>32.46</v>
      </c>
      <c r="K31" s="273">
        <v>40.25</v>
      </c>
      <c r="L31" s="273">
        <v>36.56</v>
      </c>
      <c r="M31" s="273">
        <v>36.56</v>
      </c>
      <c r="N31" s="31">
        <f t="shared" si="0"/>
        <v>0.3838001514004542</v>
      </c>
    </row>
    <row r="32" spans="1:14" ht="12.75">
      <c r="A32" s="6" t="s">
        <v>30</v>
      </c>
      <c r="B32" s="274">
        <v>9.416618</v>
      </c>
      <c r="C32" s="274">
        <v>7.520942</v>
      </c>
      <c r="D32" s="274">
        <v>7.625293829999999</v>
      </c>
      <c r="E32" s="274">
        <v>6.689653310999999</v>
      </c>
      <c r="F32" s="274">
        <v>6.636631730355</v>
      </c>
      <c r="G32" s="274">
        <v>6.065404816734999</v>
      </c>
      <c r="H32" s="274">
        <v>7.788174135775</v>
      </c>
      <c r="I32" s="274">
        <v>7.71499443011</v>
      </c>
      <c r="J32" s="274">
        <v>7.599934541051598</v>
      </c>
      <c r="K32" s="274">
        <v>6.1761032354999985</v>
      </c>
      <c r="L32" s="274">
        <v>6.916508959151</v>
      </c>
      <c r="M32" s="274">
        <v>11.625349928133334</v>
      </c>
      <c r="N32" s="31">
        <f t="shared" si="0"/>
        <v>0.23455681521044328</v>
      </c>
    </row>
    <row r="33" spans="1:15" ht="12.75">
      <c r="A33" s="2" t="s">
        <v>31</v>
      </c>
      <c r="B33" s="270">
        <v>695.002873</v>
      </c>
      <c r="C33" s="270">
        <v>708.4651627202165</v>
      </c>
      <c r="D33" s="270">
        <v>732.8344928124911</v>
      </c>
      <c r="E33" s="270">
        <v>739.7902928844213</v>
      </c>
      <c r="F33" s="270">
        <v>743.2438328</v>
      </c>
      <c r="G33" s="270">
        <v>752.888733</v>
      </c>
      <c r="H33" s="270">
        <v>769.247652</v>
      </c>
      <c r="I33" s="270">
        <v>778.3088639999999</v>
      </c>
      <c r="J33" s="270">
        <v>802.5577299999999</v>
      </c>
      <c r="K33" s="270">
        <v>822.18622</v>
      </c>
      <c r="L33" s="270">
        <v>823.606163282</v>
      </c>
      <c r="M33" s="270">
        <v>833.9249045752146</v>
      </c>
      <c r="N33" s="31">
        <v>0.19988698892071274</v>
      </c>
      <c r="O33" s="270"/>
    </row>
    <row r="34" spans="1:15" ht="12.75">
      <c r="A34" s="2" t="s">
        <v>32</v>
      </c>
      <c r="B34" s="270">
        <v>11.87098</v>
      </c>
      <c r="C34" s="270">
        <v>11.74206</v>
      </c>
      <c r="D34" s="270">
        <v>11.96003</v>
      </c>
      <c r="E34" s="270">
        <v>12.58318</v>
      </c>
      <c r="F34" s="270">
        <v>12.417480000000001</v>
      </c>
      <c r="G34" s="270">
        <v>12.823419999999999</v>
      </c>
      <c r="H34" s="270">
        <v>13.4514</v>
      </c>
      <c r="I34" s="270">
        <v>13.73816</v>
      </c>
      <c r="J34" s="270">
        <v>14.08571</v>
      </c>
      <c r="K34" s="270">
        <v>14.7721</v>
      </c>
      <c r="L34" s="270">
        <v>13.90513</v>
      </c>
      <c r="M34" s="270">
        <v>14.2687</v>
      </c>
      <c r="N34" s="31">
        <v>0.20198163925809</v>
      </c>
      <c r="O34" s="270"/>
    </row>
    <row r="35" spans="1:15" ht="12.75">
      <c r="A35" s="2" t="s">
        <v>33</v>
      </c>
      <c r="B35" s="270">
        <v>64.67976648668217</v>
      </c>
      <c r="C35" s="270">
        <v>60.57183634455409</v>
      </c>
      <c r="D35" s="270">
        <v>60.78534920145167</v>
      </c>
      <c r="E35" s="270">
        <v>58.688542809350395</v>
      </c>
      <c r="F35" s="270">
        <v>60.544238097699996</v>
      </c>
      <c r="G35" s="270">
        <v>57.344821141616144</v>
      </c>
      <c r="H35" s="270">
        <v>61.08669426909713</v>
      </c>
      <c r="I35" s="270">
        <v>62.74923428655436</v>
      </c>
      <c r="J35" s="270">
        <v>64.36134305506131</v>
      </c>
      <c r="K35" s="270">
        <v>69.01721851896967</v>
      </c>
      <c r="L35" s="270">
        <v>63.60115908422914</v>
      </c>
      <c r="M35" s="270">
        <v>68.50658640623635</v>
      </c>
      <c r="N35" s="31">
        <v>0.059165642169443214</v>
      </c>
      <c r="O35" s="270"/>
    </row>
    <row r="36" spans="1:15" ht="12.75">
      <c r="A36" s="2" t="s">
        <v>34</v>
      </c>
      <c r="B36" s="270">
        <v>46.700328804936</v>
      </c>
      <c r="C36" s="270">
        <v>39.165515112898</v>
      </c>
      <c r="D36" s="270">
        <v>39.900674376</v>
      </c>
      <c r="E36" s="270">
        <v>45.6535799356</v>
      </c>
      <c r="F36" s="270">
        <v>43.1335851180988</v>
      </c>
      <c r="G36" s="270">
        <v>46.350038885734996</v>
      </c>
      <c r="H36" s="270">
        <v>49.673787138975</v>
      </c>
      <c r="I36" s="270">
        <v>47.26020646746839</v>
      </c>
      <c r="J36" s="270">
        <v>46.5351657862996</v>
      </c>
      <c r="K36" s="270">
        <v>52.637662829556</v>
      </c>
      <c r="L36" s="270">
        <v>49.688068553207</v>
      </c>
      <c r="M36" s="270">
        <v>54.39690952218933</v>
      </c>
      <c r="N36" s="31">
        <v>0.16480784855715708</v>
      </c>
      <c r="O36" s="270"/>
    </row>
    <row r="37" spans="1:15" ht="12.75">
      <c r="A37" s="2" t="s">
        <v>37</v>
      </c>
      <c r="B37" s="270">
        <v>818.2539482916183</v>
      </c>
      <c r="C37" s="270">
        <v>819.9445741776686</v>
      </c>
      <c r="D37" s="270">
        <v>845.4805463899428</v>
      </c>
      <c r="E37" s="270">
        <v>856.7155956293716</v>
      </c>
      <c r="F37" s="270">
        <v>859.3391360157988</v>
      </c>
      <c r="G37" s="270">
        <v>869.4070130273511</v>
      </c>
      <c r="H37" s="270">
        <v>893.4595334080723</v>
      </c>
      <c r="I37" s="270">
        <v>902.0564647540226</v>
      </c>
      <c r="J37" s="270">
        <v>927.5399488413607</v>
      </c>
      <c r="K37" s="270">
        <v>958.6132013485258</v>
      </c>
      <c r="L37" s="270">
        <v>950.8005209194362</v>
      </c>
      <c r="M37" s="270">
        <v>971.0971005036401</v>
      </c>
      <c r="N37" s="31">
        <v>0.18679182976279388</v>
      </c>
      <c r="O37" s="270"/>
    </row>
    <row r="38" spans="1:14" ht="12.75">
      <c r="A38" s="3" t="s">
        <v>35</v>
      </c>
      <c r="B38" s="275">
        <v>100</v>
      </c>
      <c r="C38" s="276">
        <v>100.2066138378654</v>
      </c>
      <c r="D38" s="276">
        <v>103.32740198262033</v>
      </c>
      <c r="E38" s="276">
        <v>104.70045362054836</v>
      </c>
      <c r="F38" s="276">
        <v>105.02108029053325</v>
      </c>
      <c r="G38" s="276">
        <v>106.25149012021662</v>
      </c>
      <c r="H38" s="276">
        <v>109.1909834683317</v>
      </c>
      <c r="I38" s="276">
        <v>110.24162689802725</v>
      </c>
      <c r="J38" s="276">
        <v>113.35600039302149</v>
      </c>
      <c r="K38" s="276">
        <v>117.15350758159553</v>
      </c>
      <c r="L38" s="276">
        <v>116.19870859218628</v>
      </c>
      <c r="M38" s="276">
        <v>118.67918297627939</v>
      </c>
      <c r="N38" s="31">
        <v>0.18679182976279393</v>
      </c>
    </row>
    <row r="41" spans="1:14" ht="12.75">
      <c r="A41" t="s">
        <v>173</v>
      </c>
      <c r="C41" s="270"/>
      <c r="D41" s="270" t="s">
        <v>250</v>
      </c>
      <c r="E41" s="270"/>
      <c r="F41" s="270"/>
      <c r="G41" s="270"/>
      <c r="H41" s="270"/>
      <c r="I41" s="270"/>
      <c r="J41" s="270"/>
      <c r="K41" s="270"/>
      <c r="L41" s="270"/>
      <c r="M41" s="270"/>
      <c r="N41" s="270"/>
    </row>
    <row r="42" spans="1:5" ht="12.75">
      <c r="A42" s="1" t="s">
        <v>0</v>
      </c>
      <c r="B42" s="31">
        <f>N2</f>
        <v>0.48263166571157173</v>
      </c>
      <c r="D42" s="1" t="s">
        <v>7</v>
      </c>
      <c r="E42" s="31">
        <v>1.2039198186316893</v>
      </c>
    </row>
    <row r="43" spans="1:5" ht="12.75">
      <c r="A43" s="2" t="s">
        <v>1</v>
      </c>
      <c r="B43" s="31">
        <f aca="true" t="shared" si="1" ref="B43:B76">N3</f>
        <v>0.23213814007994044</v>
      </c>
      <c r="D43" s="2" t="s">
        <v>11</v>
      </c>
      <c r="E43" s="31">
        <v>0.7827444838287947</v>
      </c>
    </row>
    <row r="44" spans="1:5" ht="12.75">
      <c r="A44" s="2" t="s">
        <v>2</v>
      </c>
      <c r="B44" s="31">
        <f t="shared" si="1"/>
        <v>0.16076284064139035</v>
      </c>
      <c r="D44" s="2" t="s">
        <v>9</v>
      </c>
      <c r="E44" s="31">
        <v>0.7289389592479367</v>
      </c>
    </row>
    <row r="45" spans="1:5" ht="22.5">
      <c r="A45" s="2" t="s">
        <v>3</v>
      </c>
      <c r="B45" s="31">
        <f t="shared" si="1"/>
        <v>0.007549377965884148</v>
      </c>
      <c r="D45" s="2" t="s">
        <v>18</v>
      </c>
      <c r="E45" s="31">
        <v>0.657918541975123</v>
      </c>
    </row>
    <row r="46" spans="1:5" ht="12.75">
      <c r="A46" s="2" t="s">
        <v>4</v>
      </c>
      <c r="B46" s="31">
        <f t="shared" si="1"/>
        <v>0.18076711615862756</v>
      </c>
      <c r="D46" s="2" t="s">
        <v>26</v>
      </c>
      <c r="E46" s="31">
        <v>0.578724264527449</v>
      </c>
    </row>
    <row r="47" spans="1:5" ht="12.75">
      <c r="A47" s="2" t="s">
        <v>5</v>
      </c>
      <c r="B47" s="31">
        <f t="shared" si="1"/>
        <v>0.09879227931321545</v>
      </c>
      <c r="D47" s="2" t="s">
        <v>12</v>
      </c>
      <c r="E47" s="31">
        <v>0.5538575391545573</v>
      </c>
    </row>
    <row r="48" spans="1:5" ht="12.75">
      <c r="A48" s="2" t="s">
        <v>6</v>
      </c>
      <c r="B48" s="31">
        <f t="shared" si="1"/>
        <v>0.24443067844935165</v>
      </c>
      <c r="D48" s="2" t="s">
        <v>0</v>
      </c>
      <c r="E48" s="31">
        <v>0.48263166571157173</v>
      </c>
    </row>
    <row r="49" spans="1:5" ht="12.75">
      <c r="A49" s="2" t="s">
        <v>7</v>
      </c>
      <c r="B49" s="31">
        <f t="shared" si="1"/>
        <v>1.2039198186316893</v>
      </c>
      <c r="D49" s="2" t="s">
        <v>27</v>
      </c>
      <c r="E49" s="31">
        <v>0.4513404530376394</v>
      </c>
    </row>
    <row r="50" spans="1:5" ht="12.75">
      <c r="A50" s="2" t="s">
        <v>8</v>
      </c>
      <c r="B50" s="31">
        <f t="shared" si="1"/>
        <v>0.22709184043535444</v>
      </c>
      <c r="D50" s="2" t="s">
        <v>29</v>
      </c>
      <c r="E50" s="31">
        <v>0.3838001514004542</v>
      </c>
    </row>
    <row r="51" spans="1:5" ht="12.75">
      <c r="A51" s="2" t="s">
        <v>9</v>
      </c>
      <c r="B51" s="31">
        <f t="shared" si="1"/>
        <v>0.7289389592479367</v>
      </c>
      <c r="D51" s="2" t="s">
        <v>6</v>
      </c>
      <c r="E51" s="31">
        <v>0.24443067844935165</v>
      </c>
    </row>
    <row r="52" spans="1:5" ht="12.75">
      <c r="A52" s="2" t="s">
        <v>10</v>
      </c>
      <c r="B52" s="31">
        <f t="shared" si="1"/>
        <v>0.22274333235238888</v>
      </c>
      <c r="D52" s="2" t="s">
        <v>30</v>
      </c>
      <c r="E52" s="31">
        <v>0.23455681521044328</v>
      </c>
    </row>
    <row r="53" spans="1:5" ht="12.75">
      <c r="A53" s="2" t="s">
        <v>11</v>
      </c>
      <c r="B53" s="31">
        <f t="shared" si="1"/>
        <v>0.7827444838287947</v>
      </c>
      <c r="D53" s="2" t="s">
        <v>1</v>
      </c>
      <c r="E53" s="31">
        <v>0.23213814007994044</v>
      </c>
    </row>
    <row r="54" spans="1:5" ht="12.75">
      <c r="A54" s="2" t="s">
        <v>12</v>
      </c>
      <c r="B54" s="31">
        <f t="shared" si="1"/>
        <v>0.5538575391545573</v>
      </c>
      <c r="D54" s="2" t="s">
        <v>8</v>
      </c>
      <c r="E54" s="31">
        <v>0.22709184043535444</v>
      </c>
    </row>
    <row r="55" spans="1:5" ht="12.75">
      <c r="A55" s="2" t="s">
        <v>13</v>
      </c>
      <c r="B55" s="31">
        <f t="shared" si="1"/>
        <v>0.08244508105932585</v>
      </c>
      <c r="D55" s="2" t="s">
        <v>10</v>
      </c>
      <c r="E55" s="31">
        <v>0.22274333235238888</v>
      </c>
    </row>
    <row r="56" spans="1:5" ht="22.5">
      <c r="A56" s="2" t="s">
        <v>14</v>
      </c>
      <c r="B56" s="31">
        <f t="shared" si="1"/>
        <v>0.05492549636967712</v>
      </c>
      <c r="D56" s="2" t="s">
        <v>16</v>
      </c>
      <c r="E56" s="31">
        <v>0.20629977735068036</v>
      </c>
    </row>
    <row r="57" spans="1:5" ht="12.75">
      <c r="A57" s="2" t="s">
        <v>15</v>
      </c>
      <c r="B57" s="31">
        <f t="shared" si="1"/>
        <v>0.15145461355974543</v>
      </c>
      <c r="D57" s="2" t="s">
        <v>32</v>
      </c>
      <c r="E57" s="31">
        <v>0.20198163925809</v>
      </c>
    </row>
    <row r="58" spans="1:5" ht="12.75">
      <c r="A58" s="2" t="s">
        <v>16</v>
      </c>
      <c r="B58" s="31">
        <f t="shared" si="1"/>
        <v>0.20629977735068036</v>
      </c>
      <c r="D58" s="2" t="s">
        <v>31</v>
      </c>
      <c r="E58" s="31">
        <v>0.19988698892071274</v>
      </c>
    </row>
    <row r="59" spans="1:5" ht="12.75">
      <c r="A59" s="2" t="s">
        <v>17</v>
      </c>
      <c r="B59" s="31">
        <f t="shared" si="1"/>
        <v>-0.01923076923076925</v>
      </c>
      <c r="D59" s="2" t="s">
        <v>4</v>
      </c>
      <c r="E59" s="31">
        <v>0.18076711615862756</v>
      </c>
    </row>
    <row r="60" spans="1:5" ht="22.5">
      <c r="A60" s="2" t="s">
        <v>18</v>
      </c>
      <c r="B60" s="31">
        <f t="shared" si="1"/>
        <v>0.657918541975123</v>
      </c>
      <c r="D60" s="2" t="s">
        <v>34</v>
      </c>
      <c r="E60" s="31">
        <v>0.16480784855715708</v>
      </c>
    </row>
    <row r="61" spans="1:5" ht="12.75">
      <c r="A61" s="2" t="s">
        <v>19</v>
      </c>
      <c r="B61" s="31">
        <f t="shared" si="1"/>
        <v>0</v>
      </c>
      <c r="D61" s="2" t="s">
        <v>2</v>
      </c>
      <c r="E61" s="31">
        <v>0.16076284064139035</v>
      </c>
    </row>
    <row r="62" spans="1:5" ht="12.75">
      <c r="A62" s="2" t="s">
        <v>20</v>
      </c>
      <c r="B62" s="31">
        <f t="shared" si="1"/>
        <v>-0.2866558978286237</v>
      </c>
      <c r="D62" s="2" t="s">
        <v>15</v>
      </c>
      <c r="E62" s="31">
        <v>0.15145461355974543</v>
      </c>
    </row>
    <row r="63" spans="1:5" ht="12.75">
      <c r="A63" s="2" t="s">
        <v>21</v>
      </c>
      <c r="B63" s="31">
        <f t="shared" si="1"/>
        <v>0.1360782287605583</v>
      </c>
      <c r="D63" s="2" t="s">
        <v>21</v>
      </c>
      <c r="E63" s="31">
        <v>0.1360782287605583</v>
      </c>
    </row>
    <row r="64" spans="1:5" ht="12.75">
      <c r="A64" s="2" t="s">
        <v>22</v>
      </c>
      <c r="B64" s="31">
        <f t="shared" si="1"/>
        <v>-0.2688403444946505</v>
      </c>
      <c r="D64" s="2" t="s">
        <v>5</v>
      </c>
      <c r="E64" s="31">
        <v>0.09879227931321545</v>
      </c>
    </row>
    <row r="65" spans="1:5" ht="12.75">
      <c r="A65" s="2" t="s">
        <v>23</v>
      </c>
      <c r="B65" s="31">
        <f t="shared" si="1"/>
        <v>-0.4485939345142689</v>
      </c>
      <c r="D65" s="2" t="s">
        <v>13</v>
      </c>
      <c r="E65" s="31">
        <v>0.08244508105932585</v>
      </c>
    </row>
    <row r="66" spans="1:5" ht="12.75">
      <c r="A66" s="2" t="s">
        <v>24</v>
      </c>
      <c r="B66" s="31">
        <f t="shared" si="1"/>
        <v>0.034988076830567275</v>
      </c>
      <c r="D66" s="2" t="s">
        <v>33</v>
      </c>
      <c r="E66" s="31">
        <v>0.059165642169443214</v>
      </c>
    </row>
    <row r="67" spans="1:5" ht="22.5">
      <c r="A67" s="2" t="s">
        <v>25</v>
      </c>
      <c r="B67" s="31">
        <f t="shared" si="1"/>
        <v>-0.03607754836615127</v>
      </c>
      <c r="D67" s="2" t="s">
        <v>14</v>
      </c>
      <c r="E67" s="31">
        <v>0.05492549636967712</v>
      </c>
    </row>
    <row r="68" spans="1:5" ht="12.75">
      <c r="A68" s="2" t="s">
        <v>26</v>
      </c>
      <c r="B68" s="31">
        <f t="shared" si="1"/>
        <v>0.578724264527449</v>
      </c>
      <c r="D68" s="2" t="s">
        <v>24</v>
      </c>
      <c r="E68" s="31">
        <v>0.034988076830567275</v>
      </c>
    </row>
    <row r="69" spans="1:5" ht="12.75">
      <c r="A69" s="2" t="s">
        <v>27</v>
      </c>
      <c r="B69" s="31">
        <f t="shared" si="1"/>
        <v>0.4513404530376394</v>
      </c>
      <c r="D69" s="2" t="s">
        <v>3</v>
      </c>
      <c r="E69" s="31">
        <v>0.007549377965884148</v>
      </c>
    </row>
    <row r="70" spans="1:5" ht="12.75">
      <c r="A70" s="2" t="s">
        <v>28</v>
      </c>
      <c r="B70" s="31">
        <f t="shared" si="1"/>
        <v>-0.4282285578484162</v>
      </c>
      <c r="D70" s="2" t="s">
        <v>19</v>
      </c>
      <c r="E70" s="31">
        <v>0</v>
      </c>
    </row>
    <row r="71" spans="1:5" ht="12.75">
      <c r="A71" s="2" t="s">
        <v>29</v>
      </c>
      <c r="B71" s="31">
        <f t="shared" si="1"/>
        <v>0.3838001514004542</v>
      </c>
      <c r="D71" s="2" t="s">
        <v>17</v>
      </c>
      <c r="E71" s="31">
        <v>-0.01923076923076925</v>
      </c>
    </row>
    <row r="72" spans="1:5" ht="12.75">
      <c r="A72" s="6" t="s">
        <v>30</v>
      </c>
      <c r="B72" s="31">
        <f t="shared" si="1"/>
        <v>0.23455681521044328</v>
      </c>
      <c r="D72" s="6" t="s">
        <v>25</v>
      </c>
      <c r="E72" s="31">
        <v>-0.03607754836615127</v>
      </c>
    </row>
    <row r="73" spans="1:5" ht="12.75">
      <c r="A73" s="2" t="s">
        <v>31</v>
      </c>
      <c r="B73" s="31">
        <f t="shared" si="1"/>
        <v>0.19988698892071274</v>
      </c>
      <c r="D73" s="2" t="s">
        <v>22</v>
      </c>
      <c r="E73" s="31">
        <v>-0.2688403444946505</v>
      </c>
    </row>
    <row r="74" spans="1:5" ht="12.75">
      <c r="A74" s="2" t="s">
        <v>32</v>
      </c>
      <c r="B74" s="31">
        <f t="shared" si="1"/>
        <v>0.20198163925809</v>
      </c>
      <c r="D74" s="2" t="s">
        <v>20</v>
      </c>
      <c r="E74" s="31">
        <v>-0.2866558978286237</v>
      </c>
    </row>
    <row r="75" spans="1:5" ht="12.75">
      <c r="A75" s="2" t="s">
        <v>33</v>
      </c>
      <c r="B75" s="31">
        <f t="shared" si="1"/>
        <v>0.059165642169443214</v>
      </c>
      <c r="D75" s="2" t="s">
        <v>28</v>
      </c>
      <c r="E75" s="31">
        <v>-0.4282285578484162</v>
      </c>
    </row>
    <row r="76" spans="1:5" ht="12.75">
      <c r="A76" s="2" t="s">
        <v>34</v>
      </c>
      <c r="B76" s="31">
        <f t="shared" si="1"/>
        <v>0.16480784855715708</v>
      </c>
      <c r="D76" s="2" t="s">
        <v>23</v>
      </c>
      <c r="E76" s="31">
        <v>-0.4485939345142689</v>
      </c>
    </row>
    <row r="77" spans="1:2" ht="12.75">
      <c r="A77" s="2"/>
      <c r="B77" s="31"/>
    </row>
  </sheetData>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dimension ref="A1:I10"/>
  <sheetViews>
    <sheetView workbookViewId="0" topLeftCell="A1">
      <selection activeCell="D18" sqref="D18"/>
    </sheetView>
  </sheetViews>
  <sheetFormatPr defaultColWidth="11.421875" defaultRowHeight="12.75"/>
  <sheetData>
    <row r="1" spans="1:8" ht="12.75">
      <c r="A1" t="s">
        <v>44</v>
      </c>
      <c r="B1" t="s">
        <v>31</v>
      </c>
      <c r="D1" t="s">
        <v>33</v>
      </c>
      <c r="F1" t="s">
        <v>34</v>
      </c>
      <c r="H1" t="s">
        <v>32</v>
      </c>
    </row>
    <row r="2" spans="1:9" ht="12.75">
      <c r="A2" s="4"/>
      <c r="B2" s="4" t="s">
        <v>51</v>
      </c>
      <c r="C2" s="4" t="s">
        <v>43</v>
      </c>
      <c r="D2" s="4" t="s">
        <v>51</v>
      </c>
      <c r="E2" s="4" t="s">
        <v>43</v>
      </c>
      <c r="F2" s="4" t="s">
        <v>51</v>
      </c>
      <c r="G2" s="4" t="s">
        <v>43</v>
      </c>
      <c r="H2" s="4" t="s">
        <v>51</v>
      </c>
      <c r="I2" s="4" t="s">
        <v>43</v>
      </c>
    </row>
    <row r="3" spans="1:9" ht="12.75">
      <c r="A3" t="s">
        <v>45</v>
      </c>
      <c r="B3" s="8">
        <v>770.7921235926649</v>
      </c>
      <c r="C3" s="126">
        <f aca="true" t="shared" si="0" ref="C3:C8">B3/$B$8*100</f>
        <v>92.42943838159634</v>
      </c>
      <c r="D3" s="126">
        <v>56.98731506091344</v>
      </c>
      <c r="E3" s="126">
        <f aca="true" t="shared" si="1" ref="E3:E8">D3/$D$8*100</f>
        <v>92.81509748974634</v>
      </c>
      <c r="F3" s="208" t="s">
        <v>248</v>
      </c>
      <c r="G3" s="208" t="s">
        <v>248</v>
      </c>
      <c r="H3" s="8">
        <v>10.141675192218447</v>
      </c>
      <c r="I3" s="124">
        <v>0.7107138309655372</v>
      </c>
    </row>
    <row r="4" spans="1:9" ht="12.75">
      <c r="A4" t="s">
        <v>46</v>
      </c>
      <c r="B4" s="8">
        <v>6.667220986137154</v>
      </c>
      <c r="C4" s="126">
        <f t="shared" si="0"/>
        <v>0.7994989471899613</v>
      </c>
      <c r="D4" s="126">
        <v>1.4866300000000001</v>
      </c>
      <c r="E4" s="126">
        <f t="shared" si="1"/>
        <v>2.4212705622943225</v>
      </c>
      <c r="F4" s="208" t="s">
        <v>248</v>
      </c>
      <c r="G4" s="208" t="s">
        <v>248</v>
      </c>
      <c r="H4" s="8">
        <v>0.04730393954279357</v>
      </c>
      <c r="I4" s="124">
        <v>0.0033149912075686235</v>
      </c>
    </row>
    <row r="5" spans="1:9" ht="12.75">
      <c r="A5" t="s">
        <v>47</v>
      </c>
      <c r="B5" s="8">
        <v>14.984945676042058</v>
      </c>
      <c r="C5" s="126">
        <f t="shared" si="0"/>
        <v>1.7969178337728389</v>
      </c>
      <c r="D5" s="126">
        <v>0.48716539418248</v>
      </c>
      <c r="E5" s="126">
        <f t="shared" si="1"/>
        <v>0.7934450588933014</v>
      </c>
      <c r="F5" s="208" t="s">
        <v>248</v>
      </c>
      <c r="G5" s="208" t="s">
        <v>248</v>
      </c>
      <c r="H5" s="8">
        <v>2.311156340233538</v>
      </c>
      <c r="I5" s="124">
        <v>0.16196247122842072</v>
      </c>
    </row>
    <row r="6" spans="1:9" ht="12.75">
      <c r="A6" t="s">
        <v>83</v>
      </c>
      <c r="B6" s="8">
        <v>27.895443960025286</v>
      </c>
      <c r="C6" s="126">
        <f t="shared" si="0"/>
        <v>3.3450785752878276</v>
      </c>
      <c r="D6" s="126">
        <v>0.6701853531486</v>
      </c>
      <c r="E6" s="126">
        <f t="shared" si="1"/>
        <v>1.0915292082492145</v>
      </c>
      <c r="F6" s="208" t="s">
        <v>248</v>
      </c>
      <c r="G6" s="208" t="s">
        <v>248</v>
      </c>
      <c r="H6" s="8">
        <v>1.0942267855257748</v>
      </c>
      <c r="I6" s="124">
        <v>0.07668181991105694</v>
      </c>
    </row>
    <row r="7" spans="1:9" ht="12.75">
      <c r="A7" s="11" t="s">
        <v>48</v>
      </c>
      <c r="B7" s="12">
        <v>13.585189585314215</v>
      </c>
      <c r="C7" s="126">
        <f t="shared" si="0"/>
        <v>1.6290662621530374</v>
      </c>
      <c r="D7" s="126">
        <v>1.76746</v>
      </c>
      <c r="E7" s="126">
        <f t="shared" si="1"/>
        <v>2.8786576808168296</v>
      </c>
      <c r="F7" s="208" t="s">
        <v>248</v>
      </c>
      <c r="G7" s="208" t="s">
        <v>248</v>
      </c>
      <c r="H7" s="8">
        <v>0.6753406107077458</v>
      </c>
      <c r="I7" s="124">
        <v>0.047326886687416705</v>
      </c>
    </row>
    <row r="8" spans="1:9" ht="13.5" thickBot="1">
      <c r="A8" s="131" t="s">
        <v>37</v>
      </c>
      <c r="B8" s="130">
        <f>SUM(B3:B7)</f>
        <v>833.9249238001836</v>
      </c>
      <c r="C8" s="137">
        <f t="shared" si="0"/>
        <v>100</v>
      </c>
      <c r="D8" s="137">
        <v>61.398755808244516</v>
      </c>
      <c r="E8" s="137">
        <f t="shared" si="1"/>
        <v>100</v>
      </c>
      <c r="F8" s="209" t="s">
        <v>248</v>
      </c>
      <c r="G8" s="209" t="s">
        <v>248</v>
      </c>
      <c r="H8" s="130">
        <v>14.269702868228297</v>
      </c>
      <c r="I8" s="132">
        <v>1</v>
      </c>
    </row>
    <row r="9" ht="13.5" thickTop="1"/>
    <row r="10" ht="12.75">
      <c r="D10" s="16" t="s">
        <v>263</v>
      </c>
    </row>
  </sheetData>
  <printOptions/>
  <pageMargins left="0.75" right="0.75" top="1" bottom="1"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dimension ref="A1:M9"/>
  <sheetViews>
    <sheetView workbookViewId="0" topLeftCell="A1">
      <selection activeCell="F3" sqref="F3:F7"/>
    </sheetView>
  </sheetViews>
  <sheetFormatPr defaultColWidth="11.421875" defaultRowHeight="12.75"/>
  <sheetData>
    <row r="1" spans="1:11" ht="12.75">
      <c r="A1" t="s">
        <v>44</v>
      </c>
      <c r="B1" t="s">
        <v>31</v>
      </c>
      <c r="E1" t="s">
        <v>33</v>
      </c>
      <c r="H1" t="s">
        <v>34</v>
      </c>
      <c r="K1" t="s">
        <v>32</v>
      </c>
    </row>
    <row r="2" spans="1:13" ht="12.75">
      <c r="A2" s="4" t="s">
        <v>53</v>
      </c>
      <c r="B2" s="4">
        <v>1990</v>
      </c>
      <c r="C2" s="4">
        <v>2001</v>
      </c>
      <c r="D2" s="4" t="s">
        <v>43</v>
      </c>
      <c r="E2" s="4">
        <v>1990</v>
      </c>
      <c r="F2" s="4">
        <v>2001</v>
      </c>
      <c r="G2" s="4" t="s">
        <v>43</v>
      </c>
      <c r="H2" s="4">
        <v>1990</v>
      </c>
      <c r="I2" s="4">
        <v>2001</v>
      </c>
      <c r="J2" s="4" t="s">
        <v>43</v>
      </c>
      <c r="K2" s="4">
        <v>1990</v>
      </c>
      <c r="L2" s="4">
        <v>2001</v>
      </c>
      <c r="M2" s="4" t="s">
        <v>43</v>
      </c>
    </row>
    <row r="3" spans="1:13" ht="12.75">
      <c r="A3" t="s">
        <v>45</v>
      </c>
      <c r="B3" s="8">
        <v>634.5777219801702</v>
      </c>
      <c r="C3" s="8">
        <v>770.7921235926649</v>
      </c>
      <c r="D3" s="126">
        <f>(C3-B3)/B3*100</f>
        <v>21.46536143554552</v>
      </c>
      <c r="E3" s="208" t="s">
        <v>248</v>
      </c>
      <c r="F3" s="215">
        <v>54.034711241821526</v>
      </c>
      <c r="G3" s="208" t="s">
        <v>248</v>
      </c>
      <c r="H3" s="208" t="s">
        <v>248</v>
      </c>
      <c r="I3" s="208" t="s">
        <v>248</v>
      </c>
      <c r="J3" s="208" t="s">
        <v>248</v>
      </c>
      <c r="K3" s="208" t="s">
        <v>248</v>
      </c>
      <c r="L3" s="8">
        <v>10.141675192218447</v>
      </c>
      <c r="M3" s="208" t="s">
        <v>248</v>
      </c>
    </row>
    <row r="4" spans="1:13" ht="12.75">
      <c r="A4" t="s">
        <v>46</v>
      </c>
      <c r="B4" s="8">
        <v>9.26956511178443</v>
      </c>
      <c r="C4" s="8">
        <v>6.667220986137154</v>
      </c>
      <c r="D4" s="126">
        <f>(C4-B4)/B4*100</f>
        <v>-28.074069217539748</v>
      </c>
      <c r="E4" s="208" t="s">
        <v>248</v>
      </c>
      <c r="F4" s="215">
        <v>1.5119332515999997</v>
      </c>
      <c r="G4" s="208" t="s">
        <v>248</v>
      </c>
      <c r="H4" s="208" t="s">
        <v>248</v>
      </c>
      <c r="I4" s="208" t="s">
        <v>248</v>
      </c>
      <c r="J4" s="208" t="s">
        <v>248</v>
      </c>
      <c r="K4" s="208" t="s">
        <v>248</v>
      </c>
      <c r="L4" s="8">
        <v>0.04730393954279357</v>
      </c>
      <c r="M4" s="208" t="s">
        <v>248</v>
      </c>
    </row>
    <row r="5" spans="1:13" ht="12.75">
      <c r="A5" t="s">
        <v>47</v>
      </c>
      <c r="B5" s="8">
        <v>16.609883767343142</v>
      </c>
      <c r="C5" s="8">
        <v>14.984945676042058</v>
      </c>
      <c r="D5" s="126">
        <f>(C5-B5)/B5*100</f>
        <v>-9.782958833799254</v>
      </c>
      <c r="E5" s="208" t="s">
        <v>248</v>
      </c>
      <c r="F5" s="215">
        <v>0.3241610680830466</v>
      </c>
      <c r="G5" s="208" t="s">
        <v>248</v>
      </c>
      <c r="H5" s="208" t="s">
        <v>248</v>
      </c>
      <c r="I5" s="208" t="s">
        <v>248</v>
      </c>
      <c r="J5" s="208" t="s">
        <v>248</v>
      </c>
      <c r="K5" s="208" t="s">
        <v>248</v>
      </c>
      <c r="L5" s="8">
        <v>2.311156340233538</v>
      </c>
      <c r="M5" s="208" t="s">
        <v>248</v>
      </c>
    </row>
    <row r="6" spans="1:13" ht="12.75">
      <c r="A6" t="s">
        <v>83</v>
      </c>
      <c r="B6" s="8">
        <v>21.727965333850822</v>
      </c>
      <c r="C6" s="8">
        <v>27.895443960025286</v>
      </c>
      <c r="D6" s="126">
        <f>(C6-B6)/B6*100</f>
        <v>28.384980054096072</v>
      </c>
      <c r="E6" s="208" t="s">
        <v>248</v>
      </c>
      <c r="F6" s="215">
        <v>0.6902645605287581</v>
      </c>
      <c r="G6" s="208" t="s">
        <v>248</v>
      </c>
      <c r="H6" s="208" t="s">
        <v>248</v>
      </c>
      <c r="I6" s="208" t="s">
        <v>248</v>
      </c>
      <c r="J6" s="208" t="s">
        <v>248</v>
      </c>
      <c r="K6" s="208" t="s">
        <v>248</v>
      </c>
      <c r="L6" s="8">
        <v>1.0942267855257748</v>
      </c>
      <c r="M6" s="208" t="s">
        <v>248</v>
      </c>
    </row>
    <row r="7" spans="1:13" ht="13.5" thickBot="1">
      <c r="A7" s="131" t="s">
        <v>48</v>
      </c>
      <c r="B7" s="130">
        <v>12.814863806851484</v>
      </c>
      <c r="C7" s="130">
        <v>13.585189585314215</v>
      </c>
      <c r="D7" s="137">
        <f>(C7-B7)/B7*100</f>
        <v>6.011189740860724</v>
      </c>
      <c r="E7" s="209" t="s">
        <v>248</v>
      </c>
      <c r="F7" s="277">
        <v>1.5222223456</v>
      </c>
      <c r="G7" s="209" t="s">
        <v>248</v>
      </c>
      <c r="H7" s="209" t="s">
        <v>248</v>
      </c>
      <c r="I7" s="209" t="s">
        <v>248</v>
      </c>
      <c r="J7" s="209" t="s">
        <v>248</v>
      </c>
      <c r="K7" s="209" t="s">
        <v>248</v>
      </c>
      <c r="L7" s="130">
        <v>0.6753406107077458</v>
      </c>
      <c r="M7" s="209" t="s">
        <v>248</v>
      </c>
    </row>
    <row r="8" ht="13.5" thickTop="1"/>
    <row r="9" ht="12.75">
      <c r="E9" s="16" t="s">
        <v>263</v>
      </c>
    </row>
  </sheetData>
  <printOptions/>
  <pageMargins left="0.75" right="0.75" top="1" bottom="1" header="0.4921259845" footer="0.4921259845"/>
  <pageSetup orientation="portrait" paperSize="9"/>
</worksheet>
</file>

<file path=xl/worksheets/sheet16.xml><?xml version="1.0" encoding="utf-8"?>
<worksheet xmlns="http://schemas.openxmlformats.org/spreadsheetml/2006/main" xmlns:r="http://schemas.openxmlformats.org/officeDocument/2006/relationships">
  <dimension ref="A1:M5"/>
  <sheetViews>
    <sheetView workbookViewId="0" topLeftCell="A1">
      <selection activeCell="C15" sqref="C15"/>
    </sheetView>
  </sheetViews>
  <sheetFormatPr defaultColWidth="11.421875" defaultRowHeight="12.75"/>
  <sheetData>
    <row r="1" spans="1:11" ht="12.75">
      <c r="A1" t="s">
        <v>44</v>
      </c>
      <c r="B1" t="s">
        <v>31</v>
      </c>
      <c r="E1" t="s">
        <v>33</v>
      </c>
      <c r="H1" t="s">
        <v>34</v>
      </c>
      <c r="K1" t="s">
        <v>32</v>
      </c>
    </row>
    <row r="2" spans="1:13" ht="12.75">
      <c r="A2" s="4" t="s">
        <v>54</v>
      </c>
      <c r="B2" s="4">
        <v>1990</v>
      </c>
      <c r="C2" s="4">
        <v>2001</v>
      </c>
      <c r="D2" s="4" t="s">
        <v>43</v>
      </c>
      <c r="E2" s="4">
        <v>1990</v>
      </c>
      <c r="F2" s="4">
        <v>2001</v>
      </c>
      <c r="G2" s="4" t="s">
        <v>43</v>
      </c>
      <c r="H2" s="4">
        <v>1990</v>
      </c>
      <c r="I2" s="4">
        <v>2001</v>
      </c>
      <c r="J2" s="4" t="s">
        <v>43</v>
      </c>
      <c r="K2" s="4">
        <v>1990</v>
      </c>
      <c r="L2" s="4">
        <v>2001</v>
      </c>
      <c r="M2" s="4" t="s">
        <v>43</v>
      </c>
    </row>
    <row r="3" spans="1:4" ht="12.75">
      <c r="A3" t="s">
        <v>49</v>
      </c>
      <c r="B3" s="125"/>
      <c r="C3" s="125"/>
      <c r="D3" s="14"/>
    </row>
    <row r="4" spans="1:4" ht="12.75">
      <c r="A4" t="s">
        <v>50</v>
      </c>
      <c r="B4" s="125"/>
      <c r="C4" s="125"/>
      <c r="D4" s="14"/>
    </row>
    <row r="5" spans="1:13" ht="12.75">
      <c r="A5" s="285" t="s">
        <v>37</v>
      </c>
      <c r="B5" s="284"/>
      <c r="C5" s="284"/>
      <c r="D5" s="15"/>
      <c r="E5" s="285"/>
      <c r="F5" s="285"/>
      <c r="G5" s="285"/>
      <c r="H5" s="285"/>
      <c r="I5" s="285"/>
      <c r="J5" s="285"/>
      <c r="K5" s="285"/>
      <c r="L5" s="285"/>
      <c r="M5" s="285"/>
    </row>
  </sheetData>
  <printOptions/>
  <pageMargins left="0.75" right="0.75" top="1" bottom="1"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dimension ref="A1:T89"/>
  <sheetViews>
    <sheetView zoomScale="75" zoomScaleNormal="75" workbookViewId="0" topLeftCell="A1">
      <pane xSplit="6" ySplit="4" topLeftCell="G5" activePane="bottomRight" state="frozen"/>
      <selection pane="topLeft" activeCell="A1" sqref="A1"/>
      <selection pane="topRight" activeCell="G1" sqref="G1"/>
      <selection pane="bottomLeft" activeCell="A5" sqref="A5"/>
      <selection pane="bottomRight" activeCell="G5" sqref="G5"/>
    </sheetView>
  </sheetViews>
  <sheetFormatPr defaultColWidth="11.421875" defaultRowHeight="12.75"/>
  <cols>
    <col min="1" max="5" width="9.140625" style="18" customWidth="1"/>
    <col min="6" max="6" width="20.421875" style="18" customWidth="1"/>
    <col min="7" max="18" width="9.140625" style="18" customWidth="1"/>
    <col min="19" max="19" width="12.57421875" style="18" customWidth="1"/>
    <col min="20" max="16384" width="9.140625" style="18" customWidth="1"/>
  </cols>
  <sheetData>
    <row r="1" ht="12.75">
      <c r="A1" s="64" t="s">
        <v>242</v>
      </c>
    </row>
    <row r="2" ht="12.75">
      <c r="A2" s="18" t="s">
        <v>243</v>
      </c>
    </row>
    <row r="3" spans="1:7" ht="15" thickBot="1">
      <c r="A3" s="178"/>
      <c r="B3" s="179"/>
      <c r="C3" s="179"/>
      <c r="D3" s="180"/>
      <c r="G3" s="181" t="s">
        <v>247</v>
      </c>
    </row>
    <row r="4" spans="1:20" ht="12.75">
      <c r="A4" s="182"/>
      <c r="B4" s="183"/>
      <c r="C4" s="183"/>
      <c r="D4" s="184"/>
      <c r="G4" s="185">
        <v>1990</v>
      </c>
      <c r="H4" s="185">
        <v>1991</v>
      </c>
      <c r="I4" s="185">
        <v>1992</v>
      </c>
      <c r="J4" s="185">
        <v>1993</v>
      </c>
      <c r="K4" s="185">
        <v>1994</v>
      </c>
      <c r="L4" s="185">
        <v>1995</v>
      </c>
      <c r="M4" s="185">
        <v>1996</v>
      </c>
      <c r="N4" s="185">
        <v>1997</v>
      </c>
      <c r="O4" s="186">
        <v>1998</v>
      </c>
      <c r="P4" s="187">
        <v>1999</v>
      </c>
      <c r="Q4" s="188">
        <v>2000</v>
      </c>
      <c r="R4" s="188">
        <v>2001</v>
      </c>
      <c r="S4" s="18" t="s">
        <v>244</v>
      </c>
      <c r="T4" s="18" t="s">
        <v>245</v>
      </c>
    </row>
    <row r="5" spans="1:20" ht="12.75">
      <c r="A5" s="189"/>
      <c r="B5" s="20"/>
      <c r="C5" s="20"/>
      <c r="D5" s="190"/>
      <c r="F5" s="189" t="s">
        <v>0</v>
      </c>
      <c r="G5" s="191">
        <v>12738.700750589374</v>
      </c>
      <c r="H5" s="191">
        <v>14166.576866756175</v>
      </c>
      <c r="I5" s="191">
        <v>14109.929562962123</v>
      </c>
      <c r="J5" s="191">
        <v>14264.105276849627</v>
      </c>
      <c r="K5" s="191">
        <v>14369.312968146427</v>
      </c>
      <c r="L5" s="191">
        <v>14450.844954660392</v>
      </c>
      <c r="M5" s="191">
        <v>16102.722401231395</v>
      </c>
      <c r="N5" s="191">
        <v>15051.045365560058</v>
      </c>
      <c r="O5" s="191">
        <v>17136.205326290208</v>
      </c>
      <c r="P5" s="191">
        <v>16496.86920952689</v>
      </c>
      <c r="Q5" s="191">
        <v>17480.695858674106</v>
      </c>
      <c r="R5" s="191">
        <v>18886.79973814141</v>
      </c>
      <c r="S5" s="192">
        <f aca="true" t="shared" si="0" ref="S5:S20">(R5-G5)/G5</f>
        <v>0.4826315577958439</v>
      </c>
      <c r="T5" s="177">
        <f aca="true" t="shared" si="1" ref="T5:T20">R5/R$20</f>
        <v>0.02264808161875597</v>
      </c>
    </row>
    <row r="6" spans="1:20" ht="12.75">
      <c r="A6" s="193"/>
      <c r="B6" s="20"/>
      <c r="C6" s="20"/>
      <c r="D6" s="190"/>
      <c r="F6" s="193" t="s">
        <v>1</v>
      </c>
      <c r="G6" s="191">
        <v>19609.658843899695</v>
      </c>
      <c r="H6" s="191">
        <v>20339.56150464633</v>
      </c>
      <c r="I6" s="191">
        <v>21718.621352800405</v>
      </c>
      <c r="J6" s="191">
        <v>21608.07309303007</v>
      </c>
      <c r="K6" s="191">
        <v>21535.37093177592</v>
      </c>
      <c r="L6" s="191">
        <v>21727.488175345417</v>
      </c>
      <c r="M6" s="191">
        <v>22195.235256301345</v>
      </c>
      <c r="N6" s="191">
        <v>22902.781070432342</v>
      </c>
      <c r="O6" s="191">
        <v>23275.70531863816</v>
      </c>
      <c r="P6" s="191">
        <v>23831.54001039505</v>
      </c>
      <c r="Q6" s="191">
        <v>24047.6156531418</v>
      </c>
      <c r="R6" s="191">
        <v>24161.8060931418</v>
      </c>
      <c r="S6" s="192">
        <f t="shared" si="0"/>
        <v>0.2321380134901336</v>
      </c>
      <c r="T6" s="177">
        <f t="shared" si="1"/>
        <v>0.028973598706028367</v>
      </c>
    </row>
    <row r="7" spans="1:20" ht="12.75">
      <c r="A7" s="189"/>
      <c r="B7" s="20"/>
      <c r="C7" s="20"/>
      <c r="D7" s="190"/>
      <c r="F7" s="189" t="s">
        <v>2</v>
      </c>
      <c r="G7" s="191">
        <v>10404.268379</v>
      </c>
      <c r="H7" s="191">
        <v>10896.403323</v>
      </c>
      <c r="I7" s="191">
        <v>11020.815141</v>
      </c>
      <c r="J7" s="191">
        <v>11202.175385</v>
      </c>
      <c r="K7" s="191">
        <v>11642.311904000002</v>
      </c>
      <c r="L7" s="191">
        <v>11774.94289</v>
      </c>
      <c r="M7" s="191">
        <v>11975.948719999999</v>
      </c>
      <c r="N7" s="191">
        <v>12102.145601</v>
      </c>
      <c r="O7" s="191">
        <v>12125.119968</v>
      </c>
      <c r="P7" s="191">
        <v>12182.187098999999</v>
      </c>
      <c r="Q7" s="191">
        <v>12046.288172999999</v>
      </c>
      <c r="R7" s="191">
        <v>12076.889170999999</v>
      </c>
      <c r="S7" s="192">
        <f t="shared" si="0"/>
        <v>0.16076294181107648</v>
      </c>
      <c r="T7" s="177">
        <f t="shared" si="1"/>
        <v>0.01448198611928493</v>
      </c>
    </row>
    <row r="8" spans="1:20" ht="12.75">
      <c r="A8" s="205"/>
      <c r="B8" s="200"/>
      <c r="C8" s="66"/>
      <c r="D8" s="206"/>
      <c r="F8" s="189" t="s">
        <v>3</v>
      </c>
      <c r="G8" s="191">
        <v>12475.2</v>
      </c>
      <c r="H8" s="191">
        <v>11609.7</v>
      </c>
      <c r="I8" s="191">
        <v>11583.3</v>
      </c>
      <c r="J8" s="191">
        <v>10963.4</v>
      </c>
      <c r="K8" s="191">
        <v>11366.1</v>
      </c>
      <c r="L8" s="191">
        <v>11125.1</v>
      </c>
      <c r="M8" s="191">
        <v>10994.1</v>
      </c>
      <c r="N8" s="191">
        <v>11531.3</v>
      </c>
      <c r="O8" s="191">
        <v>12299</v>
      </c>
      <c r="P8" s="191">
        <v>12734</v>
      </c>
      <c r="Q8" s="191">
        <v>12379.45</v>
      </c>
      <c r="R8" s="191">
        <v>12569.38</v>
      </c>
      <c r="S8" s="192">
        <f t="shared" si="0"/>
        <v>0.0075493779658841915</v>
      </c>
      <c r="T8" s="177">
        <f t="shared" si="1"/>
        <v>0.015072555863568055</v>
      </c>
    </row>
    <row r="9" spans="1:20" ht="12.75">
      <c r="A9" s="189"/>
      <c r="B9" s="20"/>
      <c r="C9" s="20"/>
      <c r="D9" s="190"/>
      <c r="F9" s="189" t="s">
        <v>4</v>
      </c>
      <c r="G9" s="191">
        <v>119134.53</v>
      </c>
      <c r="H9" s="191">
        <v>121648.01</v>
      </c>
      <c r="I9" s="191">
        <v>126212.00229231347</v>
      </c>
      <c r="J9" s="191">
        <v>126174.5808728736</v>
      </c>
      <c r="K9" s="191">
        <v>127364.88480610625</v>
      </c>
      <c r="L9" s="191">
        <v>129301.16387228324</v>
      </c>
      <c r="M9" s="191">
        <v>130748.27300668733</v>
      </c>
      <c r="N9" s="191">
        <v>132971.82458249116</v>
      </c>
      <c r="O9" s="191">
        <v>135139.66570391165</v>
      </c>
      <c r="P9" s="191">
        <v>138226.54764584856</v>
      </c>
      <c r="Q9" s="191">
        <v>137738.2302923919</v>
      </c>
      <c r="R9" s="191">
        <v>140670.06262951708</v>
      </c>
      <c r="S9" s="192">
        <f t="shared" si="0"/>
        <v>0.1807665051393335</v>
      </c>
      <c r="T9" s="177">
        <f t="shared" si="1"/>
        <v>0.1686843247093344</v>
      </c>
    </row>
    <row r="10" spans="1:20" ht="12.75">
      <c r="A10" s="189"/>
      <c r="B10" s="20"/>
      <c r="C10" s="20"/>
      <c r="D10" s="190"/>
      <c r="F10" s="189" t="s">
        <v>5</v>
      </c>
      <c r="G10" s="191">
        <v>162280.88937999998</v>
      </c>
      <c r="H10" s="191">
        <v>165953.17862000002</v>
      </c>
      <c r="I10" s="191">
        <v>171660.70294000002</v>
      </c>
      <c r="J10" s="191">
        <v>176532.45762</v>
      </c>
      <c r="K10" s="191">
        <v>172898.71766000002</v>
      </c>
      <c r="L10" s="191">
        <v>176563.34542799997</v>
      </c>
      <c r="M10" s="191">
        <v>176657.5189280001</v>
      </c>
      <c r="N10" s="191">
        <v>177156.53676</v>
      </c>
      <c r="O10" s="191">
        <v>180420.01664000002</v>
      </c>
      <c r="P10" s="191">
        <v>186065.10498377628</v>
      </c>
      <c r="Q10" s="191">
        <v>182697.20140801292</v>
      </c>
      <c r="R10" s="191">
        <v>178313.0507970944</v>
      </c>
      <c r="S10" s="192">
        <f t="shared" si="0"/>
        <v>0.09879266424004615</v>
      </c>
      <c r="T10" s="177">
        <f t="shared" si="1"/>
        <v>0.21382386556397004</v>
      </c>
    </row>
    <row r="11" spans="1:20" ht="12.75">
      <c r="A11" s="205"/>
      <c r="B11" s="201"/>
      <c r="D11" s="207"/>
      <c r="F11" s="189" t="s">
        <v>6</v>
      </c>
      <c r="G11" s="191">
        <v>18039.112999999998</v>
      </c>
      <c r="H11" s="191">
        <v>19050.76</v>
      </c>
      <c r="I11" s="191">
        <v>19250.575</v>
      </c>
      <c r="J11" s="191">
        <v>19402.601000000002</v>
      </c>
      <c r="K11" s="191">
        <v>19446.0278</v>
      </c>
      <c r="L11" s="191">
        <v>19435.006999999998</v>
      </c>
      <c r="M11" s="191">
        <v>19925.297</v>
      </c>
      <c r="N11" s="191">
        <v>20523.305</v>
      </c>
      <c r="O11" s="191">
        <v>22148.94</v>
      </c>
      <c r="P11" s="191">
        <v>22907.74</v>
      </c>
      <c r="Q11" s="191">
        <v>21678.35</v>
      </c>
      <c r="R11" s="191">
        <v>22448.425629214515</v>
      </c>
      <c r="S11" s="192">
        <f t="shared" si="0"/>
        <v>0.24443067844935157</v>
      </c>
      <c r="T11" s="177">
        <f t="shared" si="1"/>
        <v>0.026919000726009452</v>
      </c>
    </row>
    <row r="12" spans="1:20" ht="12.75">
      <c r="A12" s="189"/>
      <c r="B12" s="66"/>
      <c r="C12" s="66"/>
      <c r="D12" s="190"/>
      <c r="F12" s="189" t="s">
        <v>7</v>
      </c>
      <c r="G12" s="191">
        <v>5019.62</v>
      </c>
      <c r="H12" s="191">
        <v>5265.071564056</v>
      </c>
      <c r="I12" s="191">
        <v>5682.1856936720005</v>
      </c>
      <c r="J12" s="191">
        <v>5667.324692652</v>
      </c>
      <c r="K12" s="191">
        <v>5882.575000000001</v>
      </c>
      <c r="L12" s="191">
        <v>6368.975564672</v>
      </c>
      <c r="M12" s="191">
        <v>7127.85550972</v>
      </c>
      <c r="N12" s="191">
        <v>7752.889270824</v>
      </c>
      <c r="O12" s="191">
        <v>8847.78</v>
      </c>
      <c r="P12" s="191">
        <v>9818.64</v>
      </c>
      <c r="Q12" s="191">
        <v>10210.972887007998</v>
      </c>
      <c r="R12" s="191">
        <v>11062.843</v>
      </c>
      <c r="S12" s="192">
        <f t="shared" si="0"/>
        <v>1.203920416286492</v>
      </c>
      <c r="T12" s="177">
        <f t="shared" si="1"/>
        <v>0.013265993957329863</v>
      </c>
    </row>
    <row r="13" spans="1:20" ht="12.75">
      <c r="A13" s="189"/>
      <c r="B13" s="20"/>
      <c r="C13" s="20"/>
      <c r="D13" s="190"/>
      <c r="F13" s="189" t="s">
        <v>8</v>
      </c>
      <c r="G13" s="191">
        <v>102022.63831114305</v>
      </c>
      <c r="H13" s="191">
        <v>104560.21025595773</v>
      </c>
      <c r="I13" s="191">
        <v>108895.33176962154</v>
      </c>
      <c r="J13" s="191">
        <v>110612.18224340136</v>
      </c>
      <c r="K13" s="191">
        <v>110510.95949193777</v>
      </c>
      <c r="L13" s="191">
        <v>112239.68573937</v>
      </c>
      <c r="M13" s="191">
        <v>113348.33123765285</v>
      </c>
      <c r="N13" s="191">
        <v>115150.44348163037</v>
      </c>
      <c r="O13" s="191">
        <v>118976.86492343765</v>
      </c>
      <c r="P13" s="191">
        <v>120016.19731686468</v>
      </c>
      <c r="Q13" s="191">
        <v>120570.52499163432</v>
      </c>
      <c r="R13" s="191">
        <v>125191.09528916841</v>
      </c>
      <c r="S13" s="192">
        <f t="shared" si="0"/>
        <v>0.22709133346823943</v>
      </c>
      <c r="T13" s="177">
        <f t="shared" si="1"/>
        <v>0.1501227409281335</v>
      </c>
    </row>
    <row r="14" spans="1:20" ht="12.75">
      <c r="A14" s="189"/>
      <c r="B14" s="66"/>
      <c r="C14" s="66"/>
      <c r="D14" s="190"/>
      <c r="F14" s="189" t="s">
        <v>9</v>
      </c>
      <c r="G14" s="191">
        <v>870.14</v>
      </c>
      <c r="H14" s="191">
        <v>840.5907202165158</v>
      </c>
      <c r="I14" s="191">
        <v>825.2518124909608</v>
      </c>
      <c r="J14" s="191">
        <v>852.3568844213102</v>
      </c>
      <c r="K14" s="191">
        <v>1233.76</v>
      </c>
      <c r="L14" s="191">
        <v>1182</v>
      </c>
      <c r="M14" s="191">
        <v>1241</v>
      </c>
      <c r="N14" s="191">
        <v>1232.43</v>
      </c>
      <c r="O14" s="191">
        <v>1270.93</v>
      </c>
      <c r="P14" s="191">
        <v>1336.84</v>
      </c>
      <c r="Q14" s="191">
        <v>1450.5732819999998</v>
      </c>
      <c r="R14" s="191">
        <v>1504.4189459999998</v>
      </c>
      <c r="S14" s="192">
        <f t="shared" si="0"/>
        <v>0.7289389592479368</v>
      </c>
      <c r="T14" s="177">
        <f t="shared" si="1"/>
        <v>0.0018040220445077778</v>
      </c>
    </row>
    <row r="15" spans="1:20" ht="12.75">
      <c r="A15" s="189"/>
      <c r="B15" s="20"/>
      <c r="C15" s="20"/>
      <c r="D15" s="190"/>
      <c r="F15" s="189" t="s">
        <v>10</v>
      </c>
      <c r="G15" s="191">
        <v>29121.594483452445</v>
      </c>
      <c r="H15" s="191">
        <v>29150.884641302444</v>
      </c>
      <c r="I15" s="191">
        <v>30393.35659915244</v>
      </c>
      <c r="J15" s="191">
        <v>30944.48232318932</v>
      </c>
      <c r="K15" s="191">
        <v>31184.127311540393</v>
      </c>
      <c r="L15" s="191">
        <v>32163.361295964398</v>
      </c>
      <c r="M15" s="191">
        <v>32641.707109452436</v>
      </c>
      <c r="N15" s="191">
        <v>33067.42445329224</v>
      </c>
      <c r="O15" s="191">
        <v>33785.25962695182</v>
      </c>
      <c r="P15" s="191">
        <v>34795.33803579216</v>
      </c>
      <c r="Q15" s="191">
        <v>35212.49558987798</v>
      </c>
      <c r="R15" s="191">
        <v>35608.22498138233</v>
      </c>
      <c r="S15" s="192">
        <f t="shared" si="0"/>
        <v>0.22274297177016647</v>
      </c>
      <c r="T15" s="177">
        <f t="shared" si="1"/>
        <v>0.0426995571964874</v>
      </c>
    </row>
    <row r="16" spans="1:20" ht="12.75">
      <c r="A16" s="189"/>
      <c r="B16" s="153"/>
      <c r="C16" s="153"/>
      <c r="D16" s="190"/>
      <c r="F16" s="189" t="s">
        <v>11</v>
      </c>
      <c r="G16" s="191">
        <v>10700.812562780291</v>
      </c>
      <c r="H16" s="191">
        <v>11338.178891427457</v>
      </c>
      <c r="I16" s="191">
        <v>12236.134083249646</v>
      </c>
      <c r="J16" s="191">
        <v>12636.972963261996</v>
      </c>
      <c r="K16" s="191">
        <v>13137.030632836932</v>
      </c>
      <c r="L16" s="191">
        <v>13855.489733807686</v>
      </c>
      <c r="M16" s="191">
        <v>14556.259212905688</v>
      </c>
      <c r="N16" s="191">
        <v>15177.10596310889</v>
      </c>
      <c r="O16" s="191">
        <v>16693.733131044497</v>
      </c>
      <c r="P16" s="191">
        <v>17644.755185356025</v>
      </c>
      <c r="Q16" s="191">
        <v>19185.135168308603</v>
      </c>
      <c r="R16" s="191">
        <v>19076.809738648048</v>
      </c>
      <c r="S16" s="192">
        <f t="shared" si="0"/>
        <v>0.7827440324486443</v>
      </c>
      <c r="T16" s="177">
        <f t="shared" si="1"/>
        <v>0.0228759318665226</v>
      </c>
    </row>
    <row r="17" spans="1:20" ht="12.75">
      <c r="A17" s="189"/>
      <c r="B17" s="153"/>
      <c r="C17" s="153"/>
      <c r="D17" s="190"/>
      <c r="F17" s="189" t="s">
        <v>12</v>
      </c>
      <c r="G17" s="191">
        <v>57496.50317735501</v>
      </c>
      <c r="H17" s="191">
        <v>59309.23758000001</v>
      </c>
      <c r="I17" s="191">
        <v>62573.241135165204</v>
      </c>
      <c r="J17" s="191">
        <v>61839.891452405835</v>
      </c>
      <c r="K17" s="191">
        <v>64672.15454</v>
      </c>
      <c r="L17" s="191">
        <v>65634.35581546127</v>
      </c>
      <c r="M17" s="191">
        <v>70181.16016105819</v>
      </c>
      <c r="N17" s="191">
        <v>70802.7065</v>
      </c>
      <c r="O17" s="191">
        <v>77831.0091870534</v>
      </c>
      <c r="P17" s="191">
        <v>82668.18720794992</v>
      </c>
      <c r="Q17" s="191">
        <v>85108.36538331977</v>
      </c>
      <c r="R17" s="191">
        <v>89341.36449239301</v>
      </c>
      <c r="S17" s="192">
        <f t="shared" si="0"/>
        <v>0.5538573574954399</v>
      </c>
      <c r="T17" s="177">
        <f t="shared" si="1"/>
        <v>0.10713358234367878</v>
      </c>
    </row>
    <row r="18" spans="1:20" ht="12.75">
      <c r="A18" s="194"/>
      <c r="B18" s="157"/>
      <c r="C18" s="157"/>
      <c r="D18" s="190"/>
      <c r="F18" s="189" t="s">
        <v>13</v>
      </c>
      <c r="G18" s="191">
        <v>18336.566319251346</v>
      </c>
      <c r="H18" s="191">
        <v>18131.397919506224</v>
      </c>
      <c r="I18" s="191">
        <v>19038.48135942058</v>
      </c>
      <c r="J18" s="191">
        <v>18256.215529446286</v>
      </c>
      <c r="K18" s="191">
        <v>18839.95898761263</v>
      </c>
      <c r="L18" s="191">
        <v>18955.167118548816</v>
      </c>
      <c r="M18" s="191">
        <v>18783.566386340546</v>
      </c>
      <c r="N18" s="191">
        <v>19015.230286584774</v>
      </c>
      <c r="O18" s="191">
        <v>19603.33856690653</v>
      </c>
      <c r="P18" s="191">
        <v>19726.01011777996</v>
      </c>
      <c r="Q18" s="191">
        <v>19581.91117623606</v>
      </c>
      <c r="R18" s="191">
        <v>19848.325865702496</v>
      </c>
      <c r="S18" s="192">
        <f t="shared" si="0"/>
        <v>0.08244507287408395</v>
      </c>
      <c r="T18" s="177">
        <f t="shared" si="1"/>
        <v>0.023801094438158737</v>
      </c>
    </row>
    <row r="19" spans="1:20" ht="12.75">
      <c r="A19" s="189"/>
      <c r="B19" s="157"/>
      <c r="C19" s="157"/>
      <c r="D19" s="190"/>
      <c r="F19" s="189" t="s">
        <v>14</v>
      </c>
      <c r="G19" s="191">
        <v>116752.73765348419</v>
      </c>
      <c r="H19" s="191">
        <v>116205.39505432911</v>
      </c>
      <c r="I19" s="191">
        <v>117634.57759636923</v>
      </c>
      <c r="J19" s="191">
        <v>118833.43578501421</v>
      </c>
      <c r="K19" s="191">
        <v>119160.46272341238</v>
      </c>
      <c r="L19" s="191">
        <v>118111.79599801624</v>
      </c>
      <c r="M19" s="191">
        <v>122768.70739004151</v>
      </c>
      <c r="N19" s="191">
        <v>123871.77173969682</v>
      </c>
      <c r="O19" s="191">
        <v>123004.11055311635</v>
      </c>
      <c r="P19" s="191">
        <v>123736.25552437594</v>
      </c>
      <c r="Q19" s="191">
        <v>124218.39950563146</v>
      </c>
      <c r="R19" s="191">
        <v>123165.42742878002</v>
      </c>
      <c r="S19" s="192">
        <f t="shared" si="0"/>
        <v>0.0549253910801505</v>
      </c>
      <c r="T19" s="177">
        <f t="shared" si="1"/>
        <v>0.1476936639182302</v>
      </c>
    </row>
    <row r="20" spans="1:20" ht="12.75">
      <c r="A20" s="189"/>
      <c r="B20" s="153"/>
      <c r="C20" s="153"/>
      <c r="D20" s="190"/>
      <c r="E20" s="23"/>
      <c r="F20" s="189" t="s">
        <v>31</v>
      </c>
      <c r="G20" s="191">
        <v>695002.9728609554</v>
      </c>
      <c r="H20" s="191">
        <v>708465.1569411979</v>
      </c>
      <c r="I20" s="191">
        <v>732834.5063382176</v>
      </c>
      <c r="J20" s="191">
        <v>739790.2551215455</v>
      </c>
      <c r="K20" s="191">
        <v>743243.7547573687</v>
      </c>
      <c r="L20" s="191">
        <v>752888.7235861294</v>
      </c>
      <c r="M20" s="191">
        <v>769247.6823193914</v>
      </c>
      <c r="N20" s="191">
        <v>778308.9400746207</v>
      </c>
      <c r="O20" s="191">
        <v>802557.6789453503</v>
      </c>
      <c r="P20" s="191">
        <v>822186.2123366654</v>
      </c>
      <c r="Q20" s="191">
        <v>823606.209369237</v>
      </c>
      <c r="R20" s="191">
        <v>833924.9238001835</v>
      </c>
      <c r="S20" s="192">
        <f t="shared" si="0"/>
        <v>0.19988684417760216</v>
      </c>
      <c r="T20" s="177">
        <f t="shared" si="1"/>
        <v>1</v>
      </c>
    </row>
    <row r="21" spans="1:19" ht="12.75">
      <c r="A21" s="34"/>
      <c r="B21" s="153"/>
      <c r="C21" s="153"/>
      <c r="D21" s="190"/>
      <c r="E21" s="23"/>
      <c r="F21" s="23"/>
      <c r="G21" s="146"/>
      <c r="H21" s="146"/>
      <c r="I21" s="146"/>
      <c r="J21" s="146"/>
      <c r="K21" s="146"/>
      <c r="L21" s="146"/>
      <c r="M21" s="146"/>
      <c r="N21" s="146"/>
      <c r="O21" s="146"/>
      <c r="P21" s="146"/>
      <c r="Q21" s="146"/>
      <c r="R21" s="146"/>
      <c r="S21" s="192"/>
    </row>
    <row r="22" spans="1:18" ht="12.75">
      <c r="A22" s="194"/>
      <c r="B22" s="157"/>
      <c r="C22" s="157"/>
      <c r="D22" s="190"/>
      <c r="G22" s="195"/>
      <c r="H22" s="195"/>
      <c r="I22" s="195"/>
      <c r="J22" s="195"/>
      <c r="K22" s="195"/>
      <c r="L22" s="195"/>
      <c r="M22" s="195"/>
      <c r="N22" s="195"/>
      <c r="O22" s="195"/>
      <c r="P22" s="195"/>
      <c r="Q22" s="195"/>
      <c r="R22" s="195"/>
    </row>
    <row r="23" spans="1:9" ht="12.75">
      <c r="A23" s="194"/>
      <c r="B23" s="153"/>
      <c r="C23" s="153"/>
      <c r="D23" s="190"/>
      <c r="E23" s="23"/>
      <c r="F23" s="194"/>
      <c r="G23" s="146"/>
      <c r="H23" s="146"/>
      <c r="I23" s="192"/>
    </row>
    <row r="24" spans="1:9" ht="12.75">
      <c r="A24" s="194"/>
      <c r="B24" s="157"/>
      <c r="C24" s="157"/>
      <c r="D24" s="190"/>
      <c r="E24" s="23"/>
      <c r="F24" s="194"/>
      <c r="G24" s="146"/>
      <c r="H24" s="146"/>
      <c r="I24" s="192"/>
    </row>
    <row r="25" spans="1:9" ht="12.75">
      <c r="A25" s="204"/>
      <c r="B25" s="297"/>
      <c r="C25" s="298"/>
      <c r="D25" s="299"/>
      <c r="E25" s="23"/>
      <c r="F25" s="194"/>
      <c r="G25" s="146"/>
      <c r="H25" s="146"/>
      <c r="I25" s="196"/>
    </row>
    <row r="26" spans="1:9" ht="12.75">
      <c r="A26" s="194"/>
      <c r="B26" s="153"/>
      <c r="C26" s="153"/>
      <c r="D26" s="190"/>
      <c r="E26" s="23"/>
      <c r="F26" s="194"/>
      <c r="G26" s="146"/>
      <c r="H26" s="146"/>
      <c r="I26" s="196"/>
    </row>
    <row r="27" spans="1:9" ht="12.75">
      <c r="A27" s="203"/>
      <c r="B27" s="153"/>
      <c r="C27" s="153"/>
      <c r="D27" s="190"/>
      <c r="E27" s="23"/>
      <c r="F27" s="194"/>
      <c r="G27" s="146"/>
      <c r="H27" s="146"/>
      <c r="I27" s="196"/>
    </row>
    <row r="28" spans="1:9" ht="12.75">
      <c r="A28" s="202"/>
      <c r="B28" s="300"/>
      <c r="C28" s="30"/>
      <c r="D28" s="301"/>
      <c r="E28" s="23"/>
      <c r="F28" s="194"/>
      <c r="G28" s="146"/>
      <c r="H28" s="146"/>
      <c r="I28" s="196"/>
    </row>
    <row r="29" spans="1:9" ht="12.75">
      <c r="A29" s="203"/>
      <c r="B29" s="153"/>
      <c r="C29" s="153"/>
      <c r="D29" s="190"/>
      <c r="E29" s="23"/>
      <c r="F29" s="194"/>
      <c r="G29" s="146"/>
      <c r="H29" s="146"/>
      <c r="I29" s="196"/>
    </row>
    <row r="30" spans="1:9" ht="12.75">
      <c r="A30" s="199"/>
      <c r="B30" s="300"/>
      <c r="C30" s="30"/>
      <c r="D30" s="301"/>
      <c r="E30" s="23"/>
      <c r="F30" s="194"/>
      <c r="G30" s="146"/>
      <c r="H30" s="146"/>
      <c r="I30" s="196"/>
    </row>
    <row r="31" spans="1:9" ht="12.75">
      <c r="A31" s="203"/>
      <c r="B31" s="153"/>
      <c r="C31" s="153"/>
      <c r="D31" s="190"/>
      <c r="E31" s="23"/>
      <c r="F31" s="194"/>
      <c r="G31" s="146"/>
      <c r="H31" s="146"/>
      <c r="I31" s="196"/>
    </row>
    <row r="32" spans="1:9" ht="12.75">
      <c r="A32" s="203"/>
      <c r="B32" s="298"/>
      <c r="C32" s="298"/>
      <c r="D32" s="190"/>
      <c r="E32" s="23"/>
      <c r="F32" s="194"/>
      <c r="G32" s="146"/>
      <c r="H32" s="146"/>
      <c r="I32" s="196"/>
    </row>
    <row r="33" spans="1:9" ht="12.75">
      <c r="A33" s="199"/>
      <c r="B33" s="302"/>
      <c r="C33" s="30"/>
      <c r="D33" s="303"/>
      <c r="E33" s="23"/>
      <c r="F33" s="194"/>
      <c r="G33" s="146"/>
      <c r="H33" s="146"/>
      <c r="I33" s="196"/>
    </row>
    <row r="34" spans="1:9" ht="12.75">
      <c r="A34" s="199"/>
      <c r="B34" s="304"/>
      <c r="C34" s="157"/>
      <c r="D34" s="305"/>
      <c r="E34" s="23"/>
      <c r="F34" s="194"/>
      <c r="G34" s="146"/>
      <c r="H34" s="146"/>
      <c r="I34" s="196"/>
    </row>
    <row r="35" spans="1:9" ht="12.75">
      <c r="A35" s="199"/>
      <c r="B35" s="306"/>
      <c r="C35" s="157"/>
      <c r="D35" s="307"/>
      <c r="E35" s="23"/>
      <c r="F35" s="194"/>
      <c r="G35" s="146"/>
      <c r="H35" s="146"/>
      <c r="I35" s="197"/>
    </row>
    <row r="36" spans="1:9" ht="12.75">
      <c r="A36" s="203"/>
      <c r="B36" s="157"/>
      <c r="C36" s="157"/>
      <c r="D36" s="190"/>
      <c r="E36" s="23"/>
      <c r="F36" s="194"/>
      <c r="G36" s="146"/>
      <c r="H36" s="146"/>
      <c r="I36" s="196"/>
    </row>
    <row r="37" spans="4:9" ht="12.75">
      <c r="D37" s="192"/>
      <c r="E37" s="23"/>
      <c r="F37" s="194"/>
      <c r="G37" s="146"/>
      <c r="H37" s="146"/>
      <c r="I37" s="196"/>
    </row>
    <row r="38" spans="4:9" ht="12.75">
      <c r="D38" s="192"/>
      <c r="E38" s="23"/>
      <c r="F38" s="194"/>
      <c r="G38" s="146"/>
      <c r="H38" s="146"/>
      <c r="I38" s="196"/>
    </row>
    <row r="39" spans="4:9" ht="12.75">
      <c r="D39" s="192"/>
      <c r="E39" s="23"/>
      <c r="F39" s="194"/>
      <c r="G39" s="146"/>
      <c r="H39" s="146"/>
      <c r="I39" s="196"/>
    </row>
    <row r="40" spans="4:9" ht="12.75">
      <c r="D40" s="192"/>
      <c r="E40" s="23"/>
      <c r="F40" s="194"/>
      <c r="G40" s="146"/>
      <c r="H40" s="146"/>
      <c r="I40" s="196"/>
    </row>
    <row r="41" spans="1:9" ht="12.75">
      <c r="A41" s="194" t="s">
        <v>246</v>
      </c>
      <c r="D41" s="192"/>
      <c r="F41" s="194"/>
      <c r="G41" s="198"/>
      <c r="H41" s="198"/>
      <c r="I41" s="196"/>
    </row>
    <row r="42" spans="4:9" ht="12.75">
      <c r="D42" s="192"/>
      <c r="F42" s="194"/>
      <c r="G42" s="198"/>
      <c r="H42" s="198"/>
      <c r="I42" s="196"/>
    </row>
    <row r="43" spans="4:9" ht="12.75">
      <c r="D43" s="192"/>
      <c r="F43" s="194"/>
      <c r="G43" s="198"/>
      <c r="H43" s="198"/>
      <c r="I43" s="196"/>
    </row>
    <row r="44" spans="4:8" ht="12.75">
      <c r="D44" s="192"/>
      <c r="H44" s="146"/>
    </row>
    <row r="45" ht="12.75">
      <c r="D45" s="192"/>
    </row>
    <row r="46" ht="12.75">
      <c r="D46" s="192"/>
    </row>
    <row r="47" ht="12.75">
      <c r="D47" s="192"/>
    </row>
    <row r="48" ht="12.75">
      <c r="D48" s="192"/>
    </row>
    <row r="49" ht="12.75">
      <c r="D49" s="192"/>
    </row>
    <row r="50" ht="12.75">
      <c r="D50" s="192"/>
    </row>
    <row r="51" ht="12.75">
      <c r="D51" s="192"/>
    </row>
    <row r="52" ht="12.75">
      <c r="D52" s="192"/>
    </row>
    <row r="53" ht="12.75">
      <c r="D53" s="192"/>
    </row>
    <row r="54" ht="12.75">
      <c r="D54" s="192"/>
    </row>
    <row r="55" ht="12.75">
      <c r="D55" s="192"/>
    </row>
    <row r="56" ht="12.75">
      <c r="D56" s="192"/>
    </row>
    <row r="57" ht="12.75">
      <c r="D57" s="192"/>
    </row>
    <row r="58" ht="12.75">
      <c r="D58" s="192"/>
    </row>
    <row r="59" ht="12.75">
      <c r="D59" s="192"/>
    </row>
    <row r="60" ht="12.75">
      <c r="D60" s="192"/>
    </row>
    <row r="61" ht="12.75">
      <c r="D61" s="192"/>
    </row>
    <row r="62" ht="12.75">
      <c r="D62" s="192"/>
    </row>
    <row r="63" ht="12.75">
      <c r="D63" s="192"/>
    </row>
    <row r="64" ht="12.75">
      <c r="D64" s="192"/>
    </row>
    <row r="65" ht="12.75">
      <c r="D65" s="192"/>
    </row>
    <row r="66" ht="12.75">
      <c r="D66" s="192"/>
    </row>
    <row r="67" ht="12.75">
      <c r="D67" s="192"/>
    </row>
    <row r="68" ht="12.75">
      <c r="D68" s="192"/>
    </row>
    <row r="69" ht="12.75">
      <c r="D69" s="192"/>
    </row>
    <row r="70" ht="12.75">
      <c r="D70" s="192"/>
    </row>
    <row r="71" ht="12.75">
      <c r="D71" s="192"/>
    </row>
    <row r="72" ht="12.75">
      <c r="D72" s="192"/>
    </row>
    <row r="73" ht="12.75">
      <c r="D73" s="192"/>
    </row>
    <row r="74" ht="12.75">
      <c r="D74" s="192"/>
    </row>
    <row r="75" ht="12.75">
      <c r="D75" s="192"/>
    </row>
    <row r="76" ht="12.75">
      <c r="D76" s="192"/>
    </row>
    <row r="77" ht="12.75">
      <c r="D77" s="192"/>
    </row>
    <row r="78" ht="12.75">
      <c r="D78" s="192"/>
    </row>
    <row r="79" ht="12.75">
      <c r="D79" s="192"/>
    </row>
    <row r="80" ht="12.75">
      <c r="D80" s="192"/>
    </row>
    <row r="81" ht="12.75">
      <c r="D81" s="192"/>
    </row>
    <row r="82" ht="12.75">
      <c r="D82" s="192"/>
    </row>
    <row r="83" ht="12.75">
      <c r="D83" s="192"/>
    </row>
    <row r="84" ht="12.75">
      <c r="D84" s="192"/>
    </row>
    <row r="85" ht="12.75">
      <c r="D85" s="192"/>
    </row>
    <row r="86" ht="12.75">
      <c r="D86" s="192"/>
    </row>
    <row r="87" ht="12.75">
      <c r="D87" s="192"/>
    </row>
    <row r="88" ht="12.75">
      <c r="D88" s="192"/>
    </row>
    <row r="89" ht="12.75">
      <c r="D89" s="192"/>
    </row>
  </sheetData>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N36"/>
  <sheetViews>
    <sheetView workbookViewId="0" topLeftCell="A1">
      <selection activeCell="B25" sqref="B25"/>
    </sheetView>
  </sheetViews>
  <sheetFormatPr defaultColWidth="11.421875" defaultRowHeight="12.75"/>
  <cols>
    <col min="1" max="16384" width="9.140625" style="18" customWidth="1"/>
  </cols>
  <sheetData>
    <row r="2" ht="12.75">
      <c r="A2" s="19" t="s">
        <v>180</v>
      </c>
    </row>
    <row r="3" ht="12.75">
      <c r="A3" s="18" t="s">
        <v>58</v>
      </c>
    </row>
    <row r="4" spans="2:13" ht="12.75">
      <c r="B4" s="19">
        <v>1990</v>
      </c>
      <c r="C4" s="19">
        <v>1991</v>
      </c>
      <c r="D4" s="19">
        <v>1992</v>
      </c>
      <c r="E4" s="19">
        <v>1993</v>
      </c>
      <c r="F4" s="19">
        <v>1994</v>
      </c>
      <c r="G4" s="19">
        <v>1995</v>
      </c>
      <c r="H4" s="19">
        <v>1996</v>
      </c>
      <c r="I4" s="19">
        <v>1997</v>
      </c>
      <c r="J4" s="19">
        <v>1998</v>
      </c>
      <c r="K4" s="19">
        <v>1999</v>
      </c>
      <c r="L4" s="19">
        <v>2000</v>
      </c>
      <c r="M4" s="19">
        <v>2001</v>
      </c>
    </row>
    <row r="5" spans="1:13" ht="12.75">
      <c r="A5" s="18" t="s">
        <v>181</v>
      </c>
      <c r="B5" s="66">
        <f aca="true" t="shared" si="0" ref="B5:M5">B6/$B$6*100</f>
        <v>100</v>
      </c>
      <c r="C5" s="66">
        <f t="shared" si="0"/>
        <v>110.62744468771118</v>
      </c>
      <c r="D5" s="66">
        <f t="shared" si="0"/>
        <v>121.50951895881634</v>
      </c>
      <c r="E5" s="66">
        <f t="shared" si="0"/>
        <v>133.45448580337586</v>
      </c>
      <c r="F5" s="66">
        <f t="shared" si="0"/>
        <v>145.11795136658355</v>
      </c>
      <c r="G5" s="66">
        <f t="shared" si="0"/>
        <v>157.24035585589309</v>
      </c>
      <c r="H5" s="66">
        <f t="shared" si="0"/>
        <v>169.34946928380913</v>
      </c>
      <c r="I5" s="66">
        <f t="shared" si="0"/>
        <v>179.79308128930853</v>
      </c>
      <c r="J5" s="66">
        <f t="shared" si="0"/>
        <v>193.62796426809254</v>
      </c>
      <c r="K5" s="66">
        <f t="shared" si="0"/>
        <v>205.82725736558575</v>
      </c>
      <c r="L5" s="66">
        <f t="shared" si="0"/>
        <v>213.32121124515785</v>
      </c>
      <c r="M5" s="66">
        <f t="shared" si="0"/>
        <v>226.0807679476052</v>
      </c>
    </row>
    <row r="6" spans="1:13" ht="12.75">
      <c r="A6" s="18" t="s">
        <v>182</v>
      </c>
      <c r="B6" s="66">
        <v>37.61289506275105</v>
      </c>
      <c r="C6" s="66">
        <v>41.610184680991765</v>
      </c>
      <c r="D6" s="66">
        <v>45.70324785723319</v>
      </c>
      <c r="E6" s="66">
        <v>50.19609570175776</v>
      </c>
      <c r="F6" s="66">
        <v>54.58306276472718</v>
      </c>
      <c r="G6" s="66">
        <v>59.1426500443734</v>
      </c>
      <c r="H6" s="66">
        <v>63.697238171044944</v>
      </c>
      <c r="I6" s="66">
        <v>67.62538299543431</v>
      </c>
      <c r="J6" s="66">
        <v>72.82908301229875</v>
      </c>
      <c r="K6" s="66">
        <v>77.41759032345631</v>
      </c>
      <c r="L6" s="66">
        <v>80.23628333223073</v>
      </c>
      <c r="M6" s="66">
        <v>85.03552200519447</v>
      </c>
    </row>
    <row r="7" spans="2:13" ht="12.75">
      <c r="B7" s="146"/>
      <c r="C7" s="146"/>
      <c r="D7" s="146"/>
      <c r="E7" s="146"/>
      <c r="F7" s="146"/>
      <c r="G7" s="146"/>
      <c r="H7" s="146"/>
      <c r="I7" s="146"/>
      <c r="J7" s="146"/>
      <c r="K7" s="146"/>
      <c r="L7" s="146"/>
      <c r="M7" s="146"/>
    </row>
    <row r="8" ht="12.75">
      <c r="A8" s="19" t="s">
        <v>271</v>
      </c>
    </row>
    <row r="9" spans="2:13" ht="12.75">
      <c r="B9" s="19">
        <v>1990</v>
      </c>
      <c r="C9" s="19">
        <v>1991</v>
      </c>
      <c r="D9" s="19">
        <v>1992</v>
      </c>
      <c r="E9" s="19">
        <v>1993</v>
      </c>
      <c r="F9" s="19">
        <v>1994</v>
      </c>
      <c r="G9" s="19">
        <v>1995</v>
      </c>
      <c r="H9" s="19">
        <v>1996</v>
      </c>
      <c r="I9" s="19">
        <v>1997</v>
      </c>
      <c r="J9" s="19">
        <v>1998</v>
      </c>
      <c r="K9" s="19">
        <v>1999</v>
      </c>
      <c r="L9" s="19">
        <v>2000</v>
      </c>
      <c r="M9" s="19">
        <v>2001</v>
      </c>
    </row>
    <row r="10" spans="1:14" ht="12.75">
      <c r="A10" s="18" t="s">
        <v>181</v>
      </c>
      <c r="B10" s="66">
        <f>B11/$B$11*100</f>
        <v>100</v>
      </c>
      <c r="C10" s="66">
        <f aca="true" t="shared" si="1" ref="C10:M10">C11/$B$11*100</f>
        <v>106.95955325695495</v>
      </c>
      <c r="D10" s="66">
        <f t="shared" si="1"/>
        <v>116.73035832870818</v>
      </c>
      <c r="E10" s="66">
        <f t="shared" si="1"/>
        <v>136.46837014897147</v>
      </c>
      <c r="F10" s="66">
        <f t="shared" si="1"/>
        <v>161.79709811001425</v>
      </c>
      <c r="G10" s="66">
        <f t="shared" si="1"/>
        <v>191.90047802850628</v>
      </c>
      <c r="H10" s="66">
        <f t="shared" si="1"/>
        <v>225.97067054886128</v>
      </c>
      <c r="I10" s="66">
        <f t="shared" si="1"/>
        <v>259.66680131857555</v>
      </c>
      <c r="J10" s="66">
        <f t="shared" si="1"/>
        <v>297.4759967367071</v>
      </c>
      <c r="K10" s="66">
        <f t="shared" si="1"/>
        <v>339.2274270361491</v>
      </c>
      <c r="L10" s="66">
        <f t="shared" si="1"/>
        <v>363.2955706542017</v>
      </c>
      <c r="M10" s="66">
        <f t="shared" si="1"/>
        <v>419.58292211566237</v>
      </c>
      <c r="N10" s="146"/>
    </row>
    <row r="11" spans="1:14" ht="12.75">
      <c r="A11" s="18" t="s">
        <v>182</v>
      </c>
      <c r="B11" s="20">
        <v>0.52706271</v>
      </c>
      <c r="C11" s="20">
        <v>0.5637439200000001</v>
      </c>
      <c r="D11" s="20">
        <v>0.61524219</v>
      </c>
      <c r="E11" s="20">
        <v>0.7192738900000001</v>
      </c>
      <c r="F11" s="20">
        <v>0.8527721699999999</v>
      </c>
      <c r="G11" s="20">
        <v>1.01143586</v>
      </c>
      <c r="H11" s="20">
        <v>1.1910071400000002</v>
      </c>
      <c r="I11" s="20">
        <v>1.36860688</v>
      </c>
      <c r="J11" s="20">
        <v>1.5678850500000001</v>
      </c>
      <c r="K11" s="20">
        <v>1.7879412700000004</v>
      </c>
      <c r="L11" s="20">
        <v>1.9147954800000002</v>
      </c>
      <c r="M11" s="20">
        <v>2.2114651199999997</v>
      </c>
      <c r="N11" s="146"/>
    </row>
    <row r="14" ht="12.75">
      <c r="A14" s="19" t="s">
        <v>269</v>
      </c>
    </row>
    <row r="15" ht="12.75">
      <c r="A15" s="18" t="s">
        <v>58</v>
      </c>
    </row>
    <row r="16" spans="2:13" ht="12.75">
      <c r="B16" s="19">
        <v>1990</v>
      </c>
      <c r="C16" s="19">
        <v>1991</v>
      </c>
      <c r="D16" s="19">
        <v>1992</v>
      </c>
      <c r="E16" s="19">
        <v>1993</v>
      </c>
      <c r="F16" s="19">
        <v>1994</v>
      </c>
      <c r="G16" s="19">
        <v>1995</v>
      </c>
      <c r="H16" s="19">
        <v>1996</v>
      </c>
      <c r="I16" s="19">
        <v>1997</v>
      </c>
      <c r="J16" s="19">
        <v>1998</v>
      </c>
      <c r="K16" s="19">
        <v>1999</v>
      </c>
      <c r="L16" s="19">
        <v>2000</v>
      </c>
      <c r="M16" s="19">
        <v>2001</v>
      </c>
    </row>
    <row r="17" spans="1:13" ht="12.75">
      <c r="A17" s="18" t="s">
        <v>181</v>
      </c>
      <c r="B17" s="66">
        <f>B18/$B$18*100</f>
        <v>100</v>
      </c>
      <c r="C17" s="66">
        <f aca="true" t="shared" si="2" ref="C17:M17">C18/$B$18*100</f>
        <v>89.62788480913225</v>
      </c>
      <c r="D17" s="66">
        <f t="shared" si="2"/>
        <v>95.06324264919334</v>
      </c>
      <c r="E17" s="66">
        <f t="shared" si="2"/>
        <v>89.62578917814537</v>
      </c>
      <c r="F17" s="66">
        <f t="shared" si="2"/>
        <v>94.87862757623515</v>
      </c>
      <c r="G17" s="66">
        <f t="shared" si="2"/>
        <v>125.19103920219494</v>
      </c>
      <c r="H17" s="66">
        <f t="shared" si="2"/>
        <v>157.22758724752958</v>
      </c>
      <c r="I17" s="66">
        <f t="shared" si="2"/>
        <v>161.9924051531688</v>
      </c>
      <c r="J17" s="66">
        <f t="shared" si="2"/>
        <v>160.18476173725347</v>
      </c>
      <c r="K17" s="66">
        <f t="shared" si="2"/>
        <v>178.38720200992094</v>
      </c>
      <c r="L17" s="66">
        <f t="shared" si="2"/>
        <v>180.5330558215158</v>
      </c>
      <c r="M17" s="66">
        <f t="shared" si="2"/>
        <v>193.83063647974086</v>
      </c>
    </row>
    <row r="18" spans="1:13" ht="12.75">
      <c r="A18" s="18" t="s">
        <v>182</v>
      </c>
      <c r="B18" s="66">
        <v>0.80259049074364</v>
      </c>
      <c r="C18" s="66">
        <v>0.7193448805327589</v>
      </c>
      <c r="D18" s="66">
        <v>0.7629685456949781</v>
      </c>
      <c r="E18" s="66">
        <v>0.7193280611977371</v>
      </c>
      <c r="F18" s="66">
        <v>0.7614868426749363</v>
      </c>
      <c r="G18" s="66">
        <v>1.004771375899959</v>
      </c>
      <c r="H18" s="66">
        <v>1.2618936640743323</v>
      </c>
      <c r="I18" s="66">
        <v>1.3001356394862429</v>
      </c>
      <c r="J18" s="66">
        <v>1.285627665323553</v>
      </c>
      <c r="K18" s="66">
        <v>1.4317187200352728</v>
      </c>
      <c r="L18" s="66">
        <v>1.4489411386723932</v>
      </c>
      <c r="M18" s="66">
        <v>1.555666256534273</v>
      </c>
    </row>
    <row r="20" ht="12.75">
      <c r="A20" s="282"/>
    </row>
    <row r="21" ht="12.75">
      <c r="A21" s="19" t="s">
        <v>270</v>
      </c>
    </row>
    <row r="22" ht="12.75">
      <c r="A22" s="18" t="s">
        <v>58</v>
      </c>
    </row>
    <row r="23" spans="2:13" ht="12.75">
      <c r="B23" s="283"/>
      <c r="C23" s="283"/>
      <c r="D23" s="283"/>
      <c r="E23" s="283"/>
      <c r="F23" s="283"/>
      <c r="G23" s="283"/>
      <c r="H23" s="283"/>
      <c r="I23" s="283"/>
      <c r="J23" s="283"/>
      <c r="K23" s="283"/>
      <c r="L23" s="283"/>
      <c r="M23" s="283"/>
    </row>
    <row r="24" spans="1:13" ht="12.75">
      <c r="A24" s="18" t="s">
        <v>181</v>
      </c>
      <c r="B24" s="66">
        <f>B25/$B$25*100</f>
        <v>100</v>
      </c>
      <c r="C24" s="66">
        <f aca="true" t="shared" si="3" ref="C24:M24">C25/$B$25*100</f>
        <v>71.19727577177596</v>
      </c>
      <c r="D24" s="66">
        <f t="shared" si="3"/>
        <v>40.31496886381583</v>
      </c>
      <c r="E24" s="66">
        <f t="shared" si="3"/>
        <v>41.530922262980255</v>
      </c>
      <c r="F24" s="66">
        <f t="shared" si="3"/>
        <v>36.77722481583891</v>
      </c>
      <c r="G24" s="66">
        <f t="shared" si="3"/>
        <v>35.54127758249888</v>
      </c>
      <c r="H24" s="66">
        <f t="shared" si="3"/>
        <v>37.716036138079104</v>
      </c>
      <c r="I24" s="66">
        <f t="shared" si="3"/>
        <v>34.85810526855126</v>
      </c>
      <c r="J24" s="66">
        <f t="shared" si="3"/>
        <v>36.341997618393115</v>
      </c>
      <c r="K24" s="66">
        <f t="shared" si="3"/>
        <v>32.8165792573056</v>
      </c>
      <c r="L24" s="66">
        <f t="shared" si="3"/>
        <v>34.39356297141138</v>
      </c>
      <c r="M24" s="66">
        <f t="shared" si="3"/>
        <v>38.243732269303756</v>
      </c>
    </row>
    <row r="25" spans="1:13" ht="12.75">
      <c r="A25" s="18" t="s">
        <v>182</v>
      </c>
      <c r="B25" s="66">
        <v>0.0019387452451612899</v>
      </c>
      <c r="C25" s="66">
        <v>0.0013803337987096775</v>
      </c>
      <c r="D25" s="66">
        <v>0.0007816045419354839</v>
      </c>
      <c r="E25" s="66">
        <v>0.0008051787806451612</v>
      </c>
      <c r="F25" s="66">
        <v>0.0007130166974193549</v>
      </c>
      <c r="G25" s="66">
        <v>0.0006890548292002725</v>
      </c>
      <c r="H25" s="66">
        <v>0.0007312178572903223</v>
      </c>
      <c r="I25" s="66">
        <v>0.0006758098584473547</v>
      </c>
      <c r="J25" s="66">
        <v>0.0007045787508232258</v>
      </c>
      <c r="K25" s="66">
        <v>0.0006362298699755985</v>
      </c>
      <c r="L25" s="66">
        <v>0.0006668035667497922</v>
      </c>
      <c r="M25" s="66">
        <v>0.0007414485409433404</v>
      </c>
    </row>
    <row r="27" spans="1:13" ht="12.75">
      <c r="A27" s="282"/>
      <c r="B27" s="18">
        <v>1990</v>
      </c>
      <c r="C27" s="18">
        <v>1991</v>
      </c>
      <c r="D27" s="18">
        <v>1992</v>
      </c>
      <c r="E27" s="18">
        <v>1993</v>
      </c>
      <c r="F27" s="18">
        <v>1994</v>
      </c>
      <c r="G27" s="18">
        <v>1995</v>
      </c>
      <c r="H27" s="18">
        <v>1996</v>
      </c>
      <c r="I27" s="18">
        <v>1997</v>
      </c>
      <c r="J27" s="18">
        <v>1998</v>
      </c>
      <c r="K27" s="18">
        <v>1999</v>
      </c>
      <c r="L27" s="18">
        <v>2000</v>
      </c>
      <c r="M27" s="18">
        <v>2001</v>
      </c>
    </row>
    <row r="28" spans="1:13" ht="12.75">
      <c r="A28" s="282" t="s">
        <v>31</v>
      </c>
      <c r="B28" s="18">
        <v>100</v>
      </c>
      <c r="C28" s="18">
        <v>110.62744468771118</v>
      </c>
      <c r="D28" s="18">
        <v>121.50951895881634</v>
      </c>
      <c r="E28" s="18">
        <v>133.45448580337586</v>
      </c>
      <c r="F28" s="18">
        <v>145.11795136658355</v>
      </c>
      <c r="G28" s="18">
        <v>157.24035585589309</v>
      </c>
      <c r="H28" s="18">
        <v>169.34946928380913</v>
      </c>
      <c r="I28" s="18">
        <v>179.79308128930853</v>
      </c>
      <c r="J28" s="18">
        <v>193.62796426809254</v>
      </c>
      <c r="K28" s="18">
        <v>205.82725736558575</v>
      </c>
      <c r="L28" s="18">
        <v>213.32121124515785</v>
      </c>
      <c r="M28" s="18">
        <v>226.0807679476052</v>
      </c>
    </row>
    <row r="29" spans="1:13" ht="12.75">
      <c r="A29" s="282" t="s">
        <v>32</v>
      </c>
      <c r="B29" s="18">
        <v>100</v>
      </c>
      <c r="C29" s="18">
        <v>106.7200116295106</v>
      </c>
      <c r="D29" s="18">
        <v>116.13293741603962</v>
      </c>
      <c r="E29" s="18">
        <v>135.09350742913847</v>
      </c>
      <c r="F29" s="18">
        <v>159.40945633932722</v>
      </c>
      <c r="G29" s="18">
        <v>192.40297204654743</v>
      </c>
      <c r="H29" s="18">
        <v>225.09241974504596</v>
      </c>
      <c r="I29" s="18">
        <v>262.1137234874337</v>
      </c>
      <c r="J29" s="18">
        <v>298.38478339994793</v>
      </c>
      <c r="K29" s="18">
        <v>344.2948475153024</v>
      </c>
      <c r="L29" s="18">
        <v>367.34985964229594</v>
      </c>
      <c r="M29" s="18">
        <v>421.2678348353211</v>
      </c>
    </row>
    <row r="30" spans="1:13" ht="12.75">
      <c r="A30" s="282" t="s">
        <v>33</v>
      </c>
      <c r="B30" s="18">
        <v>100</v>
      </c>
      <c r="C30" s="18">
        <v>89.62788480913225</v>
      </c>
      <c r="D30" s="18">
        <v>95.06324264919334</v>
      </c>
      <c r="E30" s="18">
        <v>89.62578917814537</v>
      </c>
      <c r="F30" s="18">
        <v>94.87862757623515</v>
      </c>
      <c r="G30" s="72">
        <v>125.19103920219494</v>
      </c>
      <c r="H30" s="18">
        <v>157.22758724752958</v>
      </c>
      <c r="I30" s="18">
        <v>161.9924051531688</v>
      </c>
      <c r="J30" s="18">
        <v>160.18476173725347</v>
      </c>
      <c r="K30" s="18">
        <v>178.38720200992094</v>
      </c>
      <c r="L30" s="18">
        <v>180.5330558215158</v>
      </c>
      <c r="M30" s="18">
        <v>193.83063647974086</v>
      </c>
    </row>
    <row r="31" spans="1:13" ht="12.75">
      <c r="A31" s="282" t="s">
        <v>34</v>
      </c>
      <c r="B31" s="18">
        <v>100</v>
      </c>
      <c r="C31" s="18">
        <v>71.19727577177596</v>
      </c>
      <c r="D31" s="18">
        <v>40.31496886381583</v>
      </c>
      <c r="E31" s="18">
        <v>41.53092226298025</v>
      </c>
      <c r="F31" s="18">
        <v>36.77722481583891</v>
      </c>
      <c r="G31" s="18">
        <v>35.54127758249888</v>
      </c>
      <c r="H31" s="18">
        <v>37.716036138079104</v>
      </c>
      <c r="I31" s="18">
        <v>34.85810526855126</v>
      </c>
      <c r="J31" s="18">
        <v>36.341997618393115</v>
      </c>
      <c r="K31" s="18">
        <v>32.8165792573056</v>
      </c>
      <c r="L31" s="18">
        <v>34.39356297141137</v>
      </c>
      <c r="M31" s="18">
        <v>38.243732269303756</v>
      </c>
    </row>
    <row r="32" spans="1:13" ht="12.75">
      <c r="A32" s="282" t="s">
        <v>55</v>
      </c>
      <c r="B32" s="18">
        <v>100</v>
      </c>
      <c r="C32" s="18">
        <v>110.14307058582358</v>
      </c>
      <c r="D32" s="18">
        <v>120.89577707597994</v>
      </c>
      <c r="E32" s="18">
        <v>132.5874515182295</v>
      </c>
      <c r="F32" s="18">
        <v>144.30292734755415</v>
      </c>
      <c r="G32" s="18">
        <v>157.04288599661675</v>
      </c>
      <c r="H32" s="18">
        <v>169.85939544698869</v>
      </c>
      <c r="I32" s="18">
        <v>180.5000058390898</v>
      </c>
      <c r="J32" s="18">
        <v>194.33636470648187</v>
      </c>
      <c r="K32" s="18">
        <v>207.05854085397237</v>
      </c>
      <c r="L32" s="18">
        <v>214.6662934235296</v>
      </c>
      <c r="M32" s="18">
        <v>228.02558629245925</v>
      </c>
    </row>
    <row r="34" spans="2:13" ht="12.75">
      <c r="B34" s="18">
        <v>1990</v>
      </c>
      <c r="C34" s="18">
        <v>1991</v>
      </c>
      <c r="D34" s="18">
        <v>1992</v>
      </c>
      <c r="E34" s="18">
        <v>1993</v>
      </c>
      <c r="F34" s="18">
        <v>1994</v>
      </c>
      <c r="G34" s="18">
        <v>1995</v>
      </c>
      <c r="H34" s="18">
        <v>1996</v>
      </c>
      <c r="I34" s="18">
        <v>1997</v>
      </c>
      <c r="J34" s="18">
        <v>1998</v>
      </c>
      <c r="K34" s="18">
        <v>1999</v>
      </c>
      <c r="L34" s="18">
        <v>2000</v>
      </c>
      <c r="M34" s="18">
        <v>2001</v>
      </c>
    </row>
    <row r="35" spans="1:13" ht="12.75">
      <c r="A35" s="282" t="s">
        <v>55</v>
      </c>
      <c r="B35" s="66">
        <f>SUM(B6,B11,B18,B25)</f>
        <v>38.944487008739856</v>
      </c>
      <c r="C35" s="66">
        <f aca="true" t="shared" si="4" ref="C35:M35">SUM(C6,C11,C18,C25)</f>
        <v>42.89465381532323</v>
      </c>
      <c r="D35" s="66">
        <f t="shared" si="4"/>
        <v>47.0822401974701</v>
      </c>
      <c r="E35" s="66">
        <f t="shared" si="4"/>
        <v>51.63550283173614</v>
      </c>
      <c r="F35" s="66">
        <f t="shared" si="4"/>
        <v>56.198034794099534</v>
      </c>
      <c r="G35" s="66">
        <f t="shared" si="4"/>
        <v>61.159546335102554</v>
      </c>
      <c r="H35" s="66">
        <f t="shared" si="4"/>
        <v>66.15087019297657</v>
      </c>
      <c r="I35" s="66">
        <f t="shared" si="4"/>
        <v>70.294801324779</v>
      </c>
      <c r="J35" s="66">
        <f t="shared" si="4"/>
        <v>75.68330030637314</v>
      </c>
      <c r="K35" s="66">
        <f t="shared" si="4"/>
        <v>80.63788654336157</v>
      </c>
      <c r="L35" s="66">
        <f t="shared" si="4"/>
        <v>83.60068675446986</v>
      </c>
      <c r="M35" s="66">
        <f t="shared" si="4"/>
        <v>88.80339483026968</v>
      </c>
    </row>
    <row r="36" spans="2:13" ht="12.75">
      <c r="B36" s="66">
        <f>B35/$B$35*100</f>
        <v>100</v>
      </c>
      <c r="C36" s="66">
        <f aca="true" t="shared" si="5" ref="C36:M36">C35/$B$35*100</f>
        <v>110.14307058582358</v>
      </c>
      <c r="D36" s="66">
        <f t="shared" si="5"/>
        <v>120.89577707597994</v>
      </c>
      <c r="E36" s="66">
        <f t="shared" si="5"/>
        <v>132.5874515182295</v>
      </c>
      <c r="F36" s="66">
        <f t="shared" si="5"/>
        <v>144.30292734755415</v>
      </c>
      <c r="G36" s="66">
        <f t="shared" si="5"/>
        <v>157.04288599661675</v>
      </c>
      <c r="H36" s="66">
        <f t="shared" si="5"/>
        <v>169.85939544698869</v>
      </c>
      <c r="I36" s="66">
        <f t="shared" si="5"/>
        <v>180.5000058390898</v>
      </c>
      <c r="J36" s="66">
        <f t="shared" si="5"/>
        <v>194.33636470648187</v>
      </c>
      <c r="K36" s="66">
        <f t="shared" si="5"/>
        <v>207.05854085397237</v>
      </c>
      <c r="L36" s="66">
        <f t="shared" si="5"/>
        <v>214.6662934235296</v>
      </c>
      <c r="M36" s="66">
        <f t="shared" si="5"/>
        <v>228.02558629245925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29"/>
  <sheetViews>
    <sheetView workbookViewId="0" topLeftCell="A1">
      <selection activeCell="C15" sqref="C15"/>
    </sheetView>
  </sheetViews>
  <sheetFormatPr defaultColWidth="11.421875" defaultRowHeight="12.75"/>
  <cols>
    <col min="1" max="1" width="14.28125" style="18" customWidth="1"/>
    <col min="2" max="2" width="13.140625" style="18" customWidth="1"/>
    <col min="3" max="3" width="14.421875" style="18" customWidth="1"/>
    <col min="4" max="4" width="11.7109375" style="18" customWidth="1"/>
    <col min="5" max="16384" width="9.140625" style="18" customWidth="1"/>
  </cols>
  <sheetData>
    <row r="1" spans="5:6" ht="12.75">
      <c r="E1" s="21"/>
      <c r="F1" s="21"/>
    </row>
    <row r="3" ht="12.75">
      <c r="A3" s="19" t="s">
        <v>183</v>
      </c>
    </row>
    <row r="4" ht="12.75">
      <c r="A4" s="18" t="s">
        <v>184</v>
      </c>
    </row>
    <row r="5" spans="2:4" ht="12.75">
      <c r="B5" s="21">
        <v>1990</v>
      </c>
      <c r="C5" s="21" t="s">
        <v>185</v>
      </c>
      <c r="D5" s="147" t="s">
        <v>186</v>
      </c>
    </row>
    <row r="6" spans="1:4" ht="12.75">
      <c r="A6" s="18" t="s">
        <v>187</v>
      </c>
      <c r="B6" s="18">
        <v>82</v>
      </c>
      <c r="C6" s="18">
        <v>152</v>
      </c>
      <c r="D6" s="148">
        <f>(C6-B6)/B6</f>
        <v>0.8536585365853658</v>
      </c>
    </row>
    <row r="7" spans="1:4" ht="12.75">
      <c r="A7" s="18" t="s">
        <v>130</v>
      </c>
      <c r="B7" s="18">
        <v>21</v>
      </c>
      <c r="C7" s="18">
        <v>19</v>
      </c>
      <c r="D7" s="148">
        <f>(C7-B7)/B7</f>
        <v>-0.09523809523809523</v>
      </c>
    </row>
    <row r="8" spans="1:4" ht="12.75">
      <c r="A8" s="18" t="s">
        <v>46</v>
      </c>
      <c r="B8" s="18">
        <v>9</v>
      </c>
      <c r="C8" s="18">
        <v>4</v>
      </c>
      <c r="D8" s="148">
        <f>(C8-B8)/B8</f>
        <v>-0.5555555555555556</v>
      </c>
    </row>
    <row r="9" spans="1:4" ht="12.75">
      <c r="A9" s="18" t="s">
        <v>45</v>
      </c>
      <c r="B9" s="18">
        <v>627</v>
      </c>
      <c r="C9" s="18">
        <v>850</v>
      </c>
      <c r="D9" s="148">
        <f>(C9-B9)/B9</f>
        <v>0.35566188197767146</v>
      </c>
    </row>
    <row r="10" spans="1:4" ht="12.75">
      <c r="A10" s="19" t="s">
        <v>37</v>
      </c>
      <c r="B10" s="19">
        <f>SUM(B6:B9)</f>
        <v>739</v>
      </c>
      <c r="C10" s="19">
        <f>SUM(C6:C9)</f>
        <v>1025</v>
      </c>
      <c r="D10" s="148">
        <f>(C10-B10)/B10</f>
        <v>0.3870094722598105</v>
      </c>
    </row>
    <row r="12" ht="12.75">
      <c r="A12" s="18" t="s">
        <v>188</v>
      </c>
    </row>
    <row r="13" spans="1:4" ht="12.75">
      <c r="A13" s="19"/>
      <c r="B13" s="19"/>
      <c r="C13" s="19"/>
      <c r="D13" s="19"/>
    </row>
    <row r="29" ht="12.75">
      <c r="G29" s="72"/>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18"/>
  <sheetViews>
    <sheetView workbookViewId="0" topLeftCell="A1">
      <selection activeCell="F8" sqref="F8"/>
    </sheetView>
  </sheetViews>
  <sheetFormatPr defaultColWidth="11.421875" defaultRowHeight="12.75"/>
  <sheetData>
    <row r="1" spans="1:10" ht="12.75">
      <c r="A1" s="11" t="s">
        <v>38</v>
      </c>
      <c r="B1" s="11" t="s">
        <v>31</v>
      </c>
      <c r="C1" s="11"/>
      <c r="D1" s="11" t="s">
        <v>33</v>
      </c>
      <c r="E1" s="11"/>
      <c r="F1" s="11" t="s">
        <v>34</v>
      </c>
      <c r="G1" s="11"/>
      <c r="H1" s="11" t="s">
        <v>32</v>
      </c>
      <c r="I1" s="11"/>
      <c r="J1" t="s">
        <v>174</v>
      </c>
    </row>
    <row r="2" spans="1:11" ht="12.75">
      <c r="A2" s="4"/>
      <c r="B2" s="4" t="s">
        <v>42</v>
      </c>
      <c r="C2" s="4" t="s">
        <v>43</v>
      </c>
      <c r="D2" s="4" t="s">
        <v>42</v>
      </c>
      <c r="E2" s="4" t="s">
        <v>43</v>
      </c>
      <c r="F2" s="4" t="s">
        <v>42</v>
      </c>
      <c r="G2" s="4" t="s">
        <v>43</v>
      </c>
      <c r="H2" s="4" t="s">
        <v>42</v>
      </c>
      <c r="I2" s="4" t="s">
        <v>43</v>
      </c>
      <c r="J2" s="4" t="s">
        <v>42</v>
      </c>
      <c r="K2" s="4" t="s">
        <v>43</v>
      </c>
    </row>
    <row r="3" spans="1:11" ht="12.75">
      <c r="A3" t="s">
        <v>39</v>
      </c>
      <c r="B3" s="8">
        <v>833.9249238001835</v>
      </c>
      <c r="C3" s="126">
        <v>96.59349311059304</v>
      </c>
      <c r="D3" s="257">
        <v>61.39876580824452</v>
      </c>
      <c r="E3" s="258">
        <v>97.2997548148345</v>
      </c>
      <c r="F3" s="126">
        <v>54.39690952218933</v>
      </c>
      <c r="G3" s="8">
        <f>F3/$F$6*100</f>
        <v>92.1719615058243</v>
      </c>
      <c r="H3" s="8">
        <v>14.268702868228297</v>
      </c>
      <c r="I3" s="124">
        <v>0.9483169014649457</v>
      </c>
      <c r="J3" s="8">
        <f>SUM(B3,D3,F3,H3)</f>
        <v>963.9893019988456</v>
      </c>
      <c r="K3" s="124">
        <f>J3/$J$6</f>
        <v>0.9635072839101886</v>
      </c>
    </row>
    <row r="4" spans="1:11" ht="12.75">
      <c r="A4" t="s">
        <v>41</v>
      </c>
      <c r="B4" s="8">
        <v>3.0485364480749686</v>
      </c>
      <c r="C4" s="126">
        <v>0.3531118641383584</v>
      </c>
      <c r="D4" s="257">
        <v>0.2453590151565</v>
      </c>
      <c r="E4" s="258">
        <v>0.38882494952579383</v>
      </c>
      <c r="F4" s="126">
        <v>4.548601843835348</v>
      </c>
      <c r="G4" s="8">
        <f>F4/$F$6*100</f>
        <v>7.707304656421578</v>
      </c>
      <c r="H4" s="8">
        <v>0.05951134324546799</v>
      </c>
      <c r="I4" s="124">
        <v>0.003955202736348414</v>
      </c>
      <c r="J4" s="8">
        <f>SUM(B4,D4,F4,H4)</f>
        <v>7.902008650312284</v>
      </c>
      <c r="K4" s="124">
        <f>J4/$J$6</f>
        <v>0.00789805745386407</v>
      </c>
    </row>
    <row r="5" spans="1:11" ht="12.75">
      <c r="A5" t="s">
        <v>40</v>
      </c>
      <c r="B5" s="8">
        <v>26.361011821610287</v>
      </c>
      <c r="C5" s="126">
        <v>3.053395025268598</v>
      </c>
      <c r="D5" s="257">
        <v>1.4585684208820002</v>
      </c>
      <c r="E5" s="258">
        <v>2.3114202356396945</v>
      </c>
      <c r="F5" s="126">
        <v>0.07125320478465502</v>
      </c>
      <c r="G5" s="8">
        <f>F5/$F$6*100</f>
        <v>0.12073383775412527</v>
      </c>
      <c r="H5" s="8">
        <v>0.718130366152362</v>
      </c>
      <c r="I5" s="124">
        <v>0.04772789579870581</v>
      </c>
      <c r="J5" s="8">
        <f>SUM(B5,D5,F5,H5)</f>
        <v>28.608963813429302</v>
      </c>
      <c r="K5" s="124">
        <f>J5/$J$6</f>
        <v>0.02859465863594734</v>
      </c>
    </row>
    <row r="6" spans="1:11" ht="13.5" thickBot="1">
      <c r="A6" s="131" t="s">
        <v>37</v>
      </c>
      <c r="B6" s="130">
        <v>863.3344720698688</v>
      </c>
      <c r="C6" s="137">
        <v>100</v>
      </c>
      <c r="D6" s="259">
        <v>63.102693244283024</v>
      </c>
      <c r="E6" s="259">
        <v>100</v>
      </c>
      <c r="F6" s="137">
        <v>59.016764570809336</v>
      </c>
      <c r="G6" s="130">
        <f>F6/$F$6*100</f>
        <v>100</v>
      </c>
      <c r="H6" s="130">
        <v>15.046344577626128</v>
      </c>
      <c r="I6" s="132">
        <v>1</v>
      </c>
      <c r="J6" s="130">
        <f>SUM(B6,D6,F6,H6)</f>
        <v>1000.5002744625872</v>
      </c>
      <c r="K6" s="132">
        <f>J6/$J$6</f>
        <v>1</v>
      </c>
    </row>
    <row r="7" ht="13.5" thickTop="1">
      <c r="D7" s="256" t="s">
        <v>251</v>
      </c>
    </row>
    <row r="8" spans="4:6" ht="12.75">
      <c r="D8" s="256"/>
      <c r="F8" t="s">
        <v>261</v>
      </c>
    </row>
    <row r="9" spans="4:6" ht="12.75">
      <c r="D9" s="256"/>
      <c r="E9" s="224"/>
      <c r="F9" s="224"/>
    </row>
    <row r="10" spans="1:6" ht="12.75">
      <c r="A10" s="96"/>
      <c r="B10" s="260"/>
      <c r="C10" s="260"/>
      <c r="D10" s="262"/>
      <c r="E10" s="222"/>
      <c r="F10" s="225"/>
    </row>
    <row r="11" spans="1:6" ht="12.75">
      <c r="A11" s="96"/>
      <c r="B11" s="260"/>
      <c r="C11" s="260"/>
      <c r="D11" s="262"/>
      <c r="E11" s="227"/>
      <c r="F11" s="228"/>
    </row>
    <row r="12" spans="1:7" ht="12.75">
      <c r="A12" s="96"/>
      <c r="B12" s="260"/>
      <c r="C12" s="260"/>
      <c r="D12" s="253"/>
      <c r="E12" s="227"/>
      <c r="F12" s="228"/>
      <c r="G12" s="96"/>
    </row>
    <row r="13" spans="1:7" ht="12.75">
      <c r="A13" s="263"/>
      <c r="B13" s="261"/>
      <c r="C13" s="261"/>
      <c r="D13" s="253"/>
      <c r="E13" s="227"/>
      <c r="F13" s="228"/>
      <c r="G13" s="96"/>
    </row>
    <row r="14" spans="1:7" ht="12.75">
      <c r="A14" s="210"/>
      <c r="B14" s="211"/>
      <c r="C14" s="96"/>
      <c r="D14" s="264"/>
      <c r="E14" s="229"/>
      <c r="F14" s="230"/>
      <c r="G14" s="96"/>
    </row>
    <row r="15" spans="1:7" ht="12.75">
      <c r="A15" s="210"/>
      <c r="B15" s="211"/>
      <c r="C15" s="96"/>
      <c r="D15" s="96"/>
      <c r="E15" s="96"/>
      <c r="F15" s="96"/>
      <c r="G15" s="96"/>
    </row>
    <row r="16" spans="2:7" ht="12.75">
      <c r="B16" s="219"/>
      <c r="C16" s="96"/>
      <c r="D16" s="96"/>
      <c r="E16" s="96"/>
      <c r="F16" s="96"/>
      <c r="G16" s="96"/>
    </row>
    <row r="17" ht="12.75">
      <c r="B17" s="219"/>
    </row>
    <row r="18" ht="12.75">
      <c r="B18" s="219"/>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G29"/>
  <sheetViews>
    <sheetView tabSelected="1" workbookViewId="0" topLeftCell="A1">
      <selection activeCell="I4" sqref="I4"/>
    </sheetView>
  </sheetViews>
  <sheetFormatPr defaultColWidth="11.421875" defaultRowHeight="12.75"/>
  <cols>
    <col min="1" max="16384" width="9.140625" style="18" customWidth="1"/>
  </cols>
  <sheetData>
    <row r="2" ht="12.75">
      <c r="A2" s="19" t="s">
        <v>189</v>
      </c>
    </row>
    <row r="4" ht="12.75">
      <c r="A4" s="18" t="str">
        <f>'manip_N2O projections'!A3</f>
        <v>Unit: ktones N2O</v>
      </c>
    </row>
    <row r="5" spans="2:4" ht="12.75">
      <c r="B5" s="19">
        <f>'manip_N2O projections'!B4</f>
        <v>1990</v>
      </c>
      <c r="C5" s="19">
        <f>'manip_N2O projections'!C4</f>
        <v>2010</v>
      </c>
      <c r="D5" s="282" t="s">
        <v>43</v>
      </c>
    </row>
    <row r="6" spans="1:4" ht="12.75">
      <c r="A6" s="18" t="str">
        <f>'manip_N2O projections'!A5</f>
        <v>Road transport</v>
      </c>
      <c r="B6" s="146">
        <f>'manip_N2O projections'!B5</f>
        <v>29.17465058073272</v>
      </c>
      <c r="C6" s="146">
        <f>'manip_N2O projections'!C5</f>
        <v>91.57313942332271</v>
      </c>
      <c r="D6" s="146">
        <f>(C6-B6)/B6*100</f>
        <v>213.8791299999277</v>
      </c>
    </row>
    <row r="7" spans="1:4" ht="12.75">
      <c r="A7" s="18" t="str">
        <f>'manip_N2O projections'!A6</f>
        <v>Rail transport</v>
      </c>
      <c r="B7" s="146">
        <f>'manip_N2O projections'!B6</f>
        <v>4.734315206252777</v>
      </c>
      <c r="C7" s="146">
        <f>'manip_N2O projections'!C6</f>
        <v>7.588238640369028</v>
      </c>
      <c r="D7" s="146">
        <f>(C7-B7)/B7*100</f>
        <v>60.281652356965445</v>
      </c>
    </row>
    <row r="8" spans="1:4" ht="12.75">
      <c r="A8" s="18" t="str">
        <f>'manip_N2O projections'!A7</f>
        <v>Air transport</v>
      </c>
      <c r="B8" s="146">
        <f>'manip_N2O projections'!B7</f>
        <v>2.7000825805895716</v>
      </c>
      <c r="C8" s="146">
        <f>'manip_N2O projections'!C7</f>
        <v>6.49196440444354</v>
      </c>
      <c r="D8" s="146">
        <f>(C8-B8)/B8*100</f>
        <v>140.43577226538008</v>
      </c>
    </row>
    <row r="9" spans="1:4" ht="12.75">
      <c r="A9" s="18" t="str">
        <f>'manip_N2O projections'!A8</f>
        <v>Inland navigation</v>
      </c>
      <c r="B9" s="146">
        <f>'manip_N2O projections'!B8</f>
        <v>1.3909516324249296</v>
      </c>
      <c r="C9" s="146">
        <f>'manip_N2O projections'!C8</f>
        <v>1.2983928808887129</v>
      </c>
      <c r="D9" s="146">
        <f>(C9-B9)/B9*100</f>
        <v>-6.654347238146125</v>
      </c>
    </row>
    <row r="10" spans="1:4" ht="12.75">
      <c r="A10" s="19" t="str">
        <f>'manip_N2O projections'!A9</f>
        <v>total</v>
      </c>
      <c r="B10" s="149">
        <f>'manip_N2O projections'!B9</f>
        <v>38</v>
      </c>
      <c r="C10" s="149">
        <f>'manip_N2O projections'!C9</f>
        <v>106.95173534902399</v>
      </c>
      <c r="D10" s="146">
        <f>(C10-B10)/B10*100</f>
        <v>181.4519351290105</v>
      </c>
    </row>
    <row r="12" ht="12.75">
      <c r="A12" s="35" t="s">
        <v>190</v>
      </c>
    </row>
    <row r="13" ht="12.75">
      <c r="A13" s="18" t="s">
        <v>191</v>
      </c>
    </row>
    <row r="29" ht="12.75">
      <c r="G29" s="72"/>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T86"/>
  <sheetViews>
    <sheetView workbookViewId="0" topLeftCell="A2">
      <selection activeCell="B6" sqref="B6"/>
    </sheetView>
  </sheetViews>
  <sheetFormatPr defaultColWidth="11.421875" defaultRowHeight="12.75"/>
  <cols>
    <col min="1" max="1" width="43.00390625" style="18" customWidth="1"/>
    <col min="2" max="2" width="10.140625" style="30" customWidth="1"/>
    <col min="3" max="3" width="11.57421875" style="18" customWidth="1"/>
    <col min="4" max="16384" width="9.140625" style="18" customWidth="1"/>
  </cols>
  <sheetData>
    <row r="1" spans="1:9" ht="12.75">
      <c r="A1" s="150" t="s">
        <v>192</v>
      </c>
      <c r="B1" s="151"/>
      <c r="C1" s="150" t="s">
        <v>193</v>
      </c>
      <c r="D1" s="150"/>
      <c r="E1" s="150"/>
      <c r="F1" s="150"/>
      <c r="G1" s="150"/>
      <c r="H1" s="150"/>
      <c r="I1" s="150"/>
    </row>
    <row r="3" spans="1:16" ht="15.75">
      <c r="A3" s="152" t="s">
        <v>194</v>
      </c>
      <c r="B3" s="153"/>
      <c r="C3" s="153"/>
      <c r="D3" s="153"/>
      <c r="E3" s="153"/>
      <c r="F3" s="153"/>
      <c r="G3" s="153"/>
      <c r="H3" s="153"/>
      <c r="I3" s="153"/>
      <c r="J3" s="153"/>
      <c r="K3" s="153"/>
      <c r="L3" s="153"/>
      <c r="M3" s="153"/>
      <c r="N3" s="153"/>
      <c r="O3" s="153"/>
      <c r="P3" s="153"/>
    </row>
    <row r="4" spans="2:16" ht="12.75">
      <c r="B4" s="153"/>
      <c r="C4" s="153"/>
      <c r="D4" s="153"/>
      <c r="E4" s="153"/>
      <c r="F4" s="153"/>
      <c r="G4" s="153"/>
      <c r="H4" s="153"/>
      <c r="I4" s="153"/>
      <c r="J4" s="153"/>
      <c r="K4" s="153"/>
      <c r="L4" s="153"/>
      <c r="M4" s="153"/>
      <c r="N4" s="153"/>
      <c r="O4" s="153"/>
      <c r="P4" s="153"/>
    </row>
    <row r="5" spans="1:16" s="19" customFormat="1" ht="12.75">
      <c r="A5" s="19" t="s">
        <v>40</v>
      </c>
      <c r="B5" s="21" t="s">
        <v>195</v>
      </c>
      <c r="C5" s="21" t="s">
        <v>196</v>
      </c>
      <c r="D5" s="21" t="s">
        <v>197</v>
      </c>
      <c r="E5" s="21" t="s">
        <v>198</v>
      </c>
      <c r="F5" s="21" t="s">
        <v>199</v>
      </c>
      <c r="G5" s="21" t="s">
        <v>200</v>
      </c>
      <c r="H5" s="21" t="s">
        <v>201</v>
      </c>
      <c r="I5" s="21" t="s">
        <v>202</v>
      </c>
      <c r="J5" s="21" t="s">
        <v>203</v>
      </c>
      <c r="K5" s="21" t="s">
        <v>204</v>
      </c>
      <c r="L5" s="21" t="s">
        <v>205</v>
      </c>
      <c r="M5" s="21" t="s">
        <v>206</v>
      </c>
      <c r="N5" s="21" t="s">
        <v>207</v>
      </c>
      <c r="O5" s="21" t="s">
        <v>208</v>
      </c>
      <c r="P5" s="21" t="s">
        <v>159</v>
      </c>
    </row>
    <row r="6" spans="1:16" ht="12.75" hidden="1">
      <c r="A6" s="154">
        <v>1990</v>
      </c>
      <c r="B6" s="155">
        <v>28737.85239366832</v>
      </c>
      <c r="C6" s="155">
        <v>710.2605912599153</v>
      </c>
      <c r="D6" s="155">
        <v>695.060083880921</v>
      </c>
      <c r="E6" s="155">
        <v>473.2691801248461</v>
      </c>
      <c r="F6" s="155">
        <v>499.3372485540352</v>
      </c>
      <c r="G6" s="155">
        <v>3659.1485787323363</v>
      </c>
      <c r="H6" s="155">
        <v>9406.589337119598</v>
      </c>
      <c r="I6" s="155">
        <v>467.447199789445</v>
      </c>
      <c r="J6" s="155">
        <v>240.80097254025625</v>
      </c>
      <c r="K6" s="155">
        <v>4256.573314774217</v>
      </c>
      <c r="L6" s="155">
        <v>1342.3542235430193</v>
      </c>
      <c r="M6" s="155">
        <v>362.60757631669</v>
      </c>
      <c r="N6" s="155">
        <v>1985.7518935779449</v>
      </c>
      <c r="O6" s="155">
        <v>826.6678428606681</v>
      </c>
      <c r="P6" s="155">
        <v>3811.9843505944295</v>
      </c>
    </row>
    <row r="7" spans="1:16" ht="12.75" hidden="1">
      <c r="A7" s="18" t="s">
        <v>209</v>
      </c>
      <c r="B7" s="155">
        <v>25643.969831798375</v>
      </c>
      <c r="C7" s="155">
        <v>680.8550532156353</v>
      </c>
      <c r="D7" s="155">
        <v>606.909382749821</v>
      </c>
      <c r="E7" s="155">
        <v>402.0596852574261</v>
      </c>
      <c r="F7" s="155">
        <v>456.4381175885152</v>
      </c>
      <c r="G7" s="155">
        <v>3031.864116593696</v>
      </c>
      <c r="H7" s="155">
        <v>8902.406879098096</v>
      </c>
      <c r="I7" s="155">
        <v>343.4073459827649</v>
      </c>
      <c r="J7" s="155">
        <v>208.78729088205628</v>
      </c>
      <c r="K7" s="155">
        <v>3843.440176448237</v>
      </c>
      <c r="L7" s="155">
        <v>1187.7985346187395</v>
      </c>
      <c r="M7" s="155">
        <v>309.45657213678993</v>
      </c>
      <c r="N7" s="155">
        <v>1735.944150416025</v>
      </c>
      <c r="O7" s="155">
        <v>755.477336177948</v>
      </c>
      <c r="P7" s="155">
        <v>3179.1251906326293</v>
      </c>
    </row>
    <row r="8" spans="2:16" ht="12.75" hidden="1">
      <c r="B8" s="155"/>
      <c r="C8" s="30"/>
      <c r="D8" s="30"/>
      <c r="E8" s="30"/>
      <c r="F8" s="30"/>
      <c r="G8" s="30"/>
      <c r="H8" s="30"/>
      <c r="I8" s="30"/>
      <c r="J8" s="30"/>
      <c r="K8" s="30"/>
      <c r="L8" s="30"/>
      <c r="M8" s="30"/>
      <c r="N8" s="30"/>
      <c r="O8" s="30"/>
      <c r="P8" s="30"/>
    </row>
    <row r="9" spans="1:16" ht="12.75" hidden="1">
      <c r="A9" s="154">
        <v>2010</v>
      </c>
      <c r="B9" s="155">
        <v>127908.57190371703</v>
      </c>
      <c r="C9" s="155">
        <v>2359.086267565346</v>
      </c>
      <c r="D9" s="155">
        <v>3342.9441978382483</v>
      </c>
      <c r="E9" s="155">
        <v>1935.9330104263574</v>
      </c>
      <c r="F9" s="155">
        <v>2216.4603117948955</v>
      </c>
      <c r="G9" s="155">
        <v>19197.078146750595</v>
      </c>
      <c r="H9" s="155">
        <v>27724.676861775613</v>
      </c>
      <c r="I9" s="155">
        <v>2569.6719043655035</v>
      </c>
      <c r="J9" s="155">
        <v>1510.1501007468682</v>
      </c>
      <c r="K9" s="155">
        <v>23333.28366995474</v>
      </c>
      <c r="L9" s="155">
        <v>5811.806201541729</v>
      </c>
      <c r="M9" s="155">
        <v>2557.079231040377</v>
      </c>
      <c r="N9" s="155">
        <v>10644.898025575587</v>
      </c>
      <c r="O9" s="155">
        <v>3414.7531433627564</v>
      </c>
      <c r="P9" s="155">
        <v>21290.75083097841</v>
      </c>
    </row>
    <row r="10" spans="1:16" ht="12.75" hidden="1">
      <c r="A10" s="18" t="s">
        <v>210</v>
      </c>
      <c r="B10" s="155">
        <v>122406.00113504383</v>
      </c>
      <c r="C10" s="155">
        <v>2287.095599553926</v>
      </c>
      <c r="D10" s="155">
        <v>3189.298415481628</v>
      </c>
      <c r="E10" s="155">
        <v>1848.9387252266174</v>
      </c>
      <c r="F10" s="155">
        <v>2166.6546171274554</v>
      </c>
      <c r="G10" s="155">
        <v>18216.580812248594</v>
      </c>
      <c r="H10" s="155">
        <v>26889.237283086914</v>
      </c>
      <c r="I10" s="155">
        <v>2335.8427185239634</v>
      </c>
      <c r="J10" s="155">
        <v>1447.9950318944484</v>
      </c>
      <c r="K10" s="155">
        <v>22639.12720760372</v>
      </c>
      <c r="L10" s="155">
        <v>5315.447324650929</v>
      </c>
      <c r="M10" s="155">
        <v>2473.472920729157</v>
      </c>
      <c r="N10" s="155">
        <v>10222.182138990927</v>
      </c>
      <c r="O10" s="155">
        <v>3316.390957192816</v>
      </c>
      <c r="P10" s="155">
        <v>20057.737382732732</v>
      </c>
    </row>
    <row r="11" ht="12.75" hidden="1"/>
    <row r="12" spans="1:16" s="66" customFormat="1" ht="12.75">
      <c r="A12" s="156" t="s">
        <v>211</v>
      </c>
      <c r="B12" s="157">
        <f>SUM(C12:P12)</f>
        <v>38</v>
      </c>
      <c r="C12" s="158">
        <v>1</v>
      </c>
      <c r="D12" s="158">
        <v>1</v>
      </c>
      <c r="E12" s="158">
        <v>0</v>
      </c>
      <c r="F12" s="158">
        <v>2</v>
      </c>
      <c r="G12" s="158">
        <v>4</v>
      </c>
      <c r="H12" s="158">
        <v>10</v>
      </c>
      <c r="I12" s="158">
        <v>1</v>
      </c>
      <c r="J12" s="158">
        <v>0</v>
      </c>
      <c r="K12" s="158">
        <v>4</v>
      </c>
      <c r="L12" s="158">
        <v>5</v>
      </c>
      <c r="M12" s="158">
        <v>1</v>
      </c>
      <c r="N12" s="158">
        <v>2</v>
      </c>
      <c r="O12" s="158">
        <v>3</v>
      </c>
      <c r="P12" s="66">
        <v>4</v>
      </c>
    </row>
    <row r="13" spans="2:16" ht="12.75">
      <c r="B13" s="30">
        <f>B12*310/1000</f>
        <v>11.78</v>
      </c>
      <c r="C13" s="159"/>
      <c r="D13" s="159"/>
      <c r="E13" s="159"/>
      <c r="F13" s="159"/>
      <c r="G13" s="159"/>
      <c r="H13" s="159"/>
      <c r="I13" s="159"/>
      <c r="J13" s="159"/>
      <c r="K13" s="159"/>
      <c r="L13" s="159"/>
      <c r="M13" s="159"/>
      <c r="N13" s="159"/>
      <c r="O13" s="159"/>
      <c r="P13" s="159"/>
    </row>
    <row r="14" spans="1:16" ht="12.75">
      <c r="A14" s="19" t="s">
        <v>212</v>
      </c>
      <c r="C14" s="159"/>
      <c r="D14" s="159"/>
      <c r="E14" s="159"/>
      <c r="F14" s="159"/>
      <c r="G14" s="159"/>
      <c r="H14" s="159"/>
      <c r="I14" s="159"/>
      <c r="J14" s="159"/>
      <c r="K14" s="159"/>
      <c r="L14" s="159"/>
      <c r="M14" s="159"/>
      <c r="N14" s="159"/>
      <c r="O14" s="159"/>
      <c r="P14" s="159"/>
    </row>
    <row r="15" spans="1:16" ht="12.75">
      <c r="A15" s="154" t="s">
        <v>213</v>
      </c>
      <c r="B15" s="153">
        <v>28.73785239366832</v>
      </c>
      <c r="C15" s="153">
        <v>0.7102605912599153</v>
      </c>
      <c r="D15" s="153">
        <v>0.695060083880921</v>
      </c>
      <c r="E15" s="153">
        <v>0.4732691801248461</v>
      </c>
      <c r="F15" s="153">
        <v>0.4993372485540352</v>
      </c>
      <c r="G15" s="153">
        <v>3.6591485787323363</v>
      </c>
      <c r="H15" s="153">
        <v>9.406589337119598</v>
      </c>
      <c r="I15" s="153">
        <v>0.467447199789445</v>
      </c>
      <c r="J15" s="153">
        <v>0.24080097254025626</v>
      </c>
      <c r="K15" s="153">
        <v>4.256573314774217</v>
      </c>
      <c r="L15" s="153">
        <v>1.3423542235430193</v>
      </c>
      <c r="M15" s="153">
        <v>0.36260757631669</v>
      </c>
      <c r="N15" s="153">
        <v>1.9857518935779448</v>
      </c>
      <c r="O15" s="153">
        <v>0.8266678428606681</v>
      </c>
      <c r="P15" s="153">
        <v>3.8119843505944297</v>
      </c>
    </row>
    <row r="16" spans="1:16" ht="12.75">
      <c r="A16" s="18" t="s">
        <v>214</v>
      </c>
      <c r="B16" s="153">
        <v>25.643969831798376</v>
      </c>
      <c r="C16" s="153">
        <v>0.6808550532156353</v>
      </c>
      <c r="D16" s="153">
        <v>0.606909382749821</v>
      </c>
      <c r="E16" s="153">
        <v>0.40205968525742614</v>
      </c>
      <c r="F16" s="153">
        <v>0.45643811758851516</v>
      </c>
      <c r="G16" s="153">
        <v>3.031864116593696</v>
      </c>
      <c r="H16" s="153">
        <v>8.902406879098097</v>
      </c>
      <c r="I16" s="153">
        <v>0.3434073459827649</v>
      </c>
      <c r="J16" s="153">
        <v>0.20878729088205628</v>
      </c>
      <c r="K16" s="153">
        <v>3.8434401764482367</v>
      </c>
      <c r="L16" s="153">
        <v>1.1877985346187394</v>
      </c>
      <c r="M16" s="153">
        <v>0.30945657213678995</v>
      </c>
      <c r="N16" s="153">
        <v>1.735944150416025</v>
      </c>
      <c r="O16" s="153">
        <v>0.755477336177948</v>
      </c>
      <c r="P16" s="153">
        <v>3.179125190632629</v>
      </c>
    </row>
    <row r="17" spans="3:16" ht="12.75">
      <c r="C17" s="153"/>
      <c r="D17" s="153"/>
      <c r="E17" s="153"/>
      <c r="F17" s="153"/>
      <c r="G17" s="153"/>
      <c r="H17" s="153"/>
      <c r="I17" s="153"/>
      <c r="J17" s="153"/>
      <c r="K17" s="153"/>
      <c r="L17" s="153"/>
      <c r="M17" s="153"/>
      <c r="N17" s="153"/>
      <c r="O17" s="153"/>
      <c r="P17" s="153"/>
    </row>
    <row r="18" spans="1:20" ht="12.75">
      <c r="A18" s="18" t="s">
        <v>215</v>
      </c>
      <c r="C18" s="153"/>
      <c r="D18" s="153"/>
      <c r="E18" s="153"/>
      <c r="F18" s="153"/>
      <c r="G18" s="153"/>
      <c r="H18" s="153"/>
      <c r="I18" s="153"/>
      <c r="J18" s="153"/>
      <c r="K18" s="153"/>
      <c r="L18" s="153"/>
      <c r="M18" s="153"/>
      <c r="N18" s="153"/>
      <c r="O18" s="153"/>
      <c r="P18" s="153"/>
      <c r="T18" s="18">
        <v>1</v>
      </c>
    </row>
    <row r="19" spans="1:20" ht="12.75">
      <c r="A19" s="154" t="s">
        <v>213</v>
      </c>
      <c r="B19" s="153">
        <f aca="true" t="shared" si="0" ref="B19:P19">B12</f>
        <v>38</v>
      </c>
      <c r="C19" s="153">
        <f t="shared" si="0"/>
        <v>1</v>
      </c>
      <c r="D19" s="153">
        <f t="shared" si="0"/>
        <v>1</v>
      </c>
      <c r="E19" s="153">
        <f t="shared" si="0"/>
        <v>0</v>
      </c>
      <c r="F19" s="153">
        <f t="shared" si="0"/>
        <v>2</v>
      </c>
      <c r="G19" s="153">
        <f t="shared" si="0"/>
        <v>4</v>
      </c>
      <c r="H19" s="153">
        <f t="shared" si="0"/>
        <v>10</v>
      </c>
      <c r="I19" s="153">
        <f t="shared" si="0"/>
        <v>1</v>
      </c>
      <c r="J19" s="153">
        <f t="shared" si="0"/>
        <v>0</v>
      </c>
      <c r="K19" s="153">
        <f t="shared" si="0"/>
        <v>4</v>
      </c>
      <c r="L19" s="153">
        <f t="shared" si="0"/>
        <v>5</v>
      </c>
      <c r="M19" s="153">
        <f t="shared" si="0"/>
        <v>1</v>
      </c>
      <c r="N19" s="153">
        <f t="shared" si="0"/>
        <v>2</v>
      </c>
      <c r="O19" s="153">
        <f t="shared" si="0"/>
        <v>3</v>
      </c>
      <c r="P19" s="153">
        <f t="shared" si="0"/>
        <v>4</v>
      </c>
      <c r="T19" s="18">
        <v>1</v>
      </c>
    </row>
    <row r="20" spans="1:20" ht="12.75">
      <c r="A20" s="18" t="s">
        <v>214</v>
      </c>
      <c r="B20" s="153">
        <f aca="true" t="shared" si="1" ref="B20:P20">B19*B16/B15</f>
        <v>33.9089657869855</v>
      </c>
      <c r="C20" s="153">
        <f t="shared" si="1"/>
        <v>0.9585989446604124</v>
      </c>
      <c r="D20" s="153">
        <f t="shared" si="1"/>
        <v>0.8731754229952268</v>
      </c>
      <c r="E20" s="153">
        <f t="shared" si="1"/>
        <v>0</v>
      </c>
      <c r="F20" s="153">
        <f t="shared" si="1"/>
        <v>1.828175722561271</v>
      </c>
      <c r="G20" s="153">
        <f t="shared" si="1"/>
        <v>3.3142836934422</v>
      </c>
      <c r="H20" s="153">
        <f t="shared" si="1"/>
        <v>9.464011407373835</v>
      </c>
      <c r="I20" s="153">
        <f t="shared" si="1"/>
        <v>0.7346441397818789</v>
      </c>
      <c r="J20" s="153">
        <f t="shared" si="1"/>
        <v>0</v>
      </c>
      <c r="K20" s="153">
        <f t="shared" si="1"/>
        <v>3.611769272816677</v>
      </c>
      <c r="L20" s="153">
        <f t="shared" si="1"/>
        <v>4.424311086397358</v>
      </c>
      <c r="M20" s="153">
        <f t="shared" si="1"/>
        <v>0.8534200395926652</v>
      </c>
      <c r="N20" s="153">
        <f t="shared" si="1"/>
        <v>1.7483998439383943</v>
      </c>
      <c r="O20" s="153">
        <f t="shared" si="1"/>
        <v>2.7416477223680307</v>
      </c>
      <c r="P20" s="153">
        <f t="shared" si="1"/>
        <v>3.3359268016269645</v>
      </c>
      <c r="T20" s="18">
        <v>10</v>
      </c>
    </row>
    <row r="21" spans="2:20" ht="12.75">
      <c r="B21" s="153">
        <f>B19-B20</f>
        <v>4.0910342130145025</v>
      </c>
      <c r="C21" s="153"/>
      <c r="D21" s="153"/>
      <c r="E21" s="153"/>
      <c r="F21" s="153"/>
      <c r="G21" s="153"/>
      <c r="H21" s="153"/>
      <c r="I21" s="153"/>
      <c r="J21" s="153"/>
      <c r="K21" s="153"/>
      <c r="L21" s="153"/>
      <c r="M21" s="153"/>
      <c r="N21" s="153"/>
      <c r="O21" s="153"/>
      <c r="P21" s="153"/>
      <c r="T21" s="18">
        <v>0</v>
      </c>
    </row>
    <row r="22" spans="1:20" ht="12.75">
      <c r="A22" s="154" t="s">
        <v>216</v>
      </c>
      <c r="B22" s="153">
        <v>80.98644180457447</v>
      </c>
      <c r="C22" s="153">
        <v>1.4772948318517591</v>
      </c>
      <c r="D22" s="153">
        <v>2.2048507104176425</v>
      </c>
      <c r="E22" s="153">
        <v>1.1971797107885545</v>
      </c>
      <c r="F22" s="153">
        <v>1.3620565908755633</v>
      </c>
      <c r="G22" s="153">
        <v>12.29027599050156</v>
      </c>
      <c r="H22" s="153">
        <v>17.449703213718358</v>
      </c>
      <c r="I22" s="153">
        <v>1.6486384642290464</v>
      </c>
      <c r="J22" s="153">
        <v>0.9658262285838324</v>
      </c>
      <c r="K22" s="153">
        <v>14.81121078786349</v>
      </c>
      <c r="L22" s="153">
        <v>3.7805099768740646</v>
      </c>
      <c r="M22" s="153">
        <v>1.6033645031215793</v>
      </c>
      <c r="N22" s="153">
        <v>6.893295578996922</v>
      </c>
      <c r="O22" s="153">
        <v>2.058402679968752</v>
      </c>
      <c r="P22" s="153">
        <v>13.243832536783346</v>
      </c>
      <c r="T22" s="18">
        <v>3</v>
      </c>
    </row>
    <row r="23" spans="1:20" ht="12.75">
      <c r="A23" s="18" t="s">
        <v>217</v>
      </c>
      <c r="B23" s="153">
        <v>75.48387103590127</v>
      </c>
      <c r="C23" s="153">
        <v>1.4053041638403392</v>
      </c>
      <c r="D23" s="153">
        <v>2.0512049280610225</v>
      </c>
      <c r="E23" s="153">
        <v>1.1101854255888146</v>
      </c>
      <c r="F23" s="153">
        <v>1.3122508962081232</v>
      </c>
      <c r="G23" s="153">
        <v>11.30977865599956</v>
      </c>
      <c r="H23" s="153">
        <v>16.614263635029655</v>
      </c>
      <c r="I23" s="153">
        <v>1.4148092783875064</v>
      </c>
      <c r="J23" s="153">
        <v>0.9036711597314123</v>
      </c>
      <c r="K23" s="153">
        <v>14.11705432551247</v>
      </c>
      <c r="L23" s="153">
        <v>3.2841510999832644</v>
      </c>
      <c r="M23" s="153">
        <v>1.5197581928103594</v>
      </c>
      <c r="N23" s="153">
        <v>6.4705796924122625</v>
      </c>
      <c r="O23" s="153">
        <v>1.960040493798812</v>
      </c>
      <c r="P23" s="153">
        <v>12.010819088537666</v>
      </c>
      <c r="T23" s="18">
        <v>2</v>
      </c>
    </row>
    <row r="24" spans="2:20" ht="12.75">
      <c r="B24" s="153">
        <f>B22-B23</f>
        <v>5.502570768673195</v>
      </c>
      <c r="C24" s="153"/>
      <c r="D24" s="153"/>
      <c r="E24" s="153"/>
      <c r="F24" s="153"/>
      <c r="G24" s="153"/>
      <c r="H24" s="153"/>
      <c r="I24" s="153"/>
      <c r="J24" s="153"/>
      <c r="K24" s="153"/>
      <c r="L24" s="153"/>
      <c r="M24" s="153"/>
      <c r="N24" s="153"/>
      <c r="O24" s="153"/>
      <c r="P24" s="153"/>
      <c r="T24" s="18">
        <v>3</v>
      </c>
    </row>
    <row r="25" spans="2:20" ht="12.75">
      <c r="B25" s="153"/>
      <c r="C25" s="160">
        <f>(38-12)/12</f>
        <v>2.1666666666666665</v>
      </c>
      <c r="D25" s="153"/>
      <c r="E25" s="153"/>
      <c r="F25" s="153"/>
      <c r="G25" s="153"/>
      <c r="H25" s="153"/>
      <c r="I25" s="153"/>
      <c r="J25" s="153"/>
      <c r="K25" s="153"/>
      <c r="L25" s="153"/>
      <c r="M25" s="153"/>
      <c r="N25" s="153"/>
      <c r="O25" s="153"/>
      <c r="P25" s="153"/>
      <c r="T25" s="18">
        <v>3</v>
      </c>
    </row>
    <row r="26" spans="1:20" ht="12.75">
      <c r="A26" s="18" t="s">
        <v>218</v>
      </c>
      <c r="B26" s="153"/>
      <c r="C26" s="153"/>
      <c r="D26" s="153"/>
      <c r="E26" s="153"/>
      <c r="F26" s="153"/>
      <c r="G26" s="153"/>
      <c r="H26" s="153"/>
      <c r="I26" s="153"/>
      <c r="J26" s="153"/>
      <c r="K26" s="153"/>
      <c r="L26" s="153"/>
      <c r="M26" s="153"/>
      <c r="N26" s="153"/>
      <c r="O26" s="153"/>
      <c r="P26" s="153"/>
      <c r="T26" s="18">
        <v>1</v>
      </c>
    </row>
    <row r="27" spans="1:20" ht="12.75">
      <c r="A27" s="154" t="s">
        <v>216</v>
      </c>
      <c r="B27" s="153">
        <f>SUM(C27:P27)</f>
        <v>106.95173534902399</v>
      </c>
      <c r="C27" s="153">
        <f aca="true" t="shared" si="2" ref="C27:P27">C19*C34</f>
        <v>2.07993354837725</v>
      </c>
      <c r="D27" s="153">
        <f t="shared" si="2"/>
        <v>3.172172825846494</v>
      </c>
      <c r="E27" s="153">
        <f t="shared" si="2"/>
        <v>0</v>
      </c>
      <c r="F27" s="153">
        <f t="shared" si="2"/>
        <v>5.455457588312361</v>
      </c>
      <c r="G27" s="153">
        <f t="shared" si="2"/>
        <v>13.435121013598593</v>
      </c>
      <c r="H27" s="153">
        <f t="shared" si="2"/>
        <v>18.550510273537306</v>
      </c>
      <c r="I27" s="153">
        <f t="shared" si="2"/>
        <v>3.526897722291742</v>
      </c>
      <c r="J27" s="153">
        <f t="shared" si="2"/>
        <v>0</v>
      </c>
      <c r="K27" s="153">
        <f t="shared" si="2"/>
        <v>13.91843597426596</v>
      </c>
      <c r="L27" s="153">
        <f t="shared" si="2"/>
        <v>14.08164071215033</v>
      </c>
      <c r="M27" s="153">
        <f t="shared" si="2"/>
        <v>4.421762279233932</v>
      </c>
      <c r="N27" s="153">
        <f t="shared" si="2"/>
        <v>6.942756143192212</v>
      </c>
      <c r="O27" s="153">
        <f t="shared" si="2"/>
        <v>7.469999097263864</v>
      </c>
      <c r="P27" s="153">
        <f t="shared" si="2"/>
        <v>13.897048170953946</v>
      </c>
      <c r="T27" s="18">
        <v>0</v>
      </c>
    </row>
    <row r="28" spans="1:20" ht="12.75">
      <c r="A28" s="18" t="s">
        <v>217</v>
      </c>
      <c r="B28" s="153">
        <f>SUM(C28:P28)</f>
        <v>99.16137806369174</v>
      </c>
      <c r="C28" s="153">
        <f aca="true" t="shared" si="3" ref="C28:P28">C20*C35</f>
        <v>1.9785754427786875</v>
      </c>
      <c r="D28" s="153">
        <f t="shared" si="3"/>
        <v>2.9511188681818172</v>
      </c>
      <c r="E28" s="153">
        <f t="shared" si="3"/>
        <v>0</v>
      </c>
      <c r="F28" s="153">
        <f t="shared" si="3"/>
        <v>5.25597038878272</v>
      </c>
      <c r="G28" s="153">
        <f t="shared" si="3"/>
        <v>12.363289888510277</v>
      </c>
      <c r="H28" s="153">
        <f t="shared" si="3"/>
        <v>17.662367346544677</v>
      </c>
      <c r="I28" s="153">
        <f t="shared" si="3"/>
        <v>3.0266718444880776</v>
      </c>
      <c r="J28" s="153">
        <f t="shared" si="3"/>
        <v>0</v>
      </c>
      <c r="K28" s="153">
        <f t="shared" si="3"/>
        <v>13.266121155731849</v>
      </c>
      <c r="L28" s="153">
        <f t="shared" si="3"/>
        <v>12.232803541657779</v>
      </c>
      <c r="M28" s="153">
        <f t="shared" si="3"/>
        <v>4.1911926061993</v>
      </c>
      <c r="N28" s="153">
        <f t="shared" si="3"/>
        <v>6.517007198470818</v>
      </c>
      <c r="O28" s="153">
        <f t="shared" si="3"/>
        <v>7.113040058566194</v>
      </c>
      <c r="P28" s="153">
        <f t="shared" si="3"/>
        <v>12.603219723779542</v>
      </c>
      <c r="T28" s="18">
        <v>5</v>
      </c>
    </row>
    <row r="29" spans="2:20" ht="12.75">
      <c r="B29" s="153">
        <f>B27-B28</f>
        <v>7.790357285332249</v>
      </c>
      <c r="C29" s="155">
        <f aca="true" t="shared" si="4" ref="C29:P29">C27*310/1000</f>
        <v>0.6447793999969474</v>
      </c>
      <c r="D29" s="155">
        <f t="shared" si="4"/>
        <v>0.9833735760124132</v>
      </c>
      <c r="E29" s="155">
        <f t="shared" si="4"/>
        <v>0</v>
      </c>
      <c r="F29" s="155">
        <f t="shared" si="4"/>
        <v>1.6911918523768317</v>
      </c>
      <c r="G29" s="161">
        <f t="shared" si="4"/>
        <v>4.164887514215564</v>
      </c>
      <c r="H29" s="155">
        <f t="shared" si="4"/>
        <v>5.750658184796564</v>
      </c>
      <c r="I29" s="155">
        <f t="shared" si="4"/>
        <v>1.09333829391044</v>
      </c>
      <c r="J29" s="155">
        <f t="shared" si="4"/>
        <v>0</v>
      </c>
      <c r="K29" s="155">
        <f t="shared" si="4"/>
        <v>4.314715152022447</v>
      </c>
      <c r="L29" s="155">
        <f t="shared" si="4"/>
        <v>4.365308620766602</v>
      </c>
      <c r="M29" s="155">
        <f t="shared" si="4"/>
        <v>1.3707463065625192</v>
      </c>
      <c r="N29" s="155">
        <f t="shared" si="4"/>
        <v>2.152254404389586</v>
      </c>
      <c r="O29" s="155">
        <f t="shared" si="4"/>
        <v>2.3156997201517977</v>
      </c>
      <c r="P29" s="155">
        <f t="shared" si="4"/>
        <v>4.308084932995723</v>
      </c>
      <c r="Q29" s="20">
        <f>SUM(C29:P29)</f>
        <v>33.15503795819744</v>
      </c>
      <c r="T29" s="18">
        <v>5</v>
      </c>
    </row>
    <row r="30" spans="1:20" ht="12.75">
      <c r="A30" s="19" t="s">
        <v>219</v>
      </c>
      <c r="B30" s="21"/>
      <c r="D30" s="155"/>
      <c r="E30" s="155"/>
      <c r="F30" s="155"/>
      <c r="G30" s="155"/>
      <c r="H30" s="155"/>
      <c r="I30" s="155"/>
      <c r="J30" s="155"/>
      <c r="K30" s="155"/>
      <c r="L30" s="155"/>
      <c r="M30" s="155"/>
      <c r="N30" s="155"/>
      <c r="O30" s="155"/>
      <c r="P30" s="155"/>
      <c r="T30" s="18">
        <v>1</v>
      </c>
    </row>
    <row r="31" spans="1:20" s="19" customFormat="1" ht="12.75">
      <c r="A31" s="18" t="s">
        <v>220</v>
      </c>
      <c r="B31" s="162">
        <f aca="true" t="shared" si="5" ref="B31:P31">B22/B15</f>
        <v>2.8181104382879303</v>
      </c>
      <c r="C31" s="162">
        <f t="shared" si="5"/>
        <v>2.07993354837725</v>
      </c>
      <c r="D31" s="162">
        <f t="shared" si="5"/>
        <v>3.172172825846494</v>
      </c>
      <c r="E31" s="162">
        <f t="shared" si="5"/>
        <v>2.529595758745043</v>
      </c>
      <c r="F31" s="162">
        <f t="shared" si="5"/>
        <v>2.7277287941561803</v>
      </c>
      <c r="G31" s="162">
        <f t="shared" si="5"/>
        <v>3.3587802533996483</v>
      </c>
      <c r="H31" s="162">
        <f t="shared" si="5"/>
        <v>1.8550510273537306</v>
      </c>
      <c r="I31" s="162">
        <f t="shared" si="5"/>
        <v>3.526897722291742</v>
      </c>
      <c r="J31" s="162">
        <f t="shared" si="5"/>
        <v>4.010890065746595</v>
      </c>
      <c r="K31" s="162">
        <f t="shared" si="5"/>
        <v>3.47960899356649</v>
      </c>
      <c r="L31" s="162">
        <f t="shared" si="5"/>
        <v>2.816328142430066</v>
      </c>
      <c r="M31" s="162">
        <f t="shared" si="5"/>
        <v>4.421762279233932</v>
      </c>
      <c r="N31" s="162">
        <f t="shared" si="5"/>
        <v>3.471378071596106</v>
      </c>
      <c r="O31" s="162">
        <f t="shared" si="5"/>
        <v>2.4899996990879547</v>
      </c>
      <c r="P31" s="162">
        <f t="shared" si="5"/>
        <v>3.4742620427384865</v>
      </c>
      <c r="Q31" s="163"/>
      <c r="T31" s="19">
        <v>3</v>
      </c>
    </row>
    <row r="32" spans="1:20" s="19" customFormat="1" ht="12.75">
      <c r="A32" s="18" t="s">
        <v>221</v>
      </c>
      <c r="B32" s="162">
        <f aca="true" t="shared" si="6" ref="B32:P32">B23/B16</f>
        <v>2.943532983816792</v>
      </c>
      <c r="C32" s="162">
        <f t="shared" si="6"/>
        <v>2.064028396650912</v>
      </c>
      <c r="D32" s="162">
        <f t="shared" si="6"/>
        <v>3.379754847037134</v>
      </c>
      <c r="E32" s="162">
        <f t="shared" si="6"/>
        <v>2.7612453232608933</v>
      </c>
      <c r="F32" s="162">
        <f t="shared" si="6"/>
        <v>2.8749809572020326</v>
      </c>
      <c r="G32" s="162">
        <f t="shared" si="6"/>
        <v>3.7303052581083724</v>
      </c>
      <c r="H32" s="162">
        <f t="shared" si="6"/>
        <v>1.8662664895757772</v>
      </c>
      <c r="I32" s="162">
        <f t="shared" si="6"/>
        <v>4.11991558986194</v>
      </c>
      <c r="J32" s="162">
        <f t="shared" si="6"/>
        <v>4.328190456007666</v>
      </c>
      <c r="K32" s="162">
        <f t="shared" si="6"/>
        <v>3.6730256430212447</v>
      </c>
      <c r="L32" s="162">
        <f t="shared" si="6"/>
        <v>2.764905835683165</v>
      </c>
      <c r="M32" s="162">
        <f t="shared" si="6"/>
        <v>4.911054828522357</v>
      </c>
      <c r="N32" s="162">
        <f t="shared" si="6"/>
        <v>3.727412365692506</v>
      </c>
      <c r="O32" s="162">
        <f t="shared" si="6"/>
        <v>2.5944398328544125</v>
      </c>
      <c r="P32" s="162">
        <f t="shared" si="6"/>
        <v>3.778026459583234</v>
      </c>
      <c r="Q32" s="163"/>
      <c r="T32" s="19">
        <f>SUM(T18:T31)</f>
        <v>38</v>
      </c>
    </row>
    <row r="33" spans="2:16" ht="12.75">
      <c r="B33" s="21"/>
      <c r="C33" s="162"/>
      <c r="D33" s="162"/>
      <c r="E33" s="162"/>
      <c r="F33" s="162"/>
      <c r="G33" s="162"/>
      <c r="H33" s="162"/>
      <c r="I33" s="162"/>
      <c r="J33" s="162"/>
      <c r="K33" s="162"/>
      <c r="L33" s="162"/>
      <c r="M33" s="162"/>
      <c r="N33" s="162"/>
      <c r="O33" s="162"/>
      <c r="P33" s="162"/>
    </row>
    <row r="34" spans="1:16" ht="12.75">
      <c r="A34" s="18" t="s">
        <v>220</v>
      </c>
      <c r="B34" s="162">
        <v>2.8181104382879303</v>
      </c>
      <c r="C34" s="162">
        <v>2.07993354837725</v>
      </c>
      <c r="D34" s="162">
        <v>3.172172825846494</v>
      </c>
      <c r="E34" s="162">
        <v>2.529595758745043</v>
      </c>
      <c r="F34" s="162">
        <v>2.7277287941561803</v>
      </c>
      <c r="G34" s="162">
        <v>3.3587802533996483</v>
      </c>
      <c r="H34" s="162">
        <v>1.8550510273537306</v>
      </c>
      <c r="I34" s="162">
        <v>3.526897722291742</v>
      </c>
      <c r="J34" s="162">
        <v>4.010890065746595</v>
      </c>
      <c r="K34" s="162">
        <v>3.47960899356649</v>
      </c>
      <c r="L34" s="162">
        <v>2.816328142430066</v>
      </c>
      <c r="M34" s="162">
        <v>4.421762279233932</v>
      </c>
      <c r="N34" s="162">
        <v>3.471378071596106</v>
      </c>
      <c r="O34" s="162">
        <v>2.4899996990879547</v>
      </c>
      <c r="P34" s="162">
        <v>3.4742620427384865</v>
      </c>
    </row>
    <row r="35" spans="1:16" ht="12.75">
      <c r="A35" s="18" t="s">
        <v>221</v>
      </c>
      <c r="B35" s="162">
        <v>2.943532983816792</v>
      </c>
      <c r="C35" s="162">
        <v>2.064028396650912</v>
      </c>
      <c r="D35" s="162">
        <v>3.379754847037134</v>
      </c>
      <c r="E35" s="162">
        <v>2.7612453232608933</v>
      </c>
      <c r="F35" s="162">
        <v>2.8749809572020326</v>
      </c>
      <c r="G35" s="162">
        <v>3.7303052581083724</v>
      </c>
      <c r="H35" s="162">
        <v>1.8662664895757772</v>
      </c>
      <c r="I35" s="162">
        <v>4.11991558986194</v>
      </c>
      <c r="J35" s="162">
        <v>4.328190456007666</v>
      </c>
      <c r="K35" s="162">
        <v>3.6730256430212447</v>
      </c>
      <c r="L35" s="162">
        <v>2.764905835683165</v>
      </c>
      <c r="M35" s="162">
        <v>4.911054828522357</v>
      </c>
      <c r="N35" s="162">
        <v>3.727412365692506</v>
      </c>
      <c r="O35" s="162">
        <v>2.5944398328544125</v>
      </c>
      <c r="P35" s="162">
        <v>3.778026459583234</v>
      </c>
    </row>
    <row r="36" spans="2:16" ht="12.75">
      <c r="B36" s="21"/>
      <c r="C36" s="162"/>
      <c r="D36" s="162"/>
      <c r="E36" s="162"/>
      <c r="F36" s="162"/>
      <c r="G36" s="162"/>
      <c r="H36" s="162"/>
      <c r="I36" s="162"/>
      <c r="J36" s="162"/>
      <c r="K36" s="162"/>
      <c r="L36" s="162"/>
      <c r="M36" s="162"/>
      <c r="N36" s="162"/>
      <c r="O36" s="162"/>
      <c r="P36" s="162"/>
    </row>
    <row r="37" spans="1:16" ht="12.75">
      <c r="A37" s="164"/>
      <c r="B37" s="165"/>
      <c r="C37" s="165"/>
      <c r="D37" s="165"/>
      <c r="E37" s="165"/>
      <c r="F37" s="165"/>
      <c r="G37" s="165"/>
      <c r="H37" s="165"/>
      <c r="I37" s="165"/>
      <c r="J37" s="165"/>
      <c r="K37" s="165"/>
      <c r="L37" s="165"/>
      <c r="M37" s="165"/>
      <c r="N37" s="165"/>
      <c r="O37" s="165"/>
      <c r="P37" s="166"/>
    </row>
    <row r="38" spans="1:16" ht="12.75">
      <c r="A38" s="167" t="s">
        <v>222</v>
      </c>
      <c r="B38" s="168"/>
      <c r="C38" s="168"/>
      <c r="D38" s="168"/>
      <c r="E38" s="168"/>
      <c r="F38" s="168"/>
      <c r="G38" s="168"/>
      <c r="H38" s="168"/>
      <c r="I38" s="168"/>
      <c r="J38" s="168"/>
      <c r="K38" s="168"/>
      <c r="L38" s="168"/>
      <c r="M38" s="168"/>
      <c r="N38" s="168"/>
      <c r="O38" s="168"/>
      <c r="P38" s="30"/>
    </row>
    <row r="39" spans="2:16" ht="12.75">
      <c r="B39" s="168">
        <f>B41/310</f>
        <v>71.17290339778833</v>
      </c>
      <c r="C39" s="168"/>
      <c r="D39" s="168"/>
      <c r="E39" s="168"/>
      <c r="F39" s="168"/>
      <c r="G39" s="168"/>
      <c r="H39" s="168"/>
      <c r="I39" s="168"/>
      <c r="J39" s="168"/>
      <c r="K39" s="168"/>
      <c r="L39" s="168"/>
      <c r="M39" s="168"/>
      <c r="N39" s="168"/>
      <c r="O39" s="168"/>
      <c r="P39" s="30"/>
    </row>
    <row r="40" spans="1:16" s="19" customFormat="1" ht="12.75">
      <c r="A40" s="19" t="s">
        <v>40</v>
      </c>
      <c r="B40" s="21" t="s">
        <v>223</v>
      </c>
      <c r="C40" s="21" t="s">
        <v>196</v>
      </c>
      <c r="D40" s="21" t="s">
        <v>197</v>
      </c>
      <c r="E40" s="21" t="s">
        <v>198</v>
      </c>
      <c r="F40" s="21" t="s">
        <v>199</v>
      </c>
      <c r="G40" s="21" t="s">
        <v>200</v>
      </c>
      <c r="H40" s="21" t="s">
        <v>201</v>
      </c>
      <c r="I40" s="21" t="s">
        <v>202</v>
      </c>
      <c r="J40" s="21" t="s">
        <v>203</v>
      </c>
      <c r="K40" s="21" t="s">
        <v>204</v>
      </c>
      <c r="L40" s="21" t="s">
        <v>205</v>
      </c>
      <c r="M40" s="21" t="s">
        <v>206</v>
      </c>
      <c r="N40" s="21" t="s">
        <v>207</v>
      </c>
      <c r="O40" s="21" t="s">
        <v>208</v>
      </c>
      <c r="P40" s="21" t="s">
        <v>159</v>
      </c>
    </row>
    <row r="41" spans="1:16" ht="12.75">
      <c r="A41" s="18" t="s">
        <v>224</v>
      </c>
      <c r="B41" s="155">
        <v>22063.60005331438</v>
      </c>
      <c r="C41" s="155">
        <v>592.9222048956353</v>
      </c>
      <c r="D41" s="155">
        <v>519.348447873821</v>
      </c>
      <c r="E41" s="155">
        <v>278.9667604254261</v>
      </c>
      <c r="F41" s="155">
        <v>377.7601488005152</v>
      </c>
      <c r="G41" s="155">
        <v>2546.0442987176957</v>
      </c>
      <c r="H41" s="155">
        <v>7739.760110110098</v>
      </c>
      <c r="I41" s="155">
        <v>263.46039998276495</v>
      </c>
      <c r="J41" s="155">
        <v>149.1443570860563</v>
      </c>
      <c r="K41" s="155">
        <v>3594.7162467562366</v>
      </c>
      <c r="L41" s="155">
        <v>1187.7985346187395</v>
      </c>
      <c r="M41" s="155">
        <v>239.6616950407899</v>
      </c>
      <c r="N41" s="155">
        <v>1469.454162944025</v>
      </c>
      <c r="O41" s="155">
        <v>705.986345681948</v>
      </c>
      <c r="P41" s="155">
        <v>2398.5763403806295</v>
      </c>
    </row>
    <row r="42" spans="1:16" ht="12.75">
      <c r="A42" s="18" t="s">
        <v>225</v>
      </c>
      <c r="B42" s="155">
        <v>3580.3697784839997</v>
      </c>
      <c r="C42" s="155">
        <v>87.93284831999998</v>
      </c>
      <c r="D42" s="155">
        <v>87.56093487600002</v>
      </c>
      <c r="E42" s="155">
        <v>123.092924832</v>
      </c>
      <c r="F42" s="155">
        <v>78.677968788</v>
      </c>
      <c r="G42" s="155">
        <v>485.819817876</v>
      </c>
      <c r="H42" s="155">
        <v>1162.646768988</v>
      </c>
      <c r="I42" s="155">
        <v>79.94694600000001</v>
      </c>
      <c r="J42" s="155">
        <v>59.64293379600001</v>
      </c>
      <c r="K42" s="155">
        <v>248.72392969199996</v>
      </c>
      <c r="L42" s="155">
        <v>0</v>
      </c>
      <c r="M42" s="155">
        <v>69.79487709600001</v>
      </c>
      <c r="N42" s="155">
        <v>266.489987472</v>
      </c>
      <c r="O42" s="155">
        <v>49.49099049599999</v>
      </c>
      <c r="P42" s="155">
        <v>780.548850252</v>
      </c>
    </row>
    <row r="43" spans="1:16" ht="12.75">
      <c r="A43" s="18" t="s">
        <v>218</v>
      </c>
      <c r="B43" s="155"/>
      <c r="C43" s="30"/>
      <c r="D43" s="30"/>
      <c r="E43" s="30"/>
      <c r="F43" s="30"/>
      <c r="G43" s="30"/>
      <c r="H43" s="30"/>
      <c r="I43" s="30"/>
      <c r="J43" s="30"/>
      <c r="K43" s="30"/>
      <c r="L43" s="30"/>
      <c r="M43" s="30"/>
      <c r="N43" s="30"/>
      <c r="O43" s="30"/>
      <c r="P43" s="30"/>
    </row>
    <row r="44" spans="1:16" ht="12.75">
      <c r="A44" s="18" t="s">
        <v>224</v>
      </c>
      <c r="B44" s="155">
        <f aca="true" t="shared" si="7" ref="B44:P44">B20*B41/(B16*1000)</f>
        <v>29.17465058073272</v>
      </c>
      <c r="C44" s="155">
        <f t="shared" si="7"/>
        <v>0.8347953021634833</v>
      </c>
      <c r="D44" s="155">
        <f t="shared" si="7"/>
        <v>0.7471993571749931</v>
      </c>
      <c r="E44" s="155">
        <f t="shared" si="7"/>
        <v>0</v>
      </c>
      <c r="F44" s="155">
        <f t="shared" si="7"/>
        <v>1.5130461422392216</v>
      </c>
      <c r="G44" s="155">
        <f t="shared" si="7"/>
        <v>2.783209529687629</v>
      </c>
      <c r="H44" s="155">
        <f t="shared" si="7"/>
        <v>8.228019564506786</v>
      </c>
      <c r="I44" s="155">
        <f t="shared" si="7"/>
        <v>0.5636153133475544</v>
      </c>
      <c r="J44" s="155">
        <f t="shared" si="7"/>
        <v>0</v>
      </c>
      <c r="K44" s="155">
        <f t="shared" si="7"/>
        <v>3.3780376663822715</v>
      </c>
      <c r="L44" s="155">
        <f t="shared" si="7"/>
        <v>4.424311086397358</v>
      </c>
      <c r="M44" s="155">
        <f t="shared" si="7"/>
        <v>0.6609395685419351</v>
      </c>
      <c r="N44" s="155">
        <f t="shared" si="7"/>
        <v>1.4799977456361377</v>
      </c>
      <c r="O44" s="155">
        <f t="shared" si="7"/>
        <v>2.562043576918013</v>
      </c>
      <c r="P44" s="155">
        <f t="shared" si="7"/>
        <v>2.5168795249714</v>
      </c>
    </row>
    <row r="45" spans="1:16" ht="12.75">
      <c r="A45" s="18" t="s">
        <v>225</v>
      </c>
      <c r="B45" s="155">
        <f aca="true" t="shared" si="8" ref="B45:P45">B20-B44</f>
        <v>4.734315206252777</v>
      </c>
      <c r="C45" s="155">
        <f t="shared" si="8"/>
        <v>0.1238036424969291</v>
      </c>
      <c r="D45" s="155">
        <f t="shared" si="8"/>
        <v>0.12597606582023368</v>
      </c>
      <c r="E45" s="155">
        <f t="shared" si="8"/>
        <v>0</v>
      </c>
      <c r="F45" s="155">
        <f t="shared" si="8"/>
        <v>0.3151295803220493</v>
      </c>
      <c r="G45" s="155">
        <f t="shared" si="8"/>
        <v>0.5310741637545711</v>
      </c>
      <c r="H45" s="155">
        <f t="shared" si="8"/>
        <v>1.2359918428670493</v>
      </c>
      <c r="I45" s="155">
        <f t="shared" si="8"/>
        <v>0.1710288264343245</v>
      </c>
      <c r="J45" s="155">
        <f t="shared" si="8"/>
        <v>0</v>
      </c>
      <c r="K45" s="155">
        <f t="shared" si="8"/>
        <v>0.2337316064344055</v>
      </c>
      <c r="L45" s="155">
        <f t="shared" si="8"/>
        <v>0</v>
      </c>
      <c r="M45" s="155">
        <f t="shared" si="8"/>
        <v>0.19248047105073007</v>
      </c>
      <c r="N45" s="155">
        <f t="shared" si="8"/>
        <v>0.2684020983022566</v>
      </c>
      <c r="O45" s="155">
        <f t="shared" si="8"/>
        <v>0.17960414545001768</v>
      </c>
      <c r="P45" s="155">
        <f t="shared" si="8"/>
        <v>0.8190472766555645</v>
      </c>
    </row>
    <row r="46" spans="2:16" ht="12.75">
      <c r="B46" s="155"/>
      <c r="C46" s="30"/>
      <c r="D46" s="30"/>
      <c r="E46" s="30"/>
      <c r="F46" s="30"/>
      <c r="G46" s="30"/>
      <c r="H46" s="30"/>
      <c r="I46" s="30"/>
      <c r="J46" s="30"/>
      <c r="K46" s="30"/>
      <c r="L46" s="30"/>
      <c r="M46" s="30"/>
      <c r="N46" s="30"/>
      <c r="O46" s="30"/>
      <c r="P46" s="30"/>
    </row>
    <row r="47" spans="1:16" ht="12.75">
      <c r="A47" s="18" t="s">
        <v>226</v>
      </c>
      <c r="B47" s="155">
        <v>74789.02443253326</v>
      </c>
      <c r="C47" s="155">
        <v>1397.7840011523392</v>
      </c>
      <c r="D47" s="155">
        <v>2032.9866958810223</v>
      </c>
      <c r="E47" s="155">
        <v>1103.1984518808144</v>
      </c>
      <c r="F47" s="155">
        <v>1302.2506825401233</v>
      </c>
      <c r="G47" s="155">
        <v>11308.36849989156</v>
      </c>
      <c r="H47" s="155">
        <v>16286.641678341655</v>
      </c>
      <c r="I47" s="155">
        <v>1412.2689374875063</v>
      </c>
      <c r="J47" s="155">
        <v>839.2412062874124</v>
      </c>
      <c r="K47" s="155">
        <v>14022.108001040471</v>
      </c>
      <c r="L47" s="155">
        <v>3284.140172435264</v>
      </c>
      <c r="M47" s="155">
        <v>1496.4462160143592</v>
      </c>
      <c r="N47" s="155">
        <v>6392.816120744263</v>
      </c>
      <c r="O47" s="155">
        <v>1945.723647462812</v>
      </c>
      <c r="P47" s="155">
        <v>11965.050121373666</v>
      </c>
    </row>
    <row r="48" spans="1:16" ht="12.75">
      <c r="A48" s="18" t="s">
        <v>227</v>
      </c>
      <c r="B48" s="155">
        <v>694.8466033680002</v>
      </c>
      <c r="C48" s="155">
        <v>7.520162688</v>
      </c>
      <c r="D48" s="155">
        <v>18.218232179999998</v>
      </c>
      <c r="E48" s="155">
        <v>6.986973708</v>
      </c>
      <c r="F48" s="155">
        <v>10.000213668</v>
      </c>
      <c r="G48" s="155">
        <v>1.4101561079999998</v>
      </c>
      <c r="H48" s="155">
        <v>327.62195668800007</v>
      </c>
      <c r="I48" s="155">
        <v>2.5403409</v>
      </c>
      <c r="J48" s="155">
        <v>64.42995344399999</v>
      </c>
      <c r="K48" s="155">
        <v>94.94632447200001</v>
      </c>
      <c r="L48" s="155">
        <v>0.010927548</v>
      </c>
      <c r="M48" s="155">
        <v>23.311976796000003</v>
      </c>
      <c r="N48" s="155">
        <v>77.763571668</v>
      </c>
      <c r="O48" s="155">
        <v>14.316846336000001</v>
      </c>
      <c r="P48" s="155">
        <v>45.768967164</v>
      </c>
    </row>
    <row r="49" spans="1:16" ht="12.75">
      <c r="A49" s="19"/>
      <c r="C49" s="30"/>
      <c r="D49" s="30"/>
      <c r="E49" s="30"/>
      <c r="F49" s="30"/>
      <c r="G49" s="30"/>
      <c r="H49" s="30"/>
      <c r="I49" s="30"/>
      <c r="J49" s="30"/>
      <c r="K49" s="30"/>
      <c r="L49" s="30"/>
      <c r="M49" s="30"/>
      <c r="N49" s="30"/>
      <c r="O49" s="30"/>
      <c r="P49" s="30"/>
    </row>
    <row r="50" spans="1:16" ht="12.75">
      <c r="A50" s="18" t="s">
        <v>226</v>
      </c>
      <c r="B50" s="155">
        <f aca="true" t="shared" si="9" ref="B50:P50">B28*B47/(B22*1000)</f>
        <v>91.57313942332271</v>
      </c>
      <c r="C50" s="155">
        <f t="shared" si="9"/>
        <v>1.8720847317405862</v>
      </c>
      <c r="D50" s="155">
        <f t="shared" si="9"/>
        <v>2.7210846378985245</v>
      </c>
      <c r="E50" s="155">
        <f t="shared" si="9"/>
        <v>0</v>
      </c>
      <c r="F50" s="155">
        <f t="shared" si="9"/>
        <v>5.0251884334725805</v>
      </c>
      <c r="G50" s="155">
        <f t="shared" si="9"/>
        <v>11.375549095749147</v>
      </c>
      <c r="H50" s="155">
        <f t="shared" si="9"/>
        <v>16.485131273652055</v>
      </c>
      <c r="I50" s="155">
        <f t="shared" si="9"/>
        <v>2.5927301362202555</v>
      </c>
      <c r="J50" s="155">
        <f t="shared" si="9"/>
        <v>0</v>
      </c>
      <c r="K50" s="155">
        <f t="shared" si="9"/>
        <v>12.559336725731182</v>
      </c>
      <c r="L50" s="155">
        <f t="shared" si="9"/>
        <v>10.626672533181615</v>
      </c>
      <c r="M50" s="155">
        <f t="shared" si="9"/>
        <v>3.9117083507359647</v>
      </c>
      <c r="N50" s="155">
        <f t="shared" si="9"/>
        <v>6.043847706796449</v>
      </c>
      <c r="O50" s="155">
        <f t="shared" si="9"/>
        <v>6.7236650933201325</v>
      </c>
      <c r="P50" s="155">
        <f t="shared" si="9"/>
        <v>11.386292847397568</v>
      </c>
    </row>
    <row r="51" spans="1:16" ht="12.75">
      <c r="A51" s="18" t="s">
        <v>227</v>
      </c>
      <c r="B51" s="155">
        <f aca="true" t="shared" si="10" ref="B51:P51">B28-B50</f>
        <v>7.588238640369028</v>
      </c>
      <c r="C51" s="155">
        <f t="shared" si="10"/>
        <v>0.10649071103810126</v>
      </c>
      <c r="D51" s="155">
        <f t="shared" si="10"/>
        <v>0.23003423028329273</v>
      </c>
      <c r="E51" s="155">
        <f t="shared" si="10"/>
        <v>0</v>
      </c>
      <c r="F51" s="155">
        <f t="shared" si="10"/>
        <v>0.23078195531013979</v>
      </c>
      <c r="G51" s="155">
        <f t="shared" si="10"/>
        <v>0.9877407927611301</v>
      </c>
      <c r="H51" s="155">
        <f t="shared" si="10"/>
        <v>1.1772360728926223</v>
      </c>
      <c r="I51" s="155">
        <f t="shared" si="10"/>
        <v>0.4339417082678221</v>
      </c>
      <c r="J51" s="155">
        <f t="shared" si="10"/>
        <v>0</v>
      </c>
      <c r="K51" s="155">
        <f t="shared" si="10"/>
        <v>0.7067844300006669</v>
      </c>
      <c r="L51" s="155">
        <f t="shared" si="10"/>
        <v>1.6061310084761633</v>
      </c>
      <c r="M51" s="155">
        <f t="shared" si="10"/>
        <v>0.279484255463335</v>
      </c>
      <c r="N51" s="155">
        <f t="shared" si="10"/>
        <v>0.47315949167436866</v>
      </c>
      <c r="O51" s="155">
        <f t="shared" si="10"/>
        <v>0.38937496524606185</v>
      </c>
      <c r="P51" s="155">
        <f t="shared" si="10"/>
        <v>1.216926876381974</v>
      </c>
    </row>
    <row r="53" spans="1:10" ht="12.75">
      <c r="A53" s="18" t="s">
        <v>40</v>
      </c>
      <c r="B53" s="30">
        <v>1990</v>
      </c>
      <c r="C53" s="18">
        <v>2010</v>
      </c>
      <c r="F53" s="151">
        <v>1990</v>
      </c>
      <c r="G53" s="150">
        <v>2010</v>
      </c>
      <c r="I53" s="18">
        <v>1990</v>
      </c>
      <c r="J53" s="18">
        <v>2010</v>
      </c>
    </row>
    <row r="54" spans="1:12" ht="12.75">
      <c r="A54" s="18" t="s">
        <v>228</v>
      </c>
      <c r="B54" s="155">
        <f>B41</f>
        <v>22063.60005331438</v>
      </c>
      <c r="C54" s="146">
        <f>B47</f>
        <v>74789.02443253326</v>
      </c>
      <c r="D54" s="18">
        <f>C54/B54</f>
        <v>3.3897017826562035</v>
      </c>
      <c r="E54" s="18">
        <f>C54/B54</f>
        <v>3.3897017826562035</v>
      </c>
      <c r="F54" s="169">
        <f>B44</f>
        <v>29.17465058073272</v>
      </c>
      <c r="G54" s="169">
        <f>B50</f>
        <v>91.57313942332271</v>
      </c>
      <c r="I54" s="170">
        <f aca="true" t="shared" si="11" ref="I54:J58">B54/$B$58</f>
        <v>0.7677539626508608</v>
      </c>
      <c r="J54" s="170">
        <f t="shared" si="11"/>
        <v>2.602456975838987</v>
      </c>
      <c r="L54" s="170">
        <f>F54/F$58</f>
        <v>0.767753962650861</v>
      </c>
    </row>
    <row r="55" spans="1:12" ht="12.75">
      <c r="A55" s="18" t="s">
        <v>229</v>
      </c>
      <c r="B55" s="155">
        <f>B42</f>
        <v>3580.3697784839997</v>
      </c>
      <c r="C55" s="146">
        <f>B48</f>
        <v>694.8466033680002</v>
      </c>
      <c r="D55" s="18">
        <f>C55/B55</f>
        <v>0.19407118436303306</v>
      </c>
      <c r="F55" s="169">
        <f>B45</f>
        <v>4.734315206252777</v>
      </c>
      <c r="G55" s="169">
        <f>B51</f>
        <v>7.588238640369028</v>
      </c>
      <c r="I55" s="170">
        <f t="shared" si="11"/>
        <v>0.12458724226981018</v>
      </c>
      <c r="J55" s="170">
        <f t="shared" si="11"/>
        <v>0.024178793663826196</v>
      </c>
      <c r="L55" s="170">
        <f>F55/F$58</f>
        <v>0.12458724226980993</v>
      </c>
    </row>
    <row r="56" spans="1:17" s="19" customFormat="1" ht="12.75">
      <c r="A56" s="18" t="s">
        <v>230</v>
      </c>
      <c r="B56" s="155">
        <v>2477.9759003901</v>
      </c>
      <c r="C56" s="146">
        <v>4635.85341944088</v>
      </c>
      <c r="D56" s="18">
        <f>C56/B56</f>
        <v>1.8708226414595366</v>
      </c>
      <c r="E56" s="18"/>
      <c r="F56" s="169">
        <f>0.66*B21</f>
        <v>2.7000825805895716</v>
      </c>
      <c r="G56" s="169">
        <f>5*B29/6</f>
        <v>6.49196440444354</v>
      </c>
      <c r="H56" s="18"/>
      <c r="I56" s="170">
        <f t="shared" si="11"/>
        <v>0.08622689915882722</v>
      </c>
      <c r="J56" s="170">
        <f t="shared" si="11"/>
        <v>0.16131523524918223</v>
      </c>
      <c r="K56" s="18"/>
      <c r="L56" s="170">
        <f>F56/F$58</f>
        <v>0.07105480475235715</v>
      </c>
      <c r="M56" s="18"/>
      <c r="N56" s="18"/>
      <c r="O56" s="18"/>
      <c r="P56" s="18"/>
      <c r="Q56" s="163"/>
    </row>
    <row r="57" spans="1:17" s="19" customFormat="1" ht="12.75">
      <c r="A57" s="18" t="s">
        <v>231</v>
      </c>
      <c r="B57" s="155">
        <v>615.90666147984</v>
      </c>
      <c r="C57" s="146">
        <v>866.71734923232</v>
      </c>
      <c r="D57" s="18">
        <f>C57/B57</f>
        <v>1.4072219111088307</v>
      </c>
      <c r="E57" s="18"/>
      <c r="F57" s="169">
        <f>F58-SUM(F54:F56)</f>
        <v>1.3909516324249296</v>
      </c>
      <c r="G57" s="169">
        <f>G58-SUM(G54:G56)</f>
        <v>1.2983928808887129</v>
      </c>
      <c r="H57" s="18"/>
      <c r="I57" s="170">
        <f t="shared" si="11"/>
        <v>0.02143189592050169</v>
      </c>
      <c r="J57" s="170">
        <f t="shared" si="11"/>
        <v>0.030159433535933942</v>
      </c>
      <c r="K57" s="18"/>
      <c r="L57" s="170">
        <f>F57/F$58</f>
        <v>0.036603990326971834</v>
      </c>
      <c r="M57" s="18"/>
      <c r="N57" s="18"/>
      <c r="O57" s="18"/>
      <c r="P57" s="18"/>
      <c r="Q57" s="163"/>
    </row>
    <row r="58" spans="2:10" ht="12.75">
      <c r="B58" s="155">
        <f>SUM(B54:B57)</f>
        <v>28737.852393668323</v>
      </c>
      <c r="C58" s="155">
        <f>SUM(C54:C57)</f>
        <v>80986.44180457447</v>
      </c>
      <c r="D58" s="18">
        <f>C58/B58</f>
        <v>2.81811043828793</v>
      </c>
      <c r="F58" s="169">
        <f>B19</f>
        <v>38</v>
      </c>
      <c r="G58" s="169">
        <f>B27</f>
        <v>106.95173534902399</v>
      </c>
      <c r="I58" s="170">
        <f t="shared" si="11"/>
        <v>1</v>
      </c>
      <c r="J58" s="170">
        <f t="shared" si="11"/>
        <v>2.81811043828793</v>
      </c>
    </row>
    <row r="59" spans="6:10" ht="12.75">
      <c r="F59" s="146"/>
      <c r="G59" s="146"/>
      <c r="I59" s="18">
        <f>38*310/1000</f>
        <v>11.78</v>
      </c>
      <c r="J59" s="18">
        <f>G58*310/1000</f>
        <v>33.15503795819743</v>
      </c>
    </row>
    <row r="60" spans="1:16" s="19" customFormat="1" ht="12.75">
      <c r="A60" s="18"/>
      <c r="B60" s="30"/>
      <c r="C60" s="18"/>
      <c r="D60" s="18"/>
      <c r="E60" s="18"/>
      <c r="F60" s="18"/>
      <c r="G60" s="18"/>
      <c r="H60" s="18"/>
      <c r="I60" s="18"/>
      <c r="J60" s="18"/>
      <c r="K60" s="18"/>
      <c r="L60" s="18"/>
      <c r="M60" s="18"/>
      <c r="N60" s="18"/>
      <c r="O60" s="18"/>
      <c r="P60" s="18"/>
    </row>
    <row r="61" spans="1:16" s="171" customFormat="1" ht="12.75">
      <c r="A61" s="18"/>
      <c r="B61" s="30"/>
      <c r="C61" s="18"/>
      <c r="D61" s="18"/>
      <c r="E61" s="18"/>
      <c r="F61" s="150" t="s">
        <v>232</v>
      </c>
      <c r="G61" s="150"/>
      <c r="H61" s="150"/>
      <c r="I61" s="18"/>
      <c r="J61" s="18"/>
      <c r="K61" s="18"/>
      <c r="L61" s="18"/>
      <c r="M61" s="18"/>
      <c r="N61" s="18"/>
      <c r="O61" s="18"/>
      <c r="P61" s="18"/>
    </row>
    <row r="63" spans="1:12" ht="12.75">
      <c r="A63" s="18" t="s">
        <v>194</v>
      </c>
      <c r="B63" s="30" t="str">
        <f aca="true" t="shared" si="12" ref="B63:L63">B40</f>
        <v>EU</v>
      </c>
      <c r="C63" s="30" t="str">
        <f t="shared" si="12"/>
        <v>AU</v>
      </c>
      <c r="D63" s="30" t="str">
        <f t="shared" si="12"/>
        <v>BE</v>
      </c>
      <c r="E63" s="30" t="str">
        <f t="shared" si="12"/>
        <v>DK</v>
      </c>
      <c r="F63" s="30" t="str">
        <f t="shared" si="12"/>
        <v>FI</v>
      </c>
      <c r="G63" s="30" t="str">
        <f t="shared" si="12"/>
        <v>FR</v>
      </c>
      <c r="H63" s="30" t="str">
        <f t="shared" si="12"/>
        <v>GE</v>
      </c>
      <c r="I63" s="30" t="str">
        <f t="shared" si="12"/>
        <v>GR</v>
      </c>
      <c r="J63" s="30" t="str">
        <f t="shared" si="12"/>
        <v>IR</v>
      </c>
      <c r="K63" s="30" t="str">
        <f t="shared" si="12"/>
        <v>IT</v>
      </c>
      <c r="L63" s="30" t="str">
        <f t="shared" si="12"/>
        <v>NL</v>
      </c>
    </row>
    <row r="64" spans="1:12" ht="12.75">
      <c r="A64" s="18" t="s">
        <v>233</v>
      </c>
      <c r="B64" s="155"/>
      <c r="C64" s="155"/>
      <c r="D64" s="155"/>
      <c r="E64" s="155"/>
      <c r="F64" s="155"/>
      <c r="G64" s="155"/>
      <c r="H64" s="155"/>
      <c r="I64" s="155"/>
      <c r="J64" s="155"/>
      <c r="K64" s="155"/>
      <c r="L64" s="155"/>
    </row>
    <row r="65" spans="1:17" ht="12.75">
      <c r="A65" s="18" t="s">
        <v>234</v>
      </c>
      <c r="B65" s="172">
        <f aca="true" t="shared" si="13" ref="B65:L65">B31-1</f>
        <v>1.8181104382879303</v>
      </c>
      <c r="C65" s="172">
        <f t="shared" si="13"/>
        <v>1.0799335483772499</v>
      </c>
      <c r="D65" s="172">
        <f t="shared" si="13"/>
        <v>2.172172825846494</v>
      </c>
      <c r="E65" s="172">
        <f t="shared" si="13"/>
        <v>1.5295957587450428</v>
      </c>
      <c r="F65" s="172">
        <f t="shared" si="13"/>
        <v>1.7277287941561803</v>
      </c>
      <c r="G65" s="172">
        <f t="shared" si="13"/>
        <v>2.3587802533996483</v>
      </c>
      <c r="H65" s="172">
        <f t="shared" si="13"/>
        <v>0.8550510273537306</v>
      </c>
      <c r="I65" s="172">
        <f t="shared" si="13"/>
        <v>2.526897722291742</v>
      </c>
      <c r="J65" s="172">
        <f t="shared" si="13"/>
        <v>3.0108900657465947</v>
      </c>
      <c r="K65" s="172">
        <f t="shared" si="13"/>
        <v>2.47960899356649</v>
      </c>
      <c r="L65" s="172">
        <f t="shared" si="13"/>
        <v>1.816328142430066</v>
      </c>
      <c r="Q65" s="146"/>
    </row>
    <row r="66" ht="12.75">
      <c r="Q66" s="146"/>
    </row>
    <row r="68" ht="12.75">
      <c r="C68" s="160" t="s">
        <v>233</v>
      </c>
    </row>
    <row r="69" spans="1:16" ht="12.75">
      <c r="A69" s="170" t="s">
        <v>194</v>
      </c>
      <c r="C69" s="170" t="s">
        <v>234</v>
      </c>
      <c r="D69" s="170"/>
      <c r="E69" s="18" t="s">
        <v>235</v>
      </c>
      <c r="G69" s="18" t="s">
        <v>236</v>
      </c>
      <c r="M69" s="30"/>
      <c r="N69" s="30"/>
      <c r="O69" s="30"/>
      <c r="P69" s="30"/>
    </row>
    <row r="70" spans="2:16" ht="12.75">
      <c r="B70" s="170" t="s">
        <v>196</v>
      </c>
      <c r="C70" s="170">
        <v>1.0799335483772499</v>
      </c>
      <c r="D70" s="170"/>
      <c r="E70" s="173">
        <v>1</v>
      </c>
      <c r="F70" s="174"/>
      <c r="G70" s="20">
        <f aca="true" t="shared" si="14" ref="G70:G83">E70*(1+C70)</f>
        <v>2.07993354837725</v>
      </c>
      <c r="H70" s="20"/>
      <c r="M70" s="155"/>
      <c r="N70" s="155"/>
      <c r="O70" s="155"/>
      <c r="P70" s="155"/>
    </row>
    <row r="71" spans="2:17" ht="12.75">
      <c r="B71" s="170" t="s">
        <v>197</v>
      </c>
      <c r="C71" s="170">
        <v>2.172172825846494</v>
      </c>
      <c r="D71" s="170"/>
      <c r="E71" s="173">
        <v>1</v>
      </c>
      <c r="F71" s="174"/>
      <c r="G71" s="20">
        <f t="shared" si="14"/>
        <v>3.172172825846494</v>
      </c>
      <c r="H71" s="20"/>
      <c r="M71" s="172"/>
      <c r="N71" s="172"/>
      <c r="O71" s="172"/>
      <c r="P71" s="172"/>
      <c r="Q71" s="146"/>
    </row>
    <row r="72" spans="2:17" ht="12.75">
      <c r="B72" s="170" t="s">
        <v>198</v>
      </c>
      <c r="C72" s="170">
        <v>1.5295957587450428</v>
      </c>
      <c r="D72" s="170"/>
      <c r="E72" s="173">
        <v>0</v>
      </c>
      <c r="F72" s="174"/>
      <c r="G72" s="20">
        <f t="shared" si="14"/>
        <v>0</v>
      </c>
      <c r="H72" s="20"/>
      <c r="M72" s="172"/>
      <c r="N72" s="172"/>
      <c r="O72" s="172"/>
      <c r="P72" s="172"/>
      <c r="Q72" s="146"/>
    </row>
    <row r="73" spans="2:8" ht="12.75">
      <c r="B73" s="170" t="s">
        <v>199</v>
      </c>
      <c r="C73" s="170">
        <v>1.7277287941561803</v>
      </c>
      <c r="D73" s="170"/>
      <c r="E73" s="173">
        <v>2</v>
      </c>
      <c r="F73" s="174"/>
      <c r="G73" s="20">
        <f t="shared" si="14"/>
        <v>5.455457588312361</v>
      </c>
      <c r="H73" s="20"/>
    </row>
    <row r="74" spans="2:8" ht="12.75">
      <c r="B74" s="170" t="s">
        <v>200</v>
      </c>
      <c r="C74" s="170">
        <v>2.3587802533996483</v>
      </c>
      <c r="D74" s="170"/>
      <c r="E74" s="173">
        <v>4</v>
      </c>
      <c r="F74" s="174"/>
      <c r="G74" s="20">
        <f t="shared" si="14"/>
        <v>13.435121013598593</v>
      </c>
      <c r="H74" s="20"/>
    </row>
    <row r="75" spans="2:8" ht="12.75">
      <c r="B75" s="170" t="s">
        <v>201</v>
      </c>
      <c r="C75" s="170">
        <v>0.8550510273537306</v>
      </c>
      <c r="D75" s="170"/>
      <c r="E75" s="173">
        <v>10</v>
      </c>
      <c r="F75" s="174"/>
      <c r="G75" s="20">
        <f t="shared" si="14"/>
        <v>18.550510273537306</v>
      </c>
      <c r="H75" s="20"/>
    </row>
    <row r="76" spans="2:8" ht="12.75">
      <c r="B76" s="170" t="s">
        <v>202</v>
      </c>
      <c r="C76" s="170">
        <v>2.526897722291742</v>
      </c>
      <c r="D76" s="170"/>
      <c r="E76" s="173">
        <v>1</v>
      </c>
      <c r="F76" s="174"/>
      <c r="G76" s="20">
        <f t="shared" si="14"/>
        <v>3.526897722291742</v>
      </c>
      <c r="H76" s="20"/>
    </row>
    <row r="77" spans="2:8" ht="12.75">
      <c r="B77" s="170" t="s">
        <v>203</v>
      </c>
      <c r="C77" s="170">
        <v>3.0108900657465947</v>
      </c>
      <c r="D77" s="170"/>
      <c r="E77" s="173">
        <v>0</v>
      </c>
      <c r="F77" s="174"/>
      <c r="G77" s="20">
        <f t="shared" si="14"/>
        <v>0</v>
      </c>
      <c r="H77" s="20"/>
    </row>
    <row r="78" spans="2:8" ht="12.75">
      <c r="B78" s="170" t="s">
        <v>204</v>
      </c>
      <c r="C78" s="170">
        <v>2.47960899356649</v>
      </c>
      <c r="D78" s="170"/>
      <c r="E78" s="173">
        <v>4</v>
      </c>
      <c r="F78" s="174"/>
      <c r="G78" s="20">
        <f t="shared" si="14"/>
        <v>13.91843597426596</v>
      </c>
      <c r="H78" s="20"/>
    </row>
    <row r="79" spans="2:8" ht="12.75">
      <c r="B79" s="170" t="s">
        <v>205</v>
      </c>
      <c r="C79" s="170">
        <v>1.816328142430066</v>
      </c>
      <c r="D79" s="170"/>
      <c r="E79" s="173">
        <v>5</v>
      </c>
      <c r="F79" s="174"/>
      <c r="G79" s="20">
        <f t="shared" si="14"/>
        <v>14.08164071215033</v>
      </c>
      <c r="H79" s="20"/>
    </row>
    <row r="80" spans="2:8" ht="12.75">
      <c r="B80" s="170" t="s">
        <v>206</v>
      </c>
      <c r="C80" s="170">
        <v>3.421762279233932</v>
      </c>
      <c r="D80" s="170"/>
      <c r="E80" s="173">
        <v>1</v>
      </c>
      <c r="F80" s="174"/>
      <c r="G80" s="20">
        <f t="shared" si="14"/>
        <v>4.421762279233932</v>
      </c>
      <c r="H80" s="20"/>
    </row>
    <row r="81" spans="2:8" ht="12.75">
      <c r="B81" s="170" t="s">
        <v>207</v>
      </c>
      <c r="C81" s="170">
        <v>2.471378071596106</v>
      </c>
      <c r="D81" s="170"/>
      <c r="E81" s="173">
        <v>2</v>
      </c>
      <c r="F81" s="174"/>
      <c r="G81" s="20">
        <f t="shared" si="14"/>
        <v>6.942756143192212</v>
      </c>
      <c r="H81" s="20"/>
    </row>
    <row r="82" spans="2:8" ht="12.75">
      <c r="B82" s="170" t="s">
        <v>208</v>
      </c>
      <c r="C82" s="170">
        <v>1.4899996990879547</v>
      </c>
      <c r="D82" s="170"/>
      <c r="E82" s="173">
        <v>3</v>
      </c>
      <c r="F82" s="174"/>
      <c r="G82" s="20">
        <f t="shared" si="14"/>
        <v>7.469999097263864</v>
      </c>
      <c r="H82" s="20"/>
    </row>
    <row r="83" spans="2:8" ht="12.75">
      <c r="B83" s="170" t="s">
        <v>159</v>
      </c>
      <c r="C83" s="170">
        <v>2.4742620427384865</v>
      </c>
      <c r="D83" s="170"/>
      <c r="E83" s="173">
        <v>4</v>
      </c>
      <c r="F83" s="174"/>
      <c r="G83" s="20">
        <f t="shared" si="14"/>
        <v>13.897048170953946</v>
      </c>
      <c r="H83" s="20"/>
    </row>
    <row r="84" spans="5:7" ht="12.75">
      <c r="E84" s="18">
        <f>SUM(E70:E83)</f>
        <v>38</v>
      </c>
      <c r="G84" s="18">
        <f>SUM(G70:G83)</f>
        <v>106.95173534902399</v>
      </c>
    </row>
    <row r="85" spans="5:7" ht="12.75">
      <c r="E85" s="18">
        <f>E84*310/1000</f>
        <v>11.78</v>
      </c>
      <c r="G85" s="18">
        <f>G84*310/1000</f>
        <v>33.15503795819743</v>
      </c>
    </row>
    <row r="86" ht="12.75">
      <c r="A86" s="18" t="s">
        <v>237</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29"/>
  <sheetViews>
    <sheetView workbookViewId="0" topLeftCell="A1">
      <selection activeCell="C6" sqref="C6"/>
    </sheetView>
  </sheetViews>
  <sheetFormatPr defaultColWidth="11.421875" defaultRowHeight="12.75"/>
  <cols>
    <col min="1" max="16384" width="9.140625" style="18" customWidth="1"/>
  </cols>
  <sheetData>
    <row r="1" ht="12.75">
      <c r="A1" s="19" t="s">
        <v>189</v>
      </c>
    </row>
    <row r="3" ht="12.75">
      <c r="A3" s="18" t="s">
        <v>238</v>
      </c>
    </row>
    <row r="4" spans="2:3" ht="12.75">
      <c r="B4" s="19">
        <v>1990</v>
      </c>
      <c r="C4" s="19">
        <v>2010</v>
      </c>
    </row>
    <row r="5" spans="1:3" ht="12.75">
      <c r="A5" s="18" t="s">
        <v>45</v>
      </c>
      <c r="B5" s="175">
        <v>29.17465058073272</v>
      </c>
      <c r="C5" s="175">
        <v>91.57313942332271</v>
      </c>
    </row>
    <row r="6" spans="1:3" ht="12.75">
      <c r="A6" s="18" t="s">
        <v>46</v>
      </c>
      <c r="B6" s="175">
        <v>4.734315206252777</v>
      </c>
      <c r="C6" s="175">
        <v>7.588238640369028</v>
      </c>
    </row>
    <row r="7" spans="1:3" ht="12.75">
      <c r="A7" s="18" t="s">
        <v>187</v>
      </c>
      <c r="B7" s="175">
        <v>2.7000825805895716</v>
      </c>
      <c r="C7" s="175">
        <v>6.49196440444354</v>
      </c>
    </row>
    <row r="8" spans="1:3" ht="12.75">
      <c r="A8" s="18" t="s">
        <v>130</v>
      </c>
      <c r="B8" s="175">
        <v>1.3909516324249296</v>
      </c>
      <c r="C8" s="175">
        <v>1.2983928808887129</v>
      </c>
    </row>
    <row r="9" spans="1:3" ht="12.75">
      <c r="A9" s="19" t="s">
        <v>62</v>
      </c>
      <c r="B9" s="176">
        <v>38</v>
      </c>
      <c r="C9" s="176">
        <v>106.95173534902399</v>
      </c>
    </row>
    <row r="11" spans="1:9" ht="12.75">
      <c r="A11" s="35" t="s">
        <v>190</v>
      </c>
      <c r="B11" s="54"/>
      <c r="C11" s="35"/>
      <c r="D11" s="35"/>
      <c r="E11" s="35"/>
      <c r="F11" s="35"/>
      <c r="G11" s="35"/>
      <c r="H11" s="35"/>
      <c r="I11" s="35"/>
    </row>
    <row r="12" spans="1:9" ht="12.75">
      <c r="A12" s="18" t="s">
        <v>191</v>
      </c>
      <c r="B12" s="35"/>
      <c r="C12" s="35"/>
      <c r="D12" s="35"/>
      <c r="E12" s="35"/>
      <c r="F12" s="35"/>
      <c r="G12" s="35"/>
      <c r="H12" s="35"/>
      <c r="I12" s="35"/>
    </row>
    <row r="14" spans="2:3" ht="12.75">
      <c r="B14" s="19"/>
      <c r="C14" s="19"/>
    </row>
    <row r="15" spans="2:3" ht="12.75">
      <c r="B15" s="66"/>
      <c r="C15" s="66"/>
    </row>
    <row r="16" spans="2:3" ht="12.75">
      <c r="B16" s="66"/>
      <c r="C16" s="66"/>
    </row>
    <row r="17" spans="2:3" ht="12.75">
      <c r="B17" s="66"/>
      <c r="C17" s="66"/>
    </row>
    <row r="18" spans="2:3" ht="12.75">
      <c r="B18" s="66"/>
      <c r="C18" s="66"/>
    </row>
    <row r="19" spans="2:3" ht="12.75">
      <c r="B19" s="66"/>
      <c r="C19" s="66"/>
    </row>
    <row r="29" ht="12.75">
      <c r="G29" s="72"/>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37"/>
  <sheetViews>
    <sheetView workbookViewId="0" topLeftCell="A1">
      <selection activeCell="A8" sqref="A8"/>
    </sheetView>
  </sheetViews>
  <sheetFormatPr defaultColWidth="11.421875" defaultRowHeight="12.75"/>
  <cols>
    <col min="1" max="1" width="14.28125" style="18" customWidth="1"/>
    <col min="2" max="2" width="13.140625" style="18" customWidth="1"/>
    <col min="3" max="3" width="14.421875" style="18" customWidth="1"/>
    <col min="4" max="4" width="11.7109375" style="18" customWidth="1"/>
    <col min="5" max="16384" width="9.140625" style="18" customWidth="1"/>
  </cols>
  <sheetData>
    <row r="1" spans="5:6" ht="12.75">
      <c r="E1" s="21"/>
      <c r="F1" s="21"/>
    </row>
    <row r="3" ht="12.75">
      <c r="A3" s="19" t="s">
        <v>239</v>
      </c>
    </row>
    <row r="4" ht="12.75">
      <c r="A4" s="18" t="s">
        <v>184</v>
      </c>
    </row>
    <row r="5" spans="2:4" ht="12.75">
      <c r="B5" s="21">
        <v>1990</v>
      </c>
      <c r="C5" s="21" t="s">
        <v>185</v>
      </c>
      <c r="D5" s="147"/>
    </row>
    <row r="6" spans="1:4" ht="12.75">
      <c r="A6" s="18" t="s">
        <v>187</v>
      </c>
      <c r="B6" s="66">
        <v>4.4683633799999996</v>
      </c>
      <c r="C6" s="66">
        <v>5.411997447479999</v>
      </c>
      <c r="D6" s="177">
        <f>(C6-B6)/B6</f>
        <v>0.2111811388714764</v>
      </c>
    </row>
    <row r="7" spans="1:4" ht="12.75">
      <c r="A7" s="18" t="s">
        <v>130</v>
      </c>
      <c r="B7" s="66">
        <v>0.9413986139999998</v>
      </c>
      <c r="C7" s="66">
        <v>0.08509778177999999</v>
      </c>
      <c r="D7" s="177">
        <f>(C7-B7)/B7</f>
        <v>-0.909604942566869</v>
      </c>
    </row>
    <row r="8" spans="1:4" ht="12.75">
      <c r="A8" s="18" t="s">
        <v>46</v>
      </c>
      <c r="B8" s="66">
        <v>4.397698823999999</v>
      </c>
      <c r="C8" s="66">
        <v>1.31897898396</v>
      </c>
      <c r="D8" s="177">
        <f>(C8-B8)/B8</f>
        <v>-0.700075190060355</v>
      </c>
    </row>
    <row r="9" spans="1:4" ht="12.75">
      <c r="A9" s="18" t="s">
        <v>45</v>
      </c>
      <c r="B9" s="66">
        <v>45.80205921499999</v>
      </c>
      <c r="C9" s="66">
        <v>83.5135502071</v>
      </c>
      <c r="D9" s="177">
        <f>(C9-B9)/B9</f>
        <v>0.8233579808077633</v>
      </c>
    </row>
    <row r="10" spans="1:4" ht="12.75">
      <c r="A10" s="19" t="s">
        <v>37</v>
      </c>
      <c r="B10" s="156">
        <v>55.609520032999995</v>
      </c>
      <c r="C10" s="156">
        <v>90.32962442031999</v>
      </c>
      <c r="D10" s="177">
        <f>(C10-B10)/B10</f>
        <v>0.6243554047349494</v>
      </c>
    </row>
    <row r="12" ht="12.75">
      <c r="A12" s="18" t="s">
        <v>188</v>
      </c>
    </row>
    <row r="13" spans="1:4" ht="12.75">
      <c r="A13" s="19"/>
      <c r="B13" s="19"/>
      <c r="C13" s="19"/>
      <c r="D13" s="19"/>
    </row>
    <row r="14" ht="12.75">
      <c r="A14" s="19" t="s">
        <v>240</v>
      </c>
    </row>
    <row r="15" ht="12.75">
      <c r="A15" s="18" t="s">
        <v>184</v>
      </c>
    </row>
    <row r="16" spans="2:3" ht="12.75">
      <c r="B16" s="21">
        <v>1990</v>
      </c>
      <c r="C16" s="21" t="s">
        <v>185</v>
      </c>
    </row>
    <row r="17" spans="1:4" ht="12.75">
      <c r="A17" s="18" t="s">
        <v>187</v>
      </c>
      <c r="B17" s="66">
        <v>7.53042732</v>
      </c>
      <c r="C17" s="66">
        <v>11.086625153760004</v>
      </c>
      <c r="D17" s="177">
        <f>(C17-B17)/B17</f>
        <v>0.47224382928643727</v>
      </c>
    </row>
    <row r="18" spans="1:4" ht="12.75">
      <c r="A18" s="18" t="s">
        <v>130</v>
      </c>
      <c r="B18" s="66">
        <v>2.7862949909999983</v>
      </c>
      <c r="C18" s="66">
        <v>1.0498771331700005</v>
      </c>
      <c r="D18" s="177">
        <f>(C18-B18)/B18</f>
        <v>-0.623199576297124</v>
      </c>
    </row>
    <row r="19" spans="1:4" ht="12.75">
      <c r="A19" s="18" t="s">
        <v>46</v>
      </c>
      <c r="B19" s="66">
        <v>5.489547503</v>
      </c>
      <c r="C19" s="66">
        <v>2.6537371700399994</v>
      </c>
      <c r="D19" s="177">
        <f>(C19-B19)/B19</f>
        <v>-0.5165836221310135</v>
      </c>
    </row>
    <row r="20" spans="1:4" ht="12.75">
      <c r="A20" s="18" t="s">
        <v>45</v>
      </c>
      <c r="B20" s="66">
        <v>88.15061419999999</v>
      </c>
      <c r="C20" s="66">
        <v>154.02727687584</v>
      </c>
      <c r="D20" s="177">
        <f>(C20-B20)/B20</f>
        <v>0.7473193836900118</v>
      </c>
    </row>
    <row r="21" spans="1:4" ht="12.75">
      <c r="A21" s="19" t="s">
        <v>37</v>
      </c>
      <c r="B21" s="156">
        <v>103.956884014</v>
      </c>
      <c r="C21" s="156">
        <v>168.81751633281</v>
      </c>
      <c r="D21" s="177">
        <f>(C21-B21)/B21</f>
        <v>0.6239185883070055</v>
      </c>
    </row>
    <row r="23" ht="12.75">
      <c r="A23" s="18" t="s">
        <v>188</v>
      </c>
    </row>
    <row r="25" ht="12.75">
      <c r="A25" s="19" t="s">
        <v>241</v>
      </c>
    </row>
    <row r="27" ht="12.75">
      <c r="A27" s="18" t="s">
        <v>184</v>
      </c>
    </row>
    <row r="28" spans="2:3" ht="12.75">
      <c r="B28" s="21">
        <v>1990</v>
      </c>
      <c r="C28" s="21" t="s">
        <v>185</v>
      </c>
    </row>
    <row r="29" spans="1:7" ht="12.75">
      <c r="A29" s="18" t="s">
        <v>187</v>
      </c>
      <c r="B29" s="66">
        <f aca="true" t="shared" si="0" ref="B29:C33">B17-B6</f>
        <v>3.0620639400000007</v>
      </c>
      <c r="C29" s="66">
        <f t="shared" si="0"/>
        <v>5.674627706280004</v>
      </c>
      <c r="D29" s="177">
        <f>(C29-B29)/B29</f>
        <v>0.8532035311712018</v>
      </c>
      <c r="G29" s="72"/>
    </row>
    <row r="30" spans="1:4" ht="12.75">
      <c r="A30" s="18" t="s">
        <v>130</v>
      </c>
      <c r="B30" s="66">
        <f t="shared" si="0"/>
        <v>1.8448963769999986</v>
      </c>
      <c r="C30" s="66">
        <f t="shared" si="0"/>
        <v>0.9647793513900005</v>
      </c>
      <c r="D30" s="177">
        <f>(C30-B30)/B30</f>
        <v>-0.4770549915877464</v>
      </c>
    </row>
    <row r="31" spans="1:4" ht="12.75">
      <c r="A31" s="18" t="s">
        <v>46</v>
      </c>
      <c r="B31" s="66">
        <f t="shared" si="0"/>
        <v>1.0918486790000008</v>
      </c>
      <c r="C31" s="66">
        <f t="shared" si="0"/>
        <v>1.3347581860799995</v>
      </c>
      <c r="D31" s="177">
        <f>(C31-B31)/B31</f>
        <v>0.2224754324953472</v>
      </c>
    </row>
    <row r="32" spans="1:4" ht="12.75">
      <c r="A32" s="18" t="s">
        <v>45</v>
      </c>
      <c r="B32" s="66">
        <f t="shared" si="0"/>
        <v>42.348554985</v>
      </c>
      <c r="C32" s="66">
        <f t="shared" si="0"/>
        <v>70.51372666873999</v>
      </c>
      <c r="D32" s="177">
        <f>(C32-B32)/B32</f>
        <v>0.6650798756584774</v>
      </c>
    </row>
    <row r="33" spans="1:4" ht="12.75">
      <c r="A33" s="19" t="s">
        <v>37</v>
      </c>
      <c r="B33" s="66">
        <f t="shared" si="0"/>
        <v>48.347363981</v>
      </c>
      <c r="C33" s="66">
        <f t="shared" si="0"/>
        <v>78.48789191249</v>
      </c>
      <c r="D33" s="177">
        <f>(C33-B33)/B33</f>
        <v>0.6234161586003925</v>
      </c>
    </row>
    <row r="35" ht="12.75">
      <c r="A35" s="18" t="s">
        <v>188</v>
      </c>
    </row>
    <row r="37" ht="12.75">
      <c r="A37" s="19"/>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7"/>
  <sheetViews>
    <sheetView workbookViewId="0" topLeftCell="A1">
      <selection activeCell="A10" sqref="A10"/>
    </sheetView>
  </sheetViews>
  <sheetFormatPr defaultColWidth="11.421875" defaultRowHeight="12.75"/>
  <cols>
    <col min="1" max="1" width="17.00390625" style="0" customWidth="1"/>
  </cols>
  <sheetData>
    <row r="1" spans="1:9" ht="12.75">
      <c r="A1" s="11" t="s">
        <v>44</v>
      </c>
      <c r="B1" s="11" t="s">
        <v>31</v>
      </c>
      <c r="C1" s="11"/>
      <c r="D1" s="11" t="s">
        <v>33</v>
      </c>
      <c r="E1" s="11"/>
      <c r="F1" s="11" t="s">
        <v>34</v>
      </c>
      <c r="G1" s="11"/>
      <c r="H1" s="11" t="s">
        <v>32</v>
      </c>
      <c r="I1" s="11"/>
    </row>
    <row r="2" spans="1:9" ht="12.75">
      <c r="A2" s="4"/>
      <c r="B2" s="4" t="s">
        <v>42</v>
      </c>
      <c r="C2" s="4" t="s">
        <v>43</v>
      </c>
      <c r="D2" s="4" t="s">
        <v>42</v>
      </c>
      <c r="E2" s="4" t="s">
        <v>43</v>
      </c>
      <c r="F2" s="4" t="s">
        <v>42</v>
      </c>
      <c r="G2" s="4" t="s">
        <v>43</v>
      </c>
      <c r="H2" s="4" t="s">
        <v>42</v>
      </c>
      <c r="I2" s="4" t="s">
        <v>43</v>
      </c>
    </row>
    <row r="3" spans="1:9" ht="12.75">
      <c r="A3" s="35" t="s">
        <v>45</v>
      </c>
      <c r="B3" s="8">
        <v>798.6353395991717</v>
      </c>
      <c r="C3" s="126">
        <v>92.50590187652544</v>
      </c>
      <c r="D3" s="8">
        <v>58.57478752054344</v>
      </c>
      <c r="E3" s="265">
        <v>92.81451323164758</v>
      </c>
      <c r="F3" s="208" t="s">
        <v>248</v>
      </c>
      <c r="G3" s="208" t="s">
        <v>248</v>
      </c>
      <c r="H3" s="8">
        <v>10.818409101730301</v>
      </c>
      <c r="I3" s="124">
        <v>0.719005805424478</v>
      </c>
    </row>
    <row r="4" spans="1:9" ht="12.75">
      <c r="A4" s="35" t="s">
        <v>46</v>
      </c>
      <c r="B4" s="8">
        <v>7.085865488113284</v>
      </c>
      <c r="C4" s="126">
        <v>0.8207555376683525</v>
      </c>
      <c r="D4" s="8">
        <v>1.5511500000000003</v>
      </c>
      <c r="E4" s="265">
        <v>2.4578703277203875</v>
      </c>
      <c r="F4" s="208" t="s">
        <v>248</v>
      </c>
      <c r="G4" s="208" t="s">
        <v>248</v>
      </c>
      <c r="H4" s="8">
        <v>0.05290564746266039</v>
      </c>
      <c r="I4" s="124">
        <v>0.0035161794407746676</v>
      </c>
    </row>
    <row r="5" spans="1:9" ht="12.75">
      <c r="A5" s="35" t="s">
        <v>47</v>
      </c>
      <c r="B5" s="8">
        <v>15.24459820369821</v>
      </c>
      <c r="C5" s="126">
        <v>1.7657812466527436</v>
      </c>
      <c r="D5" s="8">
        <v>0.51621569309098</v>
      </c>
      <c r="E5" s="265">
        <v>0.8179681105966113</v>
      </c>
      <c r="F5" s="208" t="s">
        <v>248</v>
      </c>
      <c r="G5" s="208" t="s">
        <v>248</v>
      </c>
      <c r="H5" s="8">
        <v>2.331921177174776</v>
      </c>
      <c r="I5" s="124">
        <v>0.15498257169002605</v>
      </c>
    </row>
    <row r="6" spans="1:9" ht="12.75">
      <c r="A6" s="35" t="s">
        <v>83</v>
      </c>
      <c r="B6" s="8">
        <v>28.101980877825454</v>
      </c>
      <c r="C6" s="126">
        <v>3.255051406721912</v>
      </c>
      <c r="D6" s="8">
        <v>0.6797300306485999</v>
      </c>
      <c r="E6" s="265">
        <v>1.0770642898440919</v>
      </c>
      <c r="F6" s="208" t="s">
        <v>248</v>
      </c>
      <c r="G6" s="208" t="s">
        <v>248</v>
      </c>
      <c r="H6" s="8">
        <v>1.105599034529337</v>
      </c>
      <c r="I6" s="124">
        <v>0.07347957697136351</v>
      </c>
    </row>
    <row r="7" spans="1:9" ht="12.75">
      <c r="A7" s="35" t="s">
        <v>48</v>
      </c>
      <c r="B7" s="8">
        <v>14.266687901059989</v>
      </c>
      <c r="C7" s="126">
        <v>1.6525099324315409</v>
      </c>
      <c r="D7" s="8">
        <v>1.78763</v>
      </c>
      <c r="E7" s="265">
        <v>2.832584040191339</v>
      </c>
      <c r="F7" s="208" t="s">
        <v>248</v>
      </c>
      <c r="G7" s="208" t="s">
        <v>248</v>
      </c>
      <c r="H7" s="8">
        <v>0.7375096167290532</v>
      </c>
      <c r="I7" s="124">
        <v>0.04901586647335779</v>
      </c>
    </row>
    <row r="8" spans="1:9" ht="13.5" thickBot="1">
      <c r="A8" s="145" t="s">
        <v>37</v>
      </c>
      <c r="B8" s="130">
        <v>863.3344720698688</v>
      </c>
      <c r="C8" s="137">
        <v>100</v>
      </c>
      <c r="D8" s="130">
        <v>63.109513244283015</v>
      </c>
      <c r="E8" s="266">
        <v>100</v>
      </c>
      <c r="F8" s="209" t="s">
        <v>248</v>
      </c>
      <c r="G8" s="209" t="s">
        <v>248</v>
      </c>
      <c r="H8" s="130">
        <v>15.046344577626128</v>
      </c>
      <c r="I8" s="132">
        <v>1</v>
      </c>
    </row>
    <row r="9" ht="13.5" thickTop="1">
      <c r="D9" s="16" t="s">
        <v>251</v>
      </c>
    </row>
    <row r="10" spans="1:9" ht="12.75">
      <c r="A10" s="224"/>
      <c r="B10" s="227"/>
      <c r="C10" s="239"/>
      <c r="D10" s="96"/>
      <c r="E10" s="12"/>
      <c r="F10" s="136"/>
      <c r="G10" s="96"/>
      <c r="H10" s="12"/>
      <c r="I10" s="136"/>
    </row>
    <row r="11" spans="1:9" ht="12.75">
      <c r="A11" s="224"/>
      <c r="B11" s="227"/>
      <c r="C11" s="239"/>
      <c r="D11" s="96"/>
      <c r="E11" s="12"/>
      <c r="F11" s="136"/>
      <c r="G11" s="96"/>
      <c r="H11" s="12"/>
      <c r="I11" s="136"/>
    </row>
    <row r="12" spans="1:9" ht="12.75">
      <c r="A12" s="224"/>
      <c r="B12" s="227"/>
      <c r="C12" s="239"/>
      <c r="D12" s="96"/>
      <c r="E12" s="12"/>
      <c r="F12" s="136"/>
      <c r="G12" s="239"/>
      <c r="H12" s="12"/>
      <c r="I12" s="136"/>
    </row>
    <row r="13" spans="1:9" ht="12.75">
      <c r="A13" s="224"/>
      <c r="B13" s="227"/>
      <c r="C13" s="239"/>
      <c r="D13" s="96"/>
      <c r="E13" s="12"/>
      <c r="F13" s="136"/>
      <c r="G13" s="239"/>
      <c r="H13" s="12"/>
      <c r="I13" s="136"/>
    </row>
    <row r="14" spans="1:9" ht="12.75">
      <c r="A14" s="224"/>
      <c r="B14" s="227"/>
      <c r="C14" s="239"/>
      <c r="D14" s="96"/>
      <c r="E14" s="12"/>
      <c r="F14" s="136"/>
      <c r="G14" s="239"/>
      <c r="H14" s="12"/>
      <c r="I14" s="136"/>
    </row>
    <row r="15" spans="1:9" ht="12.75">
      <c r="A15" s="222"/>
      <c r="B15" s="241"/>
      <c r="C15" s="241"/>
      <c r="D15" s="11"/>
      <c r="E15" s="12"/>
      <c r="F15" s="136"/>
      <c r="G15" s="239"/>
      <c r="H15" s="12"/>
      <c r="I15" s="136"/>
    </row>
    <row r="16" spans="1:9" ht="12.75">
      <c r="A16" s="33"/>
      <c r="D16" s="11"/>
      <c r="E16" s="11"/>
      <c r="F16" s="11"/>
      <c r="G16" s="239"/>
      <c r="H16" s="11"/>
      <c r="I16" s="11"/>
    </row>
    <row r="17" ht="12.75">
      <c r="G17" s="241"/>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O81"/>
  <sheetViews>
    <sheetView zoomScale="85" zoomScaleNormal="85" workbookViewId="0" topLeftCell="A7">
      <selection activeCell="A15" sqref="A15:C24"/>
    </sheetView>
  </sheetViews>
  <sheetFormatPr defaultColWidth="11.421875" defaultRowHeight="12.75"/>
  <cols>
    <col min="1" max="1" width="15.8515625" style="221" customWidth="1"/>
    <col min="2" max="2" width="12.57421875" style="221" customWidth="1"/>
    <col min="3" max="6" width="9.140625" style="221" customWidth="1"/>
    <col min="7" max="7" width="14.28125" style="221" customWidth="1"/>
    <col min="8" max="8" width="9.140625" style="221" customWidth="1"/>
    <col min="9" max="9" width="16.8515625" style="221" customWidth="1"/>
    <col min="10" max="16384" width="9.140625" style="221" customWidth="1"/>
  </cols>
  <sheetData>
    <row r="1" spans="1:4" ht="18.75">
      <c r="A1" s="220" t="s">
        <v>251</v>
      </c>
      <c r="B1" s="220"/>
      <c r="C1" s="220"/>
      <c r="D1" s="220"/>
    </row>
    <row r="2" spans="1:10" s="224" customFormat="1" ht="12.75">
      <c r="A2" s="222" t="s">
        <v>252</v>
      </c>
      <c r="B2" s="223"/>
      <c r="C2" s="223"/>
      <c r="D2" s="223"/>
      <c r="E2" s="223"/>
      <c r="F2" s="223"/>
      <c r="G2" s="223"/>
      <c r="H2" s="222" t="s">
        <v>253</v>
      </c>
      <c r="I2" s="223"/>
      <c r="J2" s="223"/>
    </row>
    <row r="3" spans="1:8" s="224" customFormat="1" ht="12.75">
      <c r="A3" s="224" t="s">
        <v>77</v>
      </c>
      <c r="H3" s="224" t="s">
        <v>77</v>
      </c>
    </row>
    <row r="4" s="224" customFormat="1" ht="12.75">
      <c r="A4" s="224" t="s">
        <v>254</v>
      </c>
    </row>
    <row r="5" spans="1:8" s="224" customFormat="1" ht="18.75">
      <c r="A5" s="220" t="s">
        <v>251</v>
      </c>
      <c r="H5" s="220" t="s">
        <v>255</v>
      </c>
    </row>
    <row r="6" spans="2:12" s="224" customFormat="1" ht="12.75">
      <c r="B6" s="222" t="s">
        <v>78</v>
      </c>
      <c r="C6" s="225" t="s">
        <v>43</v>
      </c>
      <c r="E6" s="226"/>
      <c r="I6" s="222" t="s">
        <v>78</v>
      </c>
      <c r="J6" s="225" t="s">
        <v>43</v>
      </c>
      <c r="L6" s="226"/>
    </row>
    <row r="7" spans="1:12" s="224" customFormat="1" ht="12.75">
      <c r="A7" s="224" t="s">
        <v>39</v>
      </c>
      <c r="B7" s="227">
        <v>61.39876580824452</v>
      </c>
      <c r="C7" s="228">
        <f>B7/$B$10*100</f>
        <v>97.2997548148345</v>
      </c>
      <c r="E7" s="226"/>
      <c r="H7" s="224" t="s">
        <v>39</v>
      </c>
      <c r="I7" s="227">
        <v>17.83691</v>
      </c>
      <c r="J7" s="228">
        <f>I7/I$10*100</f>
        <v>99.22138880606644</v>
      </c>
      <c r="L7" s="226"/>
    </row>
    <row r="8" spans="1:12" s="224" customFormat="1" ht="12.75">
      <c r="A8" s="224" t="s">
        <v>41</v>
      </c>
      <c r="B8" s="227">
        <v>0.2453590151565</v>
      </c>
      <c r="C8" s="228">
        <f>B8/$B$10*100</f>
        <v>0.38882494952579383</v>
      </c>
      <c r="E8" s="226"/>
      <c r="H8" s="224" t="s">
        <v>41</v>
      </c>
      <c r="I8" s="227">
        <v>0.06867</v>
      </c>
      <c r="J8" s="228">
        <f>I8/$I$10*100</f>
        <v>0.3819906457627797</v>
      </c>
      <c r="L8" s="226"/>
    </row>
    <row r="9" spans="1:12" s="224" customFormat="1" ht="12.75">
      <c r="A9" s="224" t="s">
        <v>40</v>
      </c>
      <c r="B9" s="227">
        <v>1.4585684208820002</v>
      </c>
      <c r="C9" s="228">
        <f>B9/$B$10*100</f>
        <v>2.3114202356396945</v>
      </c>
      <c r="E9" s="226"/>
      <c r="H9" s="224" t="s">
        <v>40</v>
      </c>
      <c r="I9" s="227">
        <v>0.0713</v>
      </c>
      <c r="J9" s="228">
        <f>I9/$I$10*100</f>
        <v>0.39662054817076153</v>
      </c>
      <c r="L9" s="226"/>
    </row>
    <row r="10" spans="1:12" s="224" customFormat="1" ht="12.75">
      <c r="A10" s="222" t="s">
        <v>62</v>
      </c>
      <c r="B10" s="229">
        <f>SUM(B7:B9)</f>
        <v>63.102693244283024</v>
      </c>
      <c r="C10" s="230">
        <f>B10/$B$10*100</f>
        <v>100</v>
      </c>
      <c r="E10" s="226"/>
      <c r="H10" s="222" t="s">
        <v>62</v>
      </c>
      <c r="I10" s="229">
        <f>SUM(I7:I9)</f>
        <v>17.97688</v>
      </c>
      <c r="J10" s="230">
        <f>I10/$I$10*100</f>
        <v>100</v>
      </c>
      <c r="L10" s="226"/>
    </row>
    <row r="11" spans="3:12" s="224" customFormat="1" ht="12.75">
      <c r="C11" s="231"/>
      <c r="E11" s="232"/>
      <c r="J11" s="231"/>
      <c r="L11" s="232"/>
    </row>
    <row r="12" spans="2:9" s="224" customFormat="1" ht="12.75">
      <c r="B12" s="233"/>
      <c r="I12" s="233"/>
    </row>
    <row r="13" spans="3:10" s="224" customFormat="1" ht="12.75">
      <c r="C13" s="234"/>
      <c r="J13" s="234"/>
    </row>
    <row r="14" s="224" customFormat="1" ht="12.75"/>
    <row r="15" spans="1:8" s="224" customFormat="1" ht="12.75">
      <c r="A15" s="235" t="s">
        <v>258</v>
      </c>
      <c r="F15" s="235"/>
      <c r="H15" s="235" t="s">
        <v>258</v>
      </c>
    </row>
    <row r="16" spans="1:8" s="224" customFormat="1" ht="12.75">
      <c r="A16" s="236"/>
      <c r="F16" s="236"/>
      <c r="H16" s="236"/>
    </row>
    <row r="17" spans="2:9" s="224" customFormat="1" ht="12.75">
      <c r="B17" s="224">
        <v>1000</v>
      </c>
      <c r="I17" s="224">
        <v>1000</v>
      </c>
    </row>
    <row r="18" spans="1:10" s="224" customFormat="1" ht="12.75">
      <c r="A18" s="237" t="s">
        <v>80</v>
      </c>
      <c r="B18" s="238" t="s">
        <v>54</v>
      </c>
      <c r="C18" s="238" t="s">
        <v>43</v>
      </c>
      <c r="F18" s="222"/>
      <c r="G18" s="222"/>
      <c r="H18" s="237" t="s">
        <v>80</v>
      </c>
      <c r="I18" s="238" t="s">
        <v>54</v>
      </c>
      <c r="J18" s="238" t="s">
        <v>43</v>
      </c>
    </row>
    <row r="19" spans="1:14" s="224" customFormat="1" ht="12.75">
      <c r="A19" s="224" t="s">
        <v>45</v>
      </c>
      <c r="B19" s="227">
        <v>56.98731506091344</v>
      </c>
      <c r="C19" s="239">
        <f aca="true" t="shared" si="0" ref="C19:C24">B19/$B$24*100</f>
        <v>92.81509748974634</v>
      </c>
      <c r="G19" s="226"/>
      <c r="H19" s="224" t="s">
        <v>45</v>
      </c>
      <c r="I19" s="227">
        <v>14.98593</v>
      </c>
      <c r="J19" s="239">
        <f aca="true" t="shared" si="1" ref="J19:J24">I19/$I$24*100</f>
        <v>84.01635484153094</v>
      </c>
      <c r="M19" s="240"/>
      <c r="N19" s="240"/>
    </row>
    <row r="20" spans="1:15" s="224" customFormat="1" ht="12.75">
      <c r="A20" s="224" t="s">
        <v>46</v>
      </c>
      <c r="B20" s="227">
        <v>1.4866300000000001</v>
      </c>
      <c r="C20" s="239">
        <f t="shared" si="0"/>
        <v>2.4212705622943225</v>
      </c>
      <c r="G20" s="226"/>
      <c r="H20" s="224" t="s">
        <v>46</v>
      </c>
      <c r="I20" s="227">
        <v>0.8644700000000001</v>
      </c>
      <c r="J20" s="239">
        <f t="shared" si="1"/>
        <v>4.846520587635085</v>
      </c>
      <c r="M20" s="240"/>
      <c r="N20" s="240"/>
      <c r="O20" s="50"/>
    </row>
    <row r="21" spans="1:15" s="224" customFormat="1" ht="12.75">
      <c r="A21" s="224" t="s">
        <v>47</v>
      </c>
      <c r="B21" s="227">
        <v>0.48716539418248</v>
      </c>
      <c r="C21" s="239">
        <f t="shared" si="0"/>
        <v>0.7934450588933014</v>
      </c>
      <c r="G21" s="226"/>
      <c r="H21" s="224" t="s">
        <v>47</v>
      </c>
      <c r="I21" s="227">
        <v>0.27829000000000004</v>
      </c>
      <c r="J21" s="239">
        <f t="shared" si="1"/>
        <v>1.560190884973415</v>
      </c>
      <c r="M21" s="240"/>
      <c r="N21" s="240"/>
      <c r="O21" s="50"/>
    </row>
    <row r="22" spans="1:15" s="224" customFormat="1" ht="12.75">
      <c r="A22" s="224" t="s">
        <v>83</v>
      </c>
      <c r="B22" s="227">
        <v>0.6701853531486</v>
      </c>
      <c r="C22" s="239">
        <f t="shared" si="0"/>
        <v>1.0915292082492145</v>
      </c>
      <c r="G22" s="226"/>
      <c r="H22" s="224" t="s">
        <v>83</v>
      </c>
      <c r="I22" s="227">
        <v>0.46125</v>
      </c>
      <c r="J22" s="239">
        <f t="shared" si="1"/>
        <v>2.585928512321634</v>
      </c>
      <c r="M22" s="240"/>
      <c r="N22" s="240"/>
      <c r="O22" s="50"/>
    </row>
    <row r="23" spans="1:15" s="224" customFormat="1" ht="12.75">
      <c r="A23" s="224" t="s">
        <v>48</v>
      </c>
      <c r="B23" s="227">
        <v>1.76746</v>
      </c>
      <c r="C23" s="239">
        <f t="shared" si="0"/>
        <v>2.8786576808168296</v>
      </c>
      <c r="G23" s="226"/>
      <c r="H23" s="224" t="s">
        <v>48</v>
      </c>
      <c r="I23" s="227">
        <v>1.24698</v>
      </c>
      <c r="J23" s="239">
        <f t="shared" si="1"/>
        <v>6.991005173538929</v>
      </c>
      <c r="M23" s="240"/>
      <c r="N23" s="240"/>
      <c r="O23" s="50"/>
    </row>
    <row r="24" spans="1:15" s="224" customFormat="1" ht="12.75">
      <c r="A24" s="222" t="s">
        <v>62</v>
      </c>
      <c r="B24" s="241">
        <f>SUM(B19:B23)</f>
        <v>61.398755808244516</v>
      </c>
      <c r="C24" s="241">
        <f t="shared" si="0"/>
        <v>100</v>
      </c>
      <c r="F24" s="222"/>
      <c r="G24" s="242"/>
      <c r="H24" s="222" t="s">
        <v>62</v>
      </c>
      <c r="I24" s="241">
        <f>SUM(I19:I23)</f>
        <v>17.83692</v>
      </c>
      <c r="J24" s="241">
        <f t="shared" si="1"/>
        <v>100</v>
      </c>
      <c r="M24" s="240"/>
      <c r="N24" s="240"/>
      <c r="O24" s="50"/>
    </row>
    <row r="25" spans="2:10" s="224" customFormat="1" ht="12.75">
      <c r="B25" s="227"/>
      <c r="C25" s="239"/>
      <c r="G25" s="243"/>
      <c r="I25" s="227"/>
      <c r="J25" s="239"/>
    </row>
    <row r="26" spans="1:8" s="224" customFormat="1" ht="12.75">
      <c r="A26" s="224" t="s">
        <v>87</v>
      </c>
      <c r="H26" s="224" t="s">
        <v>87</v>
      </c>
    </row>
    <row r="27" spans="1:8" s="224" customFormat="1" ht="12.75">
      <c r="A27" s="235" t="s">
        <v>259</v>
      </c>
      <c r="F27" s="235"/>
      <c r="H27" s="235" t="s">
        <v>259</v>
      </c>
    </row>
    <row r="28" spans="1:14" s="224" customFormat="1" ht="12.75">
      <c r="A28" s="236"/>
      <c r="F28" s="236"/>
      <c r="H28" s="236"/>
      <c r="M28" s="240"/>
      <c r="N28" s="240"/>
    </row>
    <row r="29" spans="13:14" s="224" customFormat="1" ht="12.75">
      <c r="M29" s="240"/>
      <c r="N29" s="240"/>
    </row>
    <row r="30" spans="1:14" s="224" customFormat="1" ht="12.75">
      <c r="A30" s="237" t="s">
        <v>80</v>
      </c>
      <c r="B30" s="238" t="s">
        <v>42</v>
      </c>
      <c r="C30" s="238" t="s">
        <v>43</v>
      </c>
      <c r="F30" s="222"/>
      <c r="G30" s="238"/>
      <c r="H30" s="237" t="s">
        <v>80</v>
      </c>
      <c r="I30" s="238" t="s">
        <v>42</v>
      </c>
      <c r="J30" s="238" t="s">
        <v>43</v>
      </c>
      <c r="M30" s="240"/>
      <c r="N30" s="240"/>
    </row>
    <row r="31" spans="1:14" s="224" customFormat="1" ht="12.75">
      <c r="A31" s="224" t="s">
        <v>45</v>
      </c>
      <c r="B31" s="227">
        <v>58.57478752054344</v>
      </c>
      <c r="C31" s="239">
        <f>B31/$B$36*100</f>
        <v>92.81451323164758</v>
      </c>
      <c r="G31" s="226"/>
      <c r="H31" s="224" t="s">
        <v>45</v>
      </c>
      <c r="I31" s="227">
        <v>15.10578</v>
      </c>
      <c r="J31" s="239">
        <f>I31/$I$36*100</f>
        <v>84.0433764943287</v>
      </c>
      <c r="M31" s="240"/>
      <c r="N31" s="240"/>
    </row>
    <row r="32" spans="1:14" s="224" customFormat="1" ht="12.75">
      <c r="A32" s="224" t="s">
        <v>46</v>
      </c>
      <c r="B32" s="227">
        <v>1.5511500000000003</v>
      </c>
      <c r="C32" s="239">
        <f>B32/$B$36*100</f>
        <v>2.4578703277203875</v>
      </c>
      <c r="G32" s="226"/>
      <c r="H32" s="224" t="s">
        <v>46</v>
      </c>
      <c r="I32" s="227">
        <v>0.8688300000000001</v>
      </c>
      <c r="J32" s="239">
        <f>I32/$I$36*100</f>
        <v>4.833871988044815</v>
      </c>
      <c r="M32" s="240"/>
      <c r="N32" s="240"/>
    </row>
    <row r="33" spans="1:14" s="224" customFormat="1" ht="12.75">
      <c r="A33" s="224" t="s">
        <v>47</v>
      </c>
      <c r="B33" s="227">
        <v>0.51621569309098</v>
      </c>
      <c r="C33" s="239">
        <f>B33/$B$36*100</f>
        <v>0.8179681105966113</v>
      </c>
      <c r="G33" s="226"/>
      <c r="H33" s="224" t="s">
        <v>47</v>
      </c>
      <c r="I33" s="227">
        <v>0.27871</v>
      </c>
      <c r="J33" s="239">
        <f>I33/$I$36*100</f>
        <v>1.5506468029280416</v>
      </c>
      <c r="M33" s="240"/>
      <c r="N33" s="240"/>
    </row>
    <row r="34" spans="1:13" s="224" customFormat="1" ht="12.75">
      <c r="A34" s="224" t="s">
        <v>83</v>
      </c>
      <c r="B34" s="227">
        <v>0.6797300306485999</v>
      </c>
      <c r="C34" s="239">
        <f>B34/$B$36*100</f>
        <v>1.0770642898440919</v>
      </c>
      <c r="G34" s="226"/>
      <c r="H34" s="224" t="s">
        <v>83</v>
      </c>
      <c r="I34" s="227">
        <v>0.46435</v>
      </c>
      <c r="J34" s="239">
        <f>I34/$I$36*100</f>
        <v>2.5834840620703816</v>
      </c>
      <c r="M34" s="240"/>
    </row>
    <row r="35" spans="1:10" s="224" customFormat="1" ht="12.75">
      <c r="A35" s="224" t="s">
        <v>48</v>
      </c>
      <c r="B35" s="227">
        <v>1.78763</v>
      </c>
      <c r="C35" s="239">
        <f>B35/$B$36*100</f>
        <v>2.832584040191339</v>
      </c>
      <c r="G35" s="226"/>
      <c r="H35" s="224" t="s">
        <v>48</v>
      </c>
      <c r="I35" s="227">
        <v>1.25612</v>
      </c>
      <c r="J35" s="239">
        <f>I35/$I$36*100</f>
        <v>6.988620652628078</v>
      </c>
    </row>
    <row r="36" spans="1:10" s="224" customFormat="1" ht="12.75">
      <c r="A36" s="222" t="s">
        <v>62</v>
      </c>
      <c r="B36" s="241">
        <f>SUM(B31:B35)</f>
        <v>63.109513244283015</v>
      </c>
      <c r="C36" s="241">
        <f>SUM(C31:C35)</f>
        <v>100</v>
      </c>
      <c r="F36" s="222"/>
      <c r="G36" s="242"/>
      <c r="H36" s="222" t="s">
        <v>62</v>
      </c>
      <c r="I36" s="241">
        <f>SUM(I31:I35)</f>
        <v>17.973789999999997</v>
      </c>
      <c r="J36" s="241">
        <f>SUM(J31:J35)</f>
        <v>100.00000000000001</v>
      </c>
    </row>
    <row r="37" spans="2:14" s="224" customFormat="1" ht="12.75">
      <c r="B37" s="244"/>
      <c r="C37" s="245"/>
      <c r="I37" s="244"/>
      <c r="J37" s="245"/>
      <c r="M37" s="240"/>
      <c r="N37" s="240"/>
    </row>
    <row r="38" spans="1:14" s="224" customFormat="1" ht="12.75">
      <c r="A38" s="223" t="s">
        <v>87</v>
      </c>
      <c r="B38" s="238"/>
      <c r="C38" s="246"/>
      <c r="F38" s="223"/>
      <c r="H38" s="223" t="s">
        <v>87</v>
      </c>
      <c r="I38" s="238"/>
      <c r="J38" s="246"/>
      <c r="M38" s="240"/>
      <c r="N38" s="240"/>
    </row>
    <row r="39" spans="13:14" s="224" customFormat="1" ht="12.75">
      <c r="M39" s="240"/>
      <c r="N39" s="240"/>
    </row>
    <row r="40" spans="13:14" s="224" customFormat="1" ht="12.75">
      <c r="M40" s="240"/>
      <c r="N40" s="240"/>
    </row>
    <row r="41" spans="13:14" s="224" customFormat="1" ht="12.75">
      <c r="M41" s="240"/>
      <c r="N41" s="240"/>
    </row>
    <row r="42" spans="2:14" s="224" customFormat="1" ht="12.75">
      <c r="B42" s="224">
        <v>1000</v>
      </c>
      <c r="M42" s="240"/>
      <c r="N42" s="240"/>
    </row>
    <row r="43" spans="12:13" s="224" customFormat="1" ht="12.75">
      <c r="L43" s="247"/>
      <c r="M43" s="248"/>
    </row>
    <row r="44" spans="1:6" s="224" customFormat="1" ht="12.75">
      <c r="A44" s="237" t="s">
        <v>256</v>
      </c>
      <c r="F44" s="237" t="s">
        <v>89</v>
      </c>
    </row>
    <row r="45" spans="1:6" s="224" customFormat="1" ht="12.75">
      <c r="A45" s="236"/>
      <c r="F45" s="236"/>
    </row>
    <row r="46" spans="13:14" s="224" customFormat="1" ht="12.75">
      <c r="M46" s="240"/>
      <c r="N46" s="240"/>
    </row>
    <row r="47" spans="1:14" s="224" customFormat="1" ht="12.75">
      <c r="A47" s="237" t="s">
        <v>80</v>
      </c>
      <c r="B47" s="238"/>
      <c r="C47" s="238"/>
      <c r="F47" s="237" t="s">
        <v>80</v>
      </c>
      <c r="G47" s="238" t="s">
        <v>54</v>
      </c>
      <c r="H47" s="238" t="s">
        <v>43</v>
      </c>
      <c r="M47" s="240"/>
      <c r="N47" s="240"/>
    </row>
    <row r="48" spans="1:14" s="224" customFormat="1" ht="12.75">
      <c r="A48" s="224" t="s">
        <v>45</v>
      </c>
      <c r="B48" s="226"/>
      <c r="C48" s="226"/>
      <c r="F48" s="224" t="s">
        <v>45</v>
      </c>
      <c r="G48" s="240">
        <f>$G$53*H48/100</f>
        <v>0</v>
      </c>
      <c r="H48" s="226">
        <f>C48</f>
        <v>0</v>
      </c>
      <c r="M48" s="240"/>
      <c r="N48" s="240"/>
    </row>
    <row r="49" spans="1:14" s="224" customFormat="1" ht="12.75">
      <c r="A49" s="224" t="s">
        <v>46</v>
      </c>
      <c r="B49" s="226"/>
      <c r="C49" s="226"/>
      <c r="F49" s="224" t="s">
        <v>46</v>
      </c>
      <c r="G49" s="240">
        <f>$G$53*H49/100</f>
        <v>0</v>
      </c>
      <c r="H49" s="226">
        <f>C49</f>
        <v>0</v>
      </c>
      <c r="M49" s="240"/>
      <c r="N49" s="240"/>
    </row>
    <row r="50" spans="1:14" s="224" customFormat="1" ht="12.75">
      <c r="A50" s="224" t="s">
        <v>47</v>
      </c>
      <c r="B50" s="226"/>
      <c r="C50" s="226"/>
      <c r="F50" s="224" t="s">
        <v>47</v>
      </c>
      <c r="G50" s="240">
        <f>$G$53*H50/100</f>
        <v>0</v>
      </c>
      <c r="H50" s="226">
        <f>C50</f>
        <v>0</v>
      </c>
      <c r="M50" s="240"/>
      <c r="N50" s="240"/>
    </row>
    <row r="51" spans="1:14" s="224" customFormat="1" ht="12.75">
      <c r="A51" s="224" t="s">
        <v>83</v>
      </c>
      <c r="B51" s="226"/>
      <c r="C51" s="226"/>
      <c r="F51" s="224" t="s">
        <v>83</v>
      </c>
      <c r="G51" s="240">
        <f>$G$53*H51/100</f>
        <v>0</v>
      </c>
      <c r="H51" s="226">
        <f>C51</f>
        <v>0</v>
      </c>
      <c r="M51" s="240"/>
      <c r="N51" s="240"/>
    </row>
    <row r="52" spans="1:8" s="224" customFormat="1" ht="12.75">
      <c r="A52" s="224" t="s">
        <v>48</v>
      </c>
      <c r="B52" s="226"/>
      <c r="C52" s="226"/>
      <c r="F52" s="224" t="s">
        <v>48</v>
      </c>
      <c r="G52" s="240">
        <f>$G$53*H52/100</f>
        <v>0</v>
      </c>
      <c r="H52" s="226">
        <f>C52</f>
        <v>0</v>
      </c>
    </row>
    <row r="53" spans="1:8" s="224" customFormat="1" ht="12.75">
      <c r="A53" s="222" t="s">
        <v>62</v>
      </c>
      <c r="B53" s="232"/>
      <c r="C53" s="226"/>
      <c r="F53" s="222" t="s">
        <v>62</v>
      </c>
      <c r="G53" s="242"/>
      <c r="H53" s="226">
        <f>SUM(H48:H52)</f>
        <v>0</v>
      </c>
    </row>
    <row r="54" s="224" customFormat="1" ht="12.75">
      <c r="G54" s="243"/>
    </row>
    <row r="55" spans="1:6" s="224" customFormat="1" ht="12.75">
      <c r="A55" s="224" t="s">
        <v>87</v>
      </c>
      <c r="F55" s="224" t="s">
        <v>87</v>
      </c>
    </row>
    <row r="56" s="224" customFormat="1" ht="12.75">
      <c r="K56" s="222"/>
    </row>
    <row r="57" spans="1:11" s="224" customFormat="1" ht="12.75">
      <c r="A57" s="237" t="s">
        <v>257</v>
      </c>
      <c r="F57" s="237" t="s">
        <v>92</v>
      </c>
      <c r="K57" s="236"/>
    </row>
    <row r="58" spans="1:6" s="224" customFormat="1" ht="12.75">
      <c r="A58" s="236"/>
      <c r="F58" s="236"/>
    </row>
    <row r="59" spans="11:13" s="224" customFormat="1" ht="12.75">
      <c r="K59" s="222"/>
      <c r="L59" s="222"/>
      <c r="M59" s="222"/>
    </row>
    <row r="60" spans="1:13" s="224" customFormat="1" ht="12.75">
      <c r="A60" s="237" t="s">
        <v>80</v>
      </c>
      <c r="B60" s="238" t="s">
        <v>42</v>
      </c>
      <c r="C60" s="238" t="s">
        <v>43</v>
      </c>
      <c r="F60" s="237" t="s">
        <v>80</v>
      </c>
      <c r="G60" s="238" t="s">
        <v>42</v>
      </c>
      <c r="H60" s="238" t="s">
        <v>43</v>
      </c>
      <c r="L60" s="249"/>
      <c r="M60" s="250"/>
    </row>
    <row r="61" spans="1:13" s="224" customFormat="1" ht="12.75">
      <c r="A61" s="224" t="s">
        <v>45</v>
      </c>
      <c r="B61" s="240"/>
      <c r="C61" s="226"/>
      <c r="F61" s="224" t="s">
        <v>45</v>
      </c>
      <c r="G61" s="243">
        <f>$G$66*H61/100</f>
        <v>0</v>
      </c>
      <c r="H61" s="226">
        <f aca="true" t="shared" si="2" ref="H61:H66">C61</f>
        <v>0</v>
      </c>
      <c r="L61" s="249"/>
      <c r="M61" s="250"/>
    </row>
    <row r="62" spans="1:13" s="224" customFormat="1" ht="12.75">
      <c r="A62" s="224" t="s">
        <v>46</v>
      </c>
      <c r="B62" s="240"/>
      <c r="C62" s="226"/>
      <c r="F62" s="224" t="s">
        <v>46</v>
      </c>
      <c r="G62" s="243">
        <f>$G$66*H62/100</f>
        <v>0</v>
      </c>
      <c r="H62" s="226">
        <f t="shared" si="2"/>
        <v>0</v>
      </c>
      <c r="L62" s="249"/>
      <c r="M62" s="250"/>
    </row>
    <row r="63" spans="1:13" s="224" customFormat="1" ht="12.75">
      <c r="A63" s="224" t="s">
        <v>47</v>
      </c>
      <c r="B63" s="240"/>
      <c r="C63" s="226"/>
      <c r="F63" s="224" t="s">
        <v>47</v>
      </c>
      <c r="G63" s="243">
        <f>$G$66*H63/100</f>
        <v>0</v>
      </c>
      <c r="H63" s="226">
        <f t="shared" si="2"/>
        <v>0</v>
      </c>
      <c r="L63" s="249"/>
      <c r="M63" s="250"/>
    </row>
    <row r="64" spans="1:13" s="224" customFormat="1" ht="12.75">
      <c r="A64" s="224" t="s">
        <v>83</v>
      </c>
      <c r="B64" s="240"/>
      <c r="C64" s="226"/>
      <c r="F64" s="224" t="s">
        <v>83</v>
      </c>
      <c r="G64" s="243">
        <f>$G$66*H64/100</f>
        <v>0</v>
      </c>
      <c r="H64" s="226">
        <f t="shared" si="2"/>
        <v>0</v>
      </c>
      <c r="L64" s="249"/>
      <c r="M64" s="250"/>
    </row>
    <row r="65" spans="1:8" s="224" customFormat="1" ht="12.75">
      <c r="A65" s="224" t="s">
        <v>48</v>
      </c>
      <c r="B65" s="240"/>
      <c r="C65" s="226"/>
      <c r="F65" s="224" t="s">
        <v>48</v>
      </c>
      <c r="G65" s="243">
        <f>$G$66*H65/100</f>
        <v>0</v>
      </c>
      <c r="H65" s="226">
        <f t="shared" si="2"/>
        <v>0</v>
      </c>
    </row>
    <row r="66" spans="1:8" s="224" customFormat="1" ht="12.75">
      <c r="A66" s="222" t="s">
        <v>62</v>
      </c>
      <c r="B66" s="251"/>
      <c r="C66" s="226"/>
      <c r="F66" s="222" t="s">
        <v>62</v>
      </c>
      <c r="G66" s="252"/>
      <c r="H66" s="226">
        <f t="shared" si="2"/>
        <v>0</v>
      </c>
    </row>
    <row r="67" s="224" customFormat="1" ht="12.75">
      <c r="G67" s="243"/>
    </row>
    <row r="68" spans="1:11" s="224" customFormat="1" ht="12.75">
      <c r="A68" s="224" t="s">
        <v>87</v>
      </c>
      <c r="F68" s="224" t="s">
        <v>87</v>
      </c>
      <c r="K68" s="253"/>
    </row>
    <row r="69" spans="11:12" s="224" customFormat="1" ht="12.75">
      <c r="K69" s="247"/>
      <c r="L69" s="254"/>
    </row>
    <row r="70" spans="11:12" s="224" customFormat="1" ht="12.75">
      <c r="K70" s="247"/>
      <c r="L70" s="254"/>
    </row>
    <row r="71" spans="11:12" s="224" customFormat="1" ht="12.75">
      <c r="K71" s="247"/>
      <c r="L71" s="254"/>
    </row>
    <row r="72" spans="11:12" s="224" customFormat="1" ht="12.75">
      <c r="K72" s="247"/>
      <c r="L72" s="254"/>
    </row>
    <row r="73" spans="1:12" s="224" customFormat="1" ht="12.75">
      <c r="A73" s="237"/>
      <c r="K73" s="247"/>
      <c r="L73" s="254"/>
    </row>
    <row r="74" spans="2:12" s="224" customFormat="1" ht="12.75">
      <c r="B74" s="244"/>
      <c r="C74" s="244"/>
      <c r="D74" s="255"/>
      <c r="K74" s="247"/>
      <c r="L74" s="254"/>
    </row>
    <row r="75" spans="2:12" s="224" customFormat="1" ht="12.75">
      <c r="B75" s="244"/>
      <c r="C75" s="244"/>
      <c r="D75" s="255"/>
      <c r="K75" s="247"/>
      <c r="L75" s="254"/>
    </row>
    <row r="76" spans="2:11" s="224" customFormat="1" ht="12.75">
      <c r="B76" s="244"/>
      <c r="C76" s="244"/>
      <c r="D76" s="255"/>
      <c r="K76" s="253"/>
    </row>
    <row r="77" spans="2:4" s="224" customFormat="1" ht="12.75">
      <c r="B77" s="244"/>
      <c r="C77" s="244"/>
      <c r="D77" s="255"/>
    </row>
    <row r="78" spans="2:3" s="224" customFormat="1" ht="12.75">
      <c r="B78" s="244"/>
      <c r="C78" s="238"/>
    </row>
    <row r="79" spans="2:3" s="224" customFormat="1" ht="12.75">
      <c r="B79" s="244"/>
      <c r="C79" s="245"/>
    </row>
    <row r="80" spans="2:3" s="224" customFormat="1" ht="12.75">
      <c r="B80" s="244"/>
      <c r="C80" s="245"/>
    </row>
    <row r="81" spans="1:3" s="224" customFormat="1" ht="12.75">
      <c r="A81" s="222"/>
      <c r="B81" s="238"/>
      <c r="C81" s="245"/>
    </row>
    <row r="82" s="224" customFormat="1" ht="12.75"/>
    <row r="83" s="224" customFormat="1" ht="12.75"/>
    <row r="84" s="224" customFormat="1" ht="12.75"/>
    <row r="85" s="224" customFormat="1" ht="12.75"/>
    <row r="86" s="224" customFormat="1" ht="12.75"/>
    <row r="87" s="224" customFormat="1" ht="12.75"/>
    <row r="88" s="224" customFormat="1" ht="12.75"/>
    <row r="89" s="224" customFormat="1" ht="12.75"/>
    <row r="90" s="224" customFormat="1" ht="12.75"/>
    <row r="91" s="224" customFormat="1" ht="12.75"/>
    <row r="92" s="224" customFormat="1" ht="12.75"/>
    <row r="93" s="224" customFormat="1" ht="12.75"/>
    <row r="94" s="224" customFormat="1" ht="12.75"/>
    <row r="95" s="224" customFormat="1" ht="12.75"/>
    <row r="96" s="224" customFormat="1" ht="12.75"/>
    <row r="97" s="224" customFormat="1" ht="12.75"/>
    <row r="98" s="224" customFormat="1" ht="12.75"/>
    <row r="99" s="224" customFormat="1" ht="12.75"/>
    <row r="100" s="224" customFormat="1" ht="12.75"/>
    <row r="101" s="224" customFormat="1" ht="12.75"/>
    <row r="102" s="224" customFormat="1" ht="12.75"/>
    <row r="103" s="224" customFormat="1" ht="12.75"/>
    <row r="104" s="224" customFormat="1" ht="12.75"/>
    <row r="105" s="224" customFormat="1" ht="12.75"/>
    <row r="106" s="224" customFormat="1" ht="12.75"/>
    <row r="107" s="224" customFormat="1" ht="12.75"/>
    <row r="108" s="224" customFormat="1" ht="12.75"/>
    <row r="109" s="224" customFormat="1" ht="12.75"/>
    <row r="110" s="224" customFormat="1" ht="12.75"/>
    <row r="111" s="224" customFormat="1" ht="12.75"/>
    <row r="112" s="224" customFormat="1" ht="12.75"/>
    <row r="113" s="224" customFormat="1" ht="12.75"/>
    <row r="114" s="224" customFormat="1" ht="12.75"/>
    <row r="115" s="224" customFormat="1" ht="12.75"/>
    <row r="116" s="224" customFormat="1" ht="12.75"/>
    <row r="117" s="224" customFormat="1" ht="12.75"/>
    <row r="118" s="224" customFormat="1" ht="12.75"/>
    <row r="119" s="224" customFormat="1" ht="12.75"/>
    <row r="120" s="224" customFormat="1" ht="12.75"/>
    <row r="121" s="224" customFormat="1" ht="12.75"/>
    <row r="122" s="224" customFormat="1" ht="12.75"/>
    <row r="123" s="224" customFormat="1" ht="12.75"/>
    <row r="124" s="224" customFormat="1" ht="12.75"/>
    <row r="125" s="224" customFormat="1" ht="12.75"/>
    <row r="126" s="224" customFormat="1" ht="12.75"/>
    <row r="127" s="224" customFormat="1" ht="12.75"/>
    <row r="128" s="224" customFormat="1" ht="12.75"/>
    <row r="129" s="224" customFormat="1" ht="12.75"/>
    <row r="130" s="224" customFormat="1" ht="12.75"/>
    <row r="131" s="224" customFormat="1" ht="12.75"/>
    <row r="132" s="224" customFormat="1" ht="12.75"/>
    <row r="133" s="224" customFormat="1" ht="12.75"/>
    <row r="134" s="224" customFormat="1" ht="12.75"/>
    <row r="135" s="224" customFormat="1" ht="12.75"/>
    <row r="136" s="224" customFormat="1" ht="12.75"/>
    <row r="137" s="224" customFormat="1" ht="12.75"/>
    <row r="138" s="224" customFormat="1" ht="12.75"/>
    <row r="139" s="224" customFormat="1" ht="12.75"/>
    <row r="140" s="224" customFormat="1" ht="12.75"/>
    <row r="141" s="224" customFormat="1" ht="12.75"/>
    <row r="142" s="224" customFormat="1" ht="12.75"/>
    <row r="143" s="224" customFormat="1" ht="12.75"/>
    <row r="144" s="224" customFormat="1" ht="12.75"/>
    <row r="145" s="224" customFormat="1" ht="12.75"/>
    <row r="146" s="224" customFormat="1" ht="12.75"/>
    <row r="147" s="224" customFormat="1" ht="12.75"/>
    <row r="148" s="224" customFormat="1" ht="12.75"/>
    <row r="149" s="224" customFormat="1" ht="12.75"/>
    <row r="150" s="224" customFormat="1" ht="12.75"/>
    <row r="151" s="224" customFormat="1" ht="12.75"/>
    <row r="152" s="224" customFormat="1" ht="12.75"/>
    <row r="153" s="224" customFormat="1" ht="12.75"/>
    <row r="154" s="224" customFormat="1" ht="12.75"/>
    <row r="155" s="224" customFormat="1" ht="12.75"/>
    <row r="156" s="224" customFormat="1" ht="12.75"/>
    <row r="157" s="224" customFormat="1" ht="12.75"/>
    <row r="158" s="224" customFormat="1" ht="12.75"/>
    <row r="159" s="224" customFormat="1" ht="12.75"/>
    <row r="160" s="224" customFormat="1" ht="12.75"/>
    <row r="161" s="224" customFormat="1" ht="12.75"/>
    <row r="162" s="224" customFormat="1" ht="12.75"/>
    <row r="163" s="224" customFormat="1" ht="12.75"/>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O81"/>
  <sheetViews>
    <sheetView zoomScale="85" zoomScaleNormal="85" workbookViewId="0" topLeftCell="A1">
      <selection activeCell="A1" sqref="A1"/>
    </sheetView>
  </sheetViews>
  <sheetFormatPr defaultColWidth="11.421875" defaultRowHeight="12.75"/>
  <cols>
    <col min="1" max="1" width="15.8515625" style="18" customWidth="1"/>
    <col min="2" max="2" width="12.57421875" style="18" customWidth="1"/>
    <col min="3" max="6" width="9.140625" style="18" customWidth="1"/>
    <col min="7" max="7" width="14.28125" style="18" customWidth="1"/>
    <col min="8" max="16384" width="9.140625" style="18" customWidth="1"/>
  </cols>
  <sheetData>
    <row r="2" spans="1:10" s="35" customFormat="1" ht="12.75">
      <c r="A2" s="33" t="s">
        <v>75</v>
      </c>
      <c r="B2" s="34"/>
      <c r="C2" s="34"/>
      <c r="D2" s="34"/>
      <c r="E2" s="34"/>
      <c r="F2" s="34"/>
      <c r="G2" s="34"/>
      <c r="H2" s="33" t="s">
        <v>76</v>
      </c>
      <c r="I2" s="34"/>
      <c r="J2" s="34"/>
    </row>
    <row r="3" spans="1:8" s="35" customFormat="1" ht="12.75">
      <c r="A3" s="35" t="s">
        <v>77</v>
      </c>
      <c r="H3" s="35" t="s">
        <v>77</v>
      </c>
    </row>
    <row r="4" s="35" customFormat="1" ht="12.75"/>
    <row r="5" s="35" customFormat="1" ht="12.75"/>
    <row r="6" spans="2:10" s="35" customFormat="1" ht="12.75">
      <c r="B6" s="33" t="s">
        <v>78</v>
      </c>
      <c r="C6" s="36" t="s">
        <v>43</v>
      </c>
      <c r="E6" s="37"/>
      <c r="I6" s="33" t="s">
        <v>78</v>
      </c>
      <c r="J6" s="36" t="s">
        <v>43</v>
      </c>
    </row>
    <row r="7" spans="1:10" s="35" customFormat="1" ht="12.75">
      <c r="A7" s="35" t="s">
        <v>39</v>
      </c>
      <c r="B7" s="38">
        <v>833.9249238001835</v>
      </c>
      <c r="C7" s="39">
        <f>B7/$B$10*100</f>
        <v>96.59349311059304</v>
      </c>
      <c r="E7" s="37"/>
      <c r="H7" s="35" t="s">
        <v>39</v>
      </c>
      <c r="I7" s="38">
        <v>695.0029728609554</v>
      </c>
      <c r="J7" s="39">
        <f>I7/$I$10*100</f>
        <v>97.68896229208605</v>
      </c>
    </row>
    <row r="8" spans="1:10" s="35" customFormat="1" ht="12.75">
      <c r="A8" s="35" t="s">
        <v>41</v>
      </c>
      <c r="B8" s="38">
        <v>3.0485364480749686</v>
      </c>
      <c r="C8" s="39">
        <f>B8/$B$10*100</f>
        <v>0.3531118641383584</v>
      </c>
      <c r="E8" s="37"/>
      <c r="H8" s="35" t="s">
        <v>41</v>
      </c>
      <c r="I8" s="38">
        <v>4.781758484424115</v>
      </c>
      <c r="J8" s="39">
        <f>I8/$I$10*100</f>
        <v>0.6721194620964944</v>
      </c>
    </row>
    <row r="9" spans="1:10" s="35" customFormat="1" ht="12.75">
      <c r="A9" s="35" t="s">
        <v>40</v>
      </c>
      <c r="B9" s="38">
        <v>26.361011821610287</v>
      </c>
      <c r="C9" s="39">
        <f>B9/$B$10*100</f>
        <v>3.053395025268598</v>
      </c>
      <c r="E9" s="37"/>
      <c r="H9" s="35" t="s">
        <v>40</v>
      </c>
      <c r="I9" s="38">
        <v>11.659997469452826</v>
      </c>
      <c r="J9" s="39">
        <f>I9/$I$10*100</f>
        <v>1.6389182458174583</v>
      </c>
    </row>
    <row r="10" spans="1:10" s="35" customFormat="1" ht="12.75">
      <c r="A10" s="33" t="s">
        <v>62</v>
      </c>
      <c r="B10" s="40">
        <f>SUM(B7:B9)</f>
        <v>863.3344720698688</v>
      </c>
      <c r="C10" s="41">
        <f>B10/$B$10*100</f>
        <v>100</v>
      </c>
      <c r="E10" s="37"/>
      <c r="H10" s="33" t="s">
        <v>62</v>
      </c>
      <c r="I10" s="38">
        <f>SUM(I7:I9)</f>
        <v>711.4447288148324</v>
      </c>
      <c r="J10" s="42">
        <f>SUM(J7:J9)</f>
        <v>100</v>
      </c>
    </row>
    <row r="11" s="35" customFormat="1" ht="12.75">
      <c r="E11" s="43"/>
    </row>
    <row r="12" spans="1:2" s="35" customFormat="1" ht="12.75">
      <c r="A12" s="35" t="s">
        <v>66</v>
      </c>
      <c r="B12" s="44"/>
    </row>
    <row r="13" s="35" customFormat="1" ht="12.75">
      <c r="C13" s="45"/>
    </row>
    <row r="14" s="35" customFormat="1" ht="12.75"/>
    <row r="15" spans="1:6" s="35" customFormat="1" ht="12.75">
      <c r="A15" s="46" t="s">
        <v>93</v>
      </c>
      <c r="F15" s="46" t="s">
        <v>94</v>
      </c>
    </row>
    <row r="16" spans="1:6" s="35" customFormat="1" ht="12.75">
      <c r="A16" s="47"/>
      <c r="F16" s="47"/>
    </row>
    <row r="17" spans="2:12" s="35" customFormat="1" ht="12.75">
      <c r="B17" s="35">
        <v>1000</v>
      </c>
      <c r="L17" s="35" t="s">
        <v>79</v>
      </c>
    </row>
    <row r="18" spans="1:14" s="35" customFormat="1" ht="12.75">
      <c r="A18" s="48" t="s">
        <v>80</v>
      </c>
      <c r="B18" s="49" t="s">
        <v>54</v>
      </c>
      <c r="C18" s="49" t="s">
        <v>43</v>
      </c>
      <c r="F18" s="33" t="s">
        <v>80</v>
      </c>
      <c r="G18" s="33" t="s">
        <v>54</v>
      </c>
      <c r="H18" s="33" t="s">
        <v>43</v>
      </c>
      <c r="L18" s="35" t="s">
        <v>39</v>
      </c>
      <c r="M18" s="35">
        <v>1990</v>
      </c>
      <c r="N18" s="35">
        <v>2001</v>
      </c>
    </row>
    <row r="19" spans="1:14" s="35" customFormat="1" ht="12.75">
      <c r="A19" s="35" t="s">
        <v>45</v>
      </c>
      <c r="B19" s="38">
        <v>631.3555496556818</v>
      </c>
      <c r="C19" s="37">
        <f aca="true" t="shared" si="0" ref="C19:C24">B19/$B$24*100</f>
        <v>92.42943838159634</v>
      </c>
      <c r="F19" s="35" t="s">
        <v>45</v>
      </c>
      <c r="G19" s="37">
        <f>$G$24*H19/100</f>
        <v>770.7921235926649</v>
      </c>
      <c r="H19" s="37">
        <f>C19</f>
        <v>92.42943838159634</v>
      </c>
      <c r="L19" s="35" t="s">
        <v>37</v>
      </c>
      <c r="M19" s="38">
        <v>572500.5357059126</v>
      </c>
      <c r="N19" s="38">
        <v>683067.6034718732</v>
      </c>
    </row>
    <row r="20" spans="1:15" s="35" customFormat="1" ht="12.75">
      <c r="A20" s="35" t="s">
        <v>46</v>
      </c>
      <c r="B20" s="38">
        <v>5.461118298353325</v>
      </c>
      <c r="C20" s="37">
        <f t="shared" si="0"/>
        <v>0.7994989471899613</v>
      </c>
      <c r="F20" s="35" t="s">
        <v>46</v>
      </c>
      <c r="G20" s="37">
        <f>$G$24*H20/100</f>
        <v>6.667220986137154</v>
      </c>
      <c r="H20" s="37">
        <f>C20</f>
        <v>0.7994989471899613</v>
      </c>
      <c r="L20" s="35" t="s">
        <v>81</v>
      </c>
      <c r="M20" s="38">
        <v>17898.232796300854</v>
      </c>
      <c r="N20" s="38">
        <v>22849.148058469647</v>
      </c>
      <c r="O20" s="50">
        <f>(N20-M20)/M20</f>
        <v>0.276614754010353</v>
      </c>
    </row>
    <row r="21" spans="1:15" s="35" customFormat="1" ht="12.75">
      <c r="A21" s="35" t="s">
        <v>47</v>
      </c>
      <c r="B21" s="38">
        <v>12.27416358351083</v>
      </c>
      <c r="C21" s="37">
        <f t="shared" si="0"/>
        <v>1.7969178337728393</v>
      </c>
      <c r="F21" s="35" t="s">
        <v>47</v>
      </c>
      <c r="G21" s="37">
        <f>$G$24*H21/100</f>
        <v>14.984945676042058</v>
      </c>
      <c r="H21" s="37">
        <f>C21</f>
        <v>1.7969178337728393</v>
      </c>
      <c r="L21" s="35" t="s">
        <v>82</v>
      </c>
      <c r="M21" s="38">
        <v>522728.18097940297</v>
      </c>
      <c r="N21" s="38">
        <v>631355.5496556818</v>
      </c>
      <c r="O21" s="50">
        <f>(N21-M21)/M21</f>
        <v>0.20780851813412962</v>
      </c>
    </row>
    <row r="22" spans="1:15" s="35" customFormat="1" ht="12.75">
      <c r="A22" s="35" t="s">
        <v>83</v>
      </c>
      <c r="B22" s="38">
        <v>22.84914805846965</v>
      </c>
      <c r="C22" s="37">
        <f t="shared" si="0"/>
        <v>3.3450785752878285</v>
      </c>
      <c r="F22" s="35" t="s">
        <v>83</v>
      </c>
      <c r="G22" s="37">
        <f>$G$24*H22/100</f>
        <v>27.895443960025286</v>
      </c>
      <c r="H22" s="37">
        <f>C22</f>
        <v>3.3450785752878285</v>
      </c>
      <c r="L22" s="35" t="s">
        <v>84</v>
      </c>
      <c r="M22" s="38">
        <v>7635.728046413558</v>
      </c>
      <c r="N22" s="38">
        <v>5461.118298353325</v>
      </c>
      <c r="O22" s="50">
        <f>(N22-M22)/M22</f>
        <v>-0.2847940281322133</v>
      </c>
    </row>
    <row r="23" spans="1:15" s="35" customFormat="1" ht="12.75">
      <c r="A23" s="35" t="s">
        <v>48</v>
      </c>
      <c r="B23" s="38">
        <v>11.127623875857575</v>
      </c>
      <c r="C23" s="37">
        <f t="shared" si="0"/>
        <v>1.6290662621530374</v>
      </c>
      <c r="F23" s="35" t="s">
        <v>48</v>
      </c>
      <c r="G23" s="37">
        <f>$G$24*H23/100</f>
        <v>13.585189585314215</v>
      </c>
      <c r="H23" s="37">
        <f>C23</f>
        <v>1.6290662621530374</v>
      </c>
      <c r="L23" s="35" t="s">
        <v>85</v>
      </c>
      <c r="M23" s="38">
        <v>13682.255186786893</v>
      </c>
      <c r="N23" s="38">
        <v>12274.16358351083</v>
      </c>
      <c r="O23" s="50">
        <f>(N23-M23)/M23</f>
        <v>-0.1029137071376854</v>
      </c>
    </row>
    <row r="24" spans="1:15" s="35" customFormat="1" ht="12.75">
      <c r="A24" s="33" t="s">
        <v>62</v>
      </c>
      <c r="B24" s="51">
        <v>683.0676034718731</v>
      </c>
      <c r="C24" s="51">
        <f t="shared" si="0"/>
        <v>100</v>
      </c>
      <c r="F24" s="33" t="s">
        <v>62</v>
      </c>
      <c r="G24" s="51">
        <v>833.9249238001835</v>
      </c>
      <c r="H24" s="51">
        <f>SUM(H19:H23)</f>
        <v>100</v>
      </c>
      <c r="L24" s="35" t="s">
        <v>86</v>
      </c>
      <c r="M24" s="38">
        <v>10556.138697008322</v>
      </c>
      <c r="N24" s="38">
        <v>11127.623875857575</v>
      </c>
      <c r="O24" s="50">
        <f>(N24-M24)/M24</f>
        <v>0.054137710317430275</v>
      </c>
    </row>
    <row r="25" s="35" customFormat="1" ht="12.75">
      <c r="G25" s="52"/>
    </row>
    <row r="26" spans="1:12" s="35" customFormat="1" ht="12.75">
      <c r="A26" s="35" t="s">
        <v>87</v>
      </c>
      <c r="K26" s="33"/>
      <c r="L26" s="35" t="s">
        <v>79</v>
      </c>
    </row>
    <row r="27" spans="1:14" s="35" customFormat="1" ht="12.75">
      <c r="A27" s="46" t="s">
        <v>95</v>
      </c>
      <c r="F27" s="46" t="s">
        <v>96</v>
      </c>
      <c r="K27" s="47"/>
      <c r="L27" s="35" t="s">
        <v>41</v>
      </c>
      <c r="M27" s="35">
        <v>1990</v>
      </c>
      <c r="N27" s="35">
        <v>2001</v>
      </c>
    </row>
    <row r="28" spans="1:15" s="35" customFormat="1" ht="12.75">
      <c r="A28" s="47"/>
      <c r="F28" s="47"/>
      <c r="L28" s="35" t="s">
        <v>37</v>
      </c>
      <c r="M28" s="38">
        <v>3922.47232562206</v>
      </c>
      <c r="N28" s="38">
        <v>2133.6970373819013</v>
      </c>
      <c r="O28" s="35">
        <v>21</v>
      </c>
    </row>
    <row r="29" spans="11:14" s="35" customFormat="1" ht="12.75">
      <c r="K29" s="33"/>
      <c r="L29" s="35" t="s">
        <v>81</v>
      </c>
      <c r="M29" s="38">
        <v>18.509823290432262</v>
      </c>
      <c r="N29" s="38">
        <v>10.825000599621195</v>
      </c>
    </row>
    <row r="30" spans="1:14" s="35" customFormat="1" ht="12.75">
      <c r="A30" s="48" t="s">
        <v>80</v>
      </c>
      <c r="B30" s="49" t="s">
        <v>42</v>
      </c>
      <c r="C30" s="49" t="s">
        <v>43</v>
      </c>
      <c r="F30" s="33" t="s">
        <v>80</v>
      </c>
      <c r="G30" s="49" t="s">
        <v>42</v>
      </c>
      <c r="H30" s="33" t="s">
        <v>43</v>
      </c>
      <c r="L30" s="35" t="s">
        <v>82</v>
      </c>
      <c r="M30" s="38">
        <v>3840.6048147563265</v>
      </c>
      <c r="N30" s="38">
        <v>2054.421979454797</v>
      </c>
    </row>
    <row r="31" spans="1:14" s="35" customFormat="1" ht="12.75">
      <c r="A31" s="35" t="s">
        <v>45</v>
      </c>
      <c r="B31" s="38">
        <v>654.0788913420928</v>
      </c>
      <c r="C31" s="37">
        <f>B31/$B$36*100</f>
        <v>92.50590187652544</v>
      </c>
      <c r="F31" s="35" t="s">
        <v>45</v>
      </c>
      <c r="G31" s="37">
        <f>$G$36*H31/100</f>
        <v>798.6353395991717</v>
      </c>
      <c r="H31" s="37">
        <f>C31</f>
        <v>92.50590187652544</v>
      </c>
      <c r="L31" s="35" t="s">
        <v>84</v>
      </c>
      <c r="M31" s="38">
        <v>12.663214147441836</v>
      </c>
      <c r="N31" s="38">
        <v>8.512451096757346</v>
      </c>
    </row>
    <row r="32" spans="1:14" s="35" customFormat="1" ht="12.75">
      <c r="A32" s="35" t="s">
        <v>46</v>
      </c>
      <c r="B32" s="38">
        <v>5.803293208876102</v>
      </c>
      <c r="C32" s="37">
        <f>B32/$B$36*100</f>
        <v>0.8207555376683525</v>
      </c>
      <c r="F32" s="35" t="s">
        <v>46</v>
      </c>
      <c r="G32" s="37">
        <f>$G$36*H32/100</f>
        <v>7.085865488113284</v>
      </c>
      <c r="H32" s="37">
        <f>C32</f>
        <v>0.8207555376683525</v>
      </c>
      <c r="L32" s="35" t="s">
        <v>85</v>
      </c>
      <c r="M32" s="38">
        <v>23.861484462421863</v>
      </c>
      <c r="N32" s="38">
        <v>30.212606656715845</v>
      </c>
    </row>
    <row r="33" spans="1:14" s="35" customFormat="1" ht="12.75">
      <c r="A33" s="35" t="s">
        <v>47</v>
      </c>
      <c r="B33" s="38">
        <v>12.485260040001524</v>
      </c>
      <c r="C33" s="37">
        <f>B33/$B$36*100</f>
        <v>1.7657812466527436</v>
      </c>
      <c r="F33" s="35" t="s">
        <v>47</v>
      </c>
      <c r="G33" s="37">
        <f>$G$36*H33/100</f>
        <v>15.24459820369821</v>
      </c>
      <c r="H33" s="37">
        <f>C33</f>
        <v>1.7657812466527436</v>
      </c>
      <c r="L33" s="35" t="s">
        <v>86</v>
      </c>
      <c r="M33" s="38">
        <v>26.83298896543735</v>
      </c>
      <c r="N33" s="38">
        <v>29.72499957401021</v>
      </c>
    </row>
    <row r="34" spans="1:13" s="35" customFormat="1" ht="12.75">
      <c r="A34" s="35" t="s">
        <v>83</v>
      </c>
      <c r="B34" s="38">
        <v>23.015400879092063</v>
      </c>
      <c r="C34" s="37">
        <f>B34/$B$36*100</f>
        <v>3.255051406721912</v>
      </c>
      <c r="F34" s="35" t="s">
        <v>83</v>
      </c>
      <c r="G34" s="37">
        <f>$G$36*H34/100</f>
        <v>28.101980877825454</v>
      </c>
      <c r="H34" s="37">
        <f>C34</f>
        <v>3.255051406721912</v>
      </c>
      <c r="L34" s="53"/>
      <c r="M34" s="38"/>
    </row>
    <row r="35" spans="1:12" s="35" customFormat="1" ht="12.75">
      <c r="A35" s="35" t="s">
        <v>48</v>
      </c>
      <c r="B35" s="38">
        <v>11.684355728776524</v>
      </c>
      <c r="C35" s="37">
        <f>B35/$B$36*100</f>
        <v>1.6525099324315409</v>
      </c>
      <c r="F35" s="35" t="s">
        <v>48</v>
      </c>
      <c r="G35" s="37">
        <f>$G$36*H35/100</f>
        <v>14.266687901059989</v>
      </c>
      <c r="H35" s="37">
        <f>C35</f>
        <v>1.6525099324315409</v>
      </c>
      <c r="L35" s="35" t="s">
        <v>79</v>
      </c>
    </row>
    <row r="36" spans="1:14" s="35" customFormat="1" ht="12.75">
      <c r="A36" s="33" t="s">
        <v>62</v>
      </c>
      <c r="B36" s="51">
        <f>SUM(B31:B35)</f>
        <v>707.067201198839</v>
      </c>
      <c r="C36" s="51">
        <f>SUM(C31:C35)</f>
        <v>100</v>
      </c>
      <c r="F36" s="33" t="s">
        <v>62</v>
      </c>
      <c r="G36" s="51">
        <v>863.3344720698688</v>
      </c>
      <c r="H36" s="51">
        <f>SUM(H31:H35)</f>
        <v>100</v>
      </c>
      <c r="L36" s="35" t="s">
        <v>40</v>
      </c>
      <c r="M36" s="35">
        <v>1990</v>
      </c>
      <c r="N36" s="35">
        <v>2001</v>
      </c>
    </row>
    <row r="37" spans="2:15" s="35" customFormat="1" ht="12.75">
      <c r="B37" s="54"/>
      <c r="C37" s="55"/>
      <c r="L37" s="35" t="s">
        <v>37</v>
      </c>
      <c r="M37" s="38">
        <v>9347.910729496114</v>
      </c>
      <c r="N37" s="38">
        <v>21865.900689583836</v>
      </c>
      <c r="O37" s="35">
        <v>310</v>
      </c>
    </row>
    <row r="38" spans="1:14" s="35" customFormat="1" ht="12.75">
      <c r="A38" s="34" t="s">
        <v>87</v>
      </c>
      <c r="B38" s="49"/>
      <c r="C38" s="56"/>
      <c r="F38" s="34" t="s">
        <v>87</v>
      </c>
      <c r="L38" s="35" t="s">
        <v>81</v>
      </c>
      <c r="M38" s="38">
        <v>177.1281265116635</v>
      </c>
      <c r="N38" s="38">
        <v>155.427820022795</v>
      </c>
    </row>
    <row r="39" spans="12:14" s="35" customFormat="1" ht="12.75">
      <c r="L39" s="35" t="s">
        <v>82</v>
      </c>
      <c r="M39" s="38">
        <v>7904.338262152829</v>
      </c>
      <c r="N39" s="38">
        <v>20668.919706956105</v>
      </c>
    </row>
    <row r="40" spans="12:14" s="35" customFormat="1" ht="12.75">
      <c r="L40" s="35" t="s">
        <v>84</v>
      </c>
      <c r="M40" s="38">
        <v>428.3248100730052</v>
      </c>
      <c r="N40" s="38">
        <v>333.66245942602023</v>
      </c>
    </row>
    <row r="41" spans="12:14" s="35" customFormat="1" ht="12.75">
      <c r="L41" s="35" t="s">
        <v>85</v>
      </c>
      <c r="M41" s="38">
        <v>216.78790125900335</v>
      </c>
      <c r="N41" s="38">
        <v>180.8838498339782</v>
      </c>
    </row>
    <row r="42" spans="2:14" s="35" customFormat="1" ht="12.75">
      <c r="B42" s="35">
        <v>1000</v>
      </c>
      <c r="L42" s="35" t="s">
        <v>86</v>
      </c>
      <c r="M42" s="38">
        <v>621.3316294996102</v>
      </c>
      <c r="N42" s="38">
        <v>527.0068533449386</v>
      </c>
    </row>
    <row r="43" spans="12:13" s="35" customFormat="1" ht="12.75">
      <c r="L43" s="57"/>
      <c r="M43" s="58"/>
    </row>
    <row r="44" spans="1:12" s="35" customFormat="1" ht="12.75">
      <c r="A44" s="48" t="s">
        <v>88</v>
      </c>
      <c r="F44" s="48" t="s">
        <v>89</v>
      </c>
      <c r="L44" s="35" t="s">
        <v>79</v>
      </c>
    </row>
    <row r="45" spans="1:14" s="35" customFormat="1" ht="12.75">
      <c r="A45" s="47"/>
      <c r="F45" s="47"/>
      <c r="L45" s="35" t="s">
        <v>90</v>
      </c>
      <c r="M45" s="35">
        <v>1990</v>
      </c>
      <c r="N45" s="35">
        <v>2001</v>
      </c>
    </row>
    <row r="46" spans="12:14" s="35" customFormat="1" ht="12.75">
      <c r="L46" s="35" t="s">
        <v>37</v>
      </c>
      <c r="M46" s="38">
        <f aca="true" t="shared" si="1" ref="M46:N51">M19+M28+M37</f>
        <v>585770.9187610309</v>
      </c>
      <c r="N46" s="38">
        <f t="shared" si="1"/>
        <v>707067.201198839</v>
      </c>
    </row>
    <row r="47" spans="1:14" s="35" customFormat="1" ht="12.75">
      <c r="A47" s="48" t="s">
        <v>80</v>
      </c>
      <c r="B47" s="49" t="s">
        <v>54</v>
      </c>
      <c r="C47" s="49" t="s">
        <v>43</v>
      </c>
      <c r="F47" s="48" t="s">
        <v>80</v>
      </c>
      <c r="G47" s="49" t="s">
        <v>54</v>
      </c>
      <c r="H47" s="49" t="s">
        <v>43</v>
      </c>
      <c r="L47" s="35" t="s">
        <v>81</v>
      </c>
      <c r="M47" s="38">
        <f t="shared" si="1"/>
        <v>18093.870746102948</v>
      </c>
      <c r="N47" s="38">
        <f t="shared" si="1"/>
        <v>23015.400879092063</v>
      </c>
    </row>
    <row r="48" spans="1:14" s="35" customFormat="1" ht="12.75">
      <c r="A48" s="35" t="s">
        <v>45</v>
      </c>
      <c r="B48" s="37">
        <v>522.728180979403</v>
      </c>
      <c r="C48" s="37">
        <f>B48/$B$53*100</f>
        <v>91.3061470475065</v>
      </c>
      <c r="F48" s="35" t="s">
        <v>45</v>
      </c>
      <c r="G48" s="38">
        <f>$G$53*H48/100</f>
        <v>634.5777219801702</v>
      </c>
      <c r="H48" s="37">
        <f>C48</f>
        <v>91.3061470475065</v>
      </c>
      <c r="L48" s="35" t="s">
        <v>82</v>
      </c>
      <c r="M48" s="38">
        <f t="shared" si="1"/>
        <v>534473.1240563121</v>
      </c>
      <c r="N48" s="38">
        <f t="shared" si="1"/>
        <v>654078.8913420928</v>
      </c>
    </row>
    <row r="49" spans="1:14" s="35" customFormat="1" ht="12.75">
      <c r="A49" s="35" t="s">
        <v>46</v>
      </c>
      <c r="B49" s="37">
        <v>7.635728046413559</v>
      </c>
      <c r="C49" s="37">
        <f>B49/$B$53*100</f>
        <v>1.333750375796321</v>
      </c>
      <c r="F49" s="35" t="s">
        <v>46</v>
      </c>
      <c r="G49" s="38">
        <f>$G$53*H49/100</f>
        <v>9.26956511178443</v>
      </c>
      <c r="H49" s="37">
        <f>C49</f>
        <v>1.333750375796321</v>
      </c>
      <c r="L49" s="35" t="s">
        <v>84</v>
      </c>
      <c r="M49" s="38">
        <f t="shared" si="1"/>
        <v>8076.7160706340055</v>
      </c>
      <c r="N49" s="38">
        <f t="shared" si="1"/>
        <v>5803.293208876103</v>
      </c>
    </row>
    <row r="50" spans="1:14" s="35" customFormat="1" ht="12.75">
      <c r="A50" s="35" t="s">
        <v>47</v>
      </c>
      <c r="B50" s="37">
        <v>13.682255186786893</v>
      </c>
      <c r="C50" s="37">
        <f>B50/$B$53*100</f>
        <v>2.389911333430668</v>
      </c>
      <c r="F50" s="35" t="s">
        <v>47</v>
      </c>
      <c r="G50" s="38">
        <f>$G$53*H50/100</f>
        <v>16.609883767343142</v>
      </c>
      <c r="H50" s="37">
        <f>C50</f>
        <v>2.389911333430668</v>
      </c>
      <c r="L50" s="35" t="s">
        <v>85</v>
      </c>
      <c r="M50" s="38">
        <f t="shared" si="1"/>
        <v>13922.90457250832</v>
      </c>
      <c r="N50" s="38">
        <f t="shared" si="1"/>
        <v>12485.260040001524</v>
      </c>
    </row>
    <row r="51" spans="1:14" s="35" customFormat="1" ht="12.75">
      <c r="A51" s="35" t="s">
        <v>83</v>
      </c>
      <c r="B51" s="37">
        <v>17.898232796300853</v>
      </c>
      <c r="C51" s="37">
        <f>B51/$B$53*100</f>
        <v>3.126325947316665</v>
      </c>
      <c r="F51" s="35" t="s">
        <v>83</v>
      </c>
      <c r="G51" s="38">
        <f>$G$53*H51/100</f>
        <v>21.727965333850822</v>
      </c>
      <c r="H51" s="37">
        <f>C51</f>
        <v>3.126325947316665</v>
      </c>
      <c r="L51" s="35" t="s">
        <v>86</v>
      </c>
      <c r="M51" s="38">
        <f t="shared" si="1"/>
        <v>11204.303315473371</v>
      </c>
      <c r="N51" s="38">
        <f t="shared" si="1"/>
        <v>11684.355728776523</v>
      </c>
    </row>
    <row r="52" spans="1:8" s="35" customFormat="1" ht="12.75">
      <c r="A52" s="35" t="s">
        <v>48</v>
      </c>
      <c r="B52" s="37">
        <v>10.556138697008322</v>
      </c>
      <c r="C52" s="37">
        <f>B52/$B$53*100</f>
        <v>1.8438652959498536</v>
      </c>
      <c r="F52" s="35" t="s">
        <v>48</v>
      </c>
      <c r="G52" s="38">
        <f>$G$53*H52/100</f>
        <v>12.814863806851484</v>
      </c>
      <c r="H52" s="37">
        <f>C52</f>
        <v>1.8438652959498536</v>
      </c>
    </row>
    <row r="53" spans="1:8" s="35" customFormat="1" ht="12.75">
      <c r="A53" s="33" t="s">
        <v>62</v>
      </c>
      <c r="B53" s="43">
        <v>572.5005357059125</v>
      </c>
      <c r="C53" s="37">
        <f>SUM(C48:C52)</f>
        <v>100.00000000000001</v>
      </c>
      <c r="F53" s="33" t="s">
        <v>62</v>
      </c>
      <c r="G53" s="51">
        <v>695</v>
      </c>
      <c r="H53" s="37">
        <f>SUM(H48:H52)</f>
        <v>100.00000000000001</v>
      </c>
    </row>
    <row r="54" s="35" customFormat="1" ht="12.75">
      <c r="G54" s="52"/>
    </row>
    <row r="55" spans="1:6" s="35" customFormat="1" ht="12.75">
      <c r="A55" s="35" t="s">
        <v>87</v>
      </c>
      <c r="F55" s="35" t="s">
        <v>87</v>
      </c>
    </row>
    <row r="56" s="35" customFormat="1" ht="12.75">
      <c r="K56" s="33"/>
    </row>
    <row r="57" spans="1:11" s="35" customFormat="1" ht="12.75">
      <c r="A57" s="48" t="s">
        <v>91</v>
      </c>
      <c r="F57" s="48" t="s">
        <v>92</v>
      </c>
      <c r="K57" s="47"/>
    </row>
    <row r="58" spans="1:6" s="35" customFormat="1" ht="12.75">
      <c r="A58" s="47"/>
      <c r="F58" s="47"/>
    </row>
    <row r="59" spans="11:13" s="35" customFormat="1" ht="12.75">
      <c r="K59" s="33"/>
      <c r="L59" s="33"/>
      <c r="M59" s="33"/>
    </row>
    <row r="60" spans="1:13" s="35" customFormat="1" ht="12.75">
      <c r="A60" s="48" t="s">
        <v>80</v>
      </c>
      <c r="B60" s="49" t="s">
        <v>42</v>
      </c>
      <c r="C60" s="49" t="s">
        <v>43</v>
      </c>
      <c r="F60" s="48" t="s">
        <v>80</v>
      </c>
      <c r="G60" s="49" t="s">
        <v>42</v>
      </c>
      <c r="H60" s="49" t="s">
        <v>43</v>
      </c>
      <c r="L60" s="53"/>
      <c r="M60" s="59"/>
    </row>
    <row r="61" spans="1:13" s="35" customFormat="1" ht="12.75">
      <c r="A61" s="35" t="s">
        <v>45</v>
      </c>
      <c r="B61" s="38">
        <v>534.4731240563121</v>
      </c>
      <c r="C61" s="37">
        <f>B61/$B$66*100</f>
        <v>91.24268667805853</v>
      </c>
      <c r="F61" s="35" t="s">
        <v>45</v>
      </c>
      <c r="G61" s="52">
        <f>$G$66*H61/100</f>
        <v>649.1004730277084</v>
      </c>
      <c r="H61" s="37">
        <f aca="true" t="shared" si="2" ref="H61:H66">C61</f>
        <v>91.24268667805853</v>
      </c>
      <c r="L61" s="53"/>
      <c r="M61" s="59"/>
    </row>
    <row r="62" spans="1:13" s="35" customFormat="1" ht="12.75">
      <c r="A62" s="35" t="s">
        <v>46</v>
      </c>
      <c r="B62" s="38">
        <v>8.076716070634005</v>
      </c>
      <c r="C62" s="37">
        <f>B62/$B$66*100</f>
        <v>1.3788182055396567</v>
      </c>
      <c r="F62" s="35" t="s">
        <v>46</v>
      </c>
      <c r="G62" s="52">
        <f>$G$66*H62/100</f>
        <v>9.808912714209118</v>
      </c>
      <c r="H62" s="37">
        <f t="shared" si="2"/>
        <v>1.3788182055396567</v>
      </c>
      <c r="L62" s="53"/>
      <c r="M62" s="59"/>
    </row>
    <row r="63" spans="1:13" s="35" customFormat="1" ht="12.75">
      <c r="A63" s="35" t="s">
        <v>47</v>
      </c>
      <c r="B63" s="38">
        <v>13.922904572508319</v>
      </c>
      <c r="C63" s="37">
        <f>B63/$B$66*100</f>
        <v>2.3768514493612583</v>
      </c>
      <c r="F63" s="35" t="s">
        <v>47</v>
      </c>
      <c r="G63" s="52">
        <f>$G$66*H63/100</f>
        <v>16.90892121075599</v>
      </c>
      <c r="H63" s="37">
        <f t="shared" si="2"/>
        <v>2.3768514493612583</v>
      </c>
      <c r="L63" s="53"/>
      <c r="M63" s="59"/>
    </row>
    <row r="64" spans="1:13" s="35" customFormat="1" ht="12.75">
      <c r="A64" s="35" t="s">
        <v>83</v>
      </c>
      <c r="B64" s="38">
        <v>18.093870746102947</v>
      </c>
      <c r="C64" s="37">
        <f>B64/$B$66*100</f>
        <v>3.088898777080544</v>
      </c>
      <c r="F64" s="35" t="s">
        <v>83</v>
      </c>
      <c r="G64" s="52">
        <f>$G$66*H64/100</f>
        <v>21.974425900150987</v>
      </c>
      <c r="H64" s="37">
        <f t="shared" si="2"/>
        <v>3.088898777080544</v>
      </c>
      <c r="L64" s="53"/>
      <c r="M64" s="59"/>
    </row>
    <row r="65" spans="1:8" s="35" customFormat="1" ht="12.75">
      <c r="A65" s="35" t="s">
        <v>48</v>
      </c>
      <c r="B65" s="38">
        <v>11.204303315473371</v>
      </c>
      <c r="C65" s="37">
        <f>B65/$B$66*100</f>
        <v>1.9127448899600021</v>
      </c>
      <c r="F65" s="35" t="s">
        <v>48</v>
      </c>
      <c r="G65" s="52">
        <f>$G$66*H65/100</f>
        <v>13.607267147175456</v>
      </c>
      <c r="H65" s="37">
        <f t="shared" si="2"/>
        <v>1.9127448899600021</v>
      </c>
    </row>
    <row r="66" spans="1:8" s="35" customFormat="1" ht="12.75">
      <c r="A66" s="33" t="s">
        <v>62</v>
      </c>
      <c r="B66" s="60">
        <f>SUM(B61:B65)</f>
        <v>585.7709187610308</v>
      </c>
      <c r="C66" s="37">
        <f>SUM(C61:C65)</f>
        <v>99.99999999999999</v>
      </c>
      <c r="F66" s="33" t="s">
        <v>62</v>
      </c>
      <c r="G66" s="61">
        <v>711.4</v>
      </c>
      <c r="H66" s="37">
        <f t="shared" si="2"/>
        <v>99.99999999999999</v>
      </c>
    </row>
    <row r="67" s="35" customFormat="1" ht="12.75">
      <c r="G67" s="52"/>
    </row>
    <row r="68" spans="1:11" s="35" customFormat="1" ht="12.75">
      <c r="A68" s="35" t="s">
        <v>87</v>
      </c>
      <c r="F68" s="35" t="s">
        <v>87</v>
      </c>
      <c r="K68" s="25"/>
    </row>
    <row r="69" spans="11:12" s="35" customFormat="1" ht="12.75">
      <c r="K69" s="57"/>
      <c r="L69" s="62"/>
    </row>
    <row r="70" spans="11:12" s="35" customFormat="1" ht="12.75">
      <c r="K70" s="57"/>
      <c r="L70" s="62"/>
    </row>
    <row r="71" spans="11:12" s="35" customFormat="1" ht="12.75">
      <c r="K71" s="57"/>
      <c r="L71" s="62"/>
    </row>
    <row r="72" spans="11:12" s="35" customFormat="1" ht="12.75">
      <c r="K72" s="57"/>
      <c r="L72" s="62"/>
    </row>
    <row r="73" spans="1:12" s="35" customFormat="1" ht="12.75">
      <c r="A73" s="48"/>
      <c r="K73" s="57"/>
      <c r="L73" s="62"/>
    </row>
    <row r="74" spans="2:12" s="35" customFormat="1" ht="12.75">
      <c r="B74" s="54"/>
      <c r="C74" s="54"/>
      <c r="D74" s="63"/>
      <c r="K74" s="57"/>
      <c r="L74" s="62"/>
    </row>
    <row r="75" spans="2:12" s="35" customFormat="1" ht="12.75">
      <c r="B75" s="54"/>
      <c r="C75" s="54"/>
      <c r="D75" s="63"/>
      <c r="K75" s="57"/>
      <c r="L75" s="62"/>
    </row>
    <row r="76" spans="2:11" s="35" customFormat="1" ht="12.75">
      <c r="B76" s="54"/>
      <c r="C76" s="54"/>
      <c r="D76" s="63"/>
      <c r="K76" s="25"/>
    </row>
    <row r="77" spans="2:4" s="35" customFormat="1" ht="12.75">
      <c r="B77" s="54"/>
      <c r="C77" s="54"/>
      <c r="D77" s="63"/>
    </row>
    <row r="78" spans="2:3" s="35" customFormat="1" ht="12.75">
      <c r="B78" s="54"/>
      <c r="C78" s="49"/>
    </row>
    <row r="79" spans="2:3" s="35" customFormat="1" ht="12.75">
      <c r="B79" s="54"/>
      <c r="C79" s="55"/>
    </row>
    <row r="80" spans="2:3" s="35" customFormat="1" ht="12.75">
      <c r="B80" s="54"/>
      <c r="C80" s="55"/>
    </row>
    <row r="81" spans="1:3" s="35" customFormat="1" ht="12.75">
      <c r="A81" s="33"/>
      <c r="B81" s="49"/>
      <c r="C81" s="55"/>
    </row>
    <row r="82" s="35" customFormat="1" ht="12.75"/>
    <row r="83" s="35" customFormat="1" ht="12.75"/>
    <row r="84" s="35" customFormat="1" ht="12.75"/>
    <row r="85" s="35" customFormat="1" ht="12.75"/>
    <row r="86" s="35" customFormat="1" ht="12.75"/>
    <row r="87" s="35" customFormat="1" ht="12.75"/>
    <row r="88" s="35" customFormat="1" ht="12.75"/>
    <row r="89" s="35" customFormat="1" ht="12.75"/>
    <row r="90" s="35" customFormat="1" ht="12.75"/>
    <row r="91" s="35" customFormat="1" ht="12.75"/>
    <row r="92" s="35" customFormat="1" ht="12.75"/>
    <row r="93" s="35" customFormat="1" ht="12.75"/>
    <row r="94" s="35" customFormat="1" ht="12.75"/>
    <row r="95" s="35" customFormat="1" ht="12.75"/>
    <row r="96" s="35" customFormat="1" ht="12.75"/>
    <row r="97" s="35" customFormat="1" ht="12.75"/>
    <row r="98" s="35" customFormat="1" ht="12.75"/>
    <row r="99" s="35" customFormat="1" ht="12.75"/>
    <row r="100" s="35" customFormat="1" ht="12.75"/>
    <row r="101" s="35" customFormat="1" ht="12.75"/>
    <row r="102" s="35" customFormat="1" ht="12.75"/>
    <row r="103" s="35" customFormat="1" ht="12.75"/>
    <row r="104" s="35" customFormat="1" ht="12.75"/>
    <row r="105" s="35" customFormat="1" ht="12.75"/>
    <row r="106" s="35" customFormat="1" ht="12.75"/>
    <row r="107" s="35" customFormat="1" ht="12.75"/>
    <row r="108" s="35" customFormat="1" ht="12.75"/>
    <row r="109" s="35" customFormat="1" ht="12.75"/>
    <row r="110" s="35" customFormat="1" ht="12.75"/>
    <row r="111" s="35" customFormat="1" ht="12.75"/>
    <row r="112" s="35" customFormat="1" ht="12.75"/>
    <row r="113" s="35" customFormat="1" ht="12.75"/>
    <row r="114" s="35" customFormat="1" ht="12.75"/>
    <row r="115" s="35" customFormat="1" ht="12.75"/>
    <row r="116" s="35" customFormat="1" ht="12.75"/>
    <row r="117" s="35" customFormat="1" ht="12.75"/>
    <row r="118" s="35" customFormat="1" ht="12.75"/>
    <row r="119" s="35" customFormat="1" ht="12.75"/>
    <row r="120" s="35" customFormat="1" ht="12.75"/>
    <row r="121" s="35" customFormat="1" ht="12.75"/>
    <row r="122" s="35" customFormat="1" ht="12.75"/>
    <row r="123" s="35" customFormat="1" ht="12.75"/>
    <row r="124" s="35" customFormat="1" ht="12.75"/>
    <row r="125" s="35" customFormat="1" ht="12.75"/>
    <row r="126" s="35" customFormat="1" ht="12.75"/>
    <row r="127" s="35" customFormat="1" ht="12.75"/>
    <row r="128" s="35" customFormat="1" ht="12.75"/>
    <row r="129" s="35" customFormat="1" ht="12.75"/>
    <row r="130" s="35" customFormat="1" ht="12.75"/>
    <row r="131" s="35" customFormat="1" ht="12.75"/>
    <row r="132" s="35" customFormat="1" ht="12.75"/>
    <row r="133" s="35" customFormat="1" ht="12.75"/>
    <row r="134" s="35" customFormat="1" ht="12.75"/>
    <row r="135" s="35" customFormat="1" ht="12.75"/>
    <row r="136" s="35" customFormat="1" ht="12.75"/>
    <row r="137" s="35" customFormat="1" ht="12.75"/>
    <row r="138" s="35" customFormat="1" ht="12.75"/>
    <row r="139" s="35" customFormat="1" ht="12.75"/>
    <row r="140" s="35" customFormat="1" ht="12.75"/>
    <row r="141" s="35" customFormat="1" ht="12.75"/>
    <row r="142" s="35" customFormat="1" ht="12.75"/>
    <row r="143" s="35" customFormat="1" ht="12.75"/>
    <row r="144" s="35" customFormat="1" ht="12.75"/>
    <row r="145" s="35" customFormat="1" ht="12.75"/>
    <row r="146" s="35" customFormat="1" ht="12.75"/>
    <row r="147" s="35" customFormat="1" ht="12.75"/>
    <row r="148" s="35" customFormat="1" ht="12.75"/>
    <row r="149" s="35" customFormat="1" ht="12.75"/>
    <row r="150" s="35" customFormat="1" ht="12.75"/>
    <row r="151" s="35" customFormat="1" ht="12.75"/>
    <row r="152" s="35" customFormat="1" ht="12.75"/>
    <row r="153" s="35" customFormat="1" ht="12.75"/>
    <row r="154" s="35" customFormat="1" ht="12.75"/>
    <row r="155" s="35" customFormat="1" ht="12.75"/>
    <row r="156" s="35" customFormat="1" ht="12.75"/>
    <row r="157" s="35" customFormat="1" ht="12.75"/>
    <row r="158" s="35" customFormat="1" ht="12.75"/>
    <row r="159" s="35" customFormat="1" ht="12.75"/>
    <row r="160" s="35" customFormat="1" ht="12.75"/>
    <row r="161" s="35" customFormat="1" ht="12.75"/>
    <row r="162" s="35" customFormat="1" ht="12.75"/>
    <row r="163" s="35" customFormat="1" ht="12.75"/>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517"/>
  <sheetViews>
    <sheetView workbookViewId="0" topLeftCell="A1">
      <selection activeCell="D22" sqref="D22"/>
    </sheetView>
  </sheetViews>
  <sheetFormatPr defaultColWidth="11.421875" defaultRowHeight="12.75"/>
  <cols>
    <col min="1" max="1" width="25.421875" style="100" customWidth="1"/>
    <col min="2" max="3" width="9.57421875" style="100" customWidth="1"/>
    <col min="4" max="16384" width="11.421875" style="100" customWidth="1"/>
  </cols>
  <sheetData>
    <row r="1" spans="1:3" ht="12" thickBot="1">
      <c r="A1" s="100" t="s">
        <v>0</v>
      </c>
      <c r="B1" s="100">
        <v>1990</v>
      </c>
      <c r="C1" s="100">
        <v>2001</v>
      </c>
    </row>
    <row r="2" spans="1:3" ht="12" thickTop="1">
      <c r="A2" s="101" t="s">
        <v>120</v>
      </c>
      <c r="B2" s="102">
        <v>12738.700750589374</v>
      </c>
      <c r="C2" s="102">
        <v>18886.799738141413</v>
      </c>
    </row>
    <row r="3" spans="1:3" ht="11.25">
      <c r="A3" s="103" t="s">
        <v>121</v>
      </c>
      <c r="B3" s="104">
        <v>7980.88673222835</v>
      </c>
      <c r="C3" s="104">
        <v>6272.6252592330875</v>
      </c>
    </row>
    <row r="4" spans="1:3" ht="11.25">
      <c r="A4" s="103" t="s">
        <v>122</v>
      </c>
      <c r="B4" s="104">
        <v>4574.378451871807</v>
      </c>
      <c r="C4" s="104">
        <v>11965.074338736009</v>
      </c>
    </row>
    <row r="5" spans="1:3" ht="11.25">
      <c r="A5" s="103" t="s">
        <v>123</v>
      </c>
      <c r="B5" s="104">
        <v>167.49464648921582</v>
      </c>
      <c r="C5" s="104">
        <v>637.7734705661825</v>
      </c>
    </row>
    <row r="6" spans="1:3" ht="11.25">
      <c r="A6" s="103" t="s">
        <v>124</v>
      </c>
      <c r="B6" s="104">
        <v>6.6234</v>
      </c>
      <c r="C6" s="104">
        <v>2.2799296061297105</v>
      </c>
    </row>
    <row r="7" spans="1:4" ht="11.25">
      <c r="A7" s="103" t="s">
        <v>125</v>
      </c>
      <c r="B7" s="104">
        <v>0</v>
      </c>
      <c r="C7" s="104">
        <v>0</v>
      </c>
      <c r="D7" s="100" t="s">
        <v>126</v>
      </c>
    </row>
    <row r="8" spans="1:6" ht="11.25">
      <c r="A8" s="103" t="s">
        <v>127</v>
      </c>
      <c r="B8" s="104">
        <v>9.31752</v>
      </c>
      <c r="C8" s="104">
        <v>9.046739999999998</v>
      </c>
      <c r="E8" s="100">
        <v>1990</v>
      </c>
      <c r="F8" s="100">
        <v>2001</v>
      </c>
    </row>
    <row r="9" spans="1:6" ht="11.25">
      <c r="A9" s="105" t="s">
        <v>81</v>
      </c>
      <c r="B9" s="104">
        <v>64.88573222834934</v>
      </c>
      <c r="C9" s="104">
        <v>120.7322592330858</v>
      </c>
      <c r="D9" s="100" t="s">
        <v>83</v>
      </c>
      <c r="E9" s="104">
        <v>64.88573222834934</v>
      </c>
      <c r="F9" s="104">
        <v>120.7322592330858</v>
      </c>
    </row>
    <row r="10" spans="1:6" ht="11.25">
      <c r="A10" s="103" t="s">
        <v>128</v>
      </c>
      <c r="B10" s="106">
        <v>7.836462228349333</v>
      </c>
      <c r="C10" s="106">
        <v>6.422859450000001</v>
      </c>
      <c r="D10" s="100" t="s">
        <v>45</v>
      </c>
      <c r="E10" s="104">
        <v>12280.167820000002</v>
      </c>
      <c r="F10" s="104">
        <v>17894.82007</v>
      </c>
    </row>
    <row r="11" spans="1:6" ht="11.25">
      <c r="A11" s="103" t="s">
        <v>129</v>
      </c>
      <c r="B11" s="106">
        <v>57.04927000000001</v>
      </c>
      <c r="C11" s="106">
        <v>114.3093997830858</v>
      </c>
      <c r="D11" s="100" t="s">
        <v>46</v>
      </c>
      <c r="E11" s="104">
        <v>174.0777697036761</v>
      </c>
      <c r="F11" s="104">
        <v>169.67406945828782</v>
      </c>
    </row>
    <row r="12" spans="1:6" ht="11.25">
      <c r="A12" s="105" t="s">
        <v>82</v>
      </c>
      <c r="B12" s="104">
        <v>12280.167820000002</v>
      </c>
      <c r="C12" s="104">
        <v>17894.82007</v>
      </c>
      <c r="D12" s="100" t="s">
        <v>130</v>
      </c>
      <c r="E12" s="104">
        <v>52.07478216813012</v>
      </c>
      <c r="F12" s="104">
        <v>63.79986888385111</v>
      </c>
    </row>
    <row r="13" spans="1:6" ht="11.25">
      <c r="A13" s="103" t="s">
        <v>121</v>
      </c>
      <c r="B13" s="106">
        <v>7916.001000000001</v>
      </c>
      <c r="C13" s="106">
        <v>6151.893000000002</v>
      </c>
      <c r="D13" s="100" t="s">
        <v>48</v>
      </c>
      <c r="E13" s="104">
        <v>167.49464648921582</v>
      </c>
      <c r="F13" s="104">
        <v>637.7734705661825</v>
      </c>
    </row>
    <row r="14" spans="1:6" ht="11.25">
      <c r="A14" s="103" t="s">
        <v>131</v>
      </c>
      <c r="B14" s="106">
        <v>4364.16682</v>
      </c>
      <c r="C14" s="106">
        <v>11742.92707</v>
      </c>
      <c r="D14" s="100" t="s">
        <v>37</v>
      </c>
      <c r="E14" s="107">
        <f>SUM(E9:E13)</f>
        <v>12738.700750589374</v>
      </c>
      <c r="F14" s="107">
        <f>SUM(F9:F13)</f>
        <v>18886.79973814141</v>
      </c>
    </row>
    <row r="15" spans="1:3" ht="11.25">
      <c r="A15" s="103" t="s">
        <v>123</v>
      </c>
      <c r="B15" s="106">
        <v>0</v>
      </c>
      <c r="C15" s="106">
        <v>0</v>
      </c>
    </row>
    <row r="16" spans="1:3" ht="11.25">
      <c r="A16" s="103" t="s">
        <v>125</v>
      </c>
      <c r="B16" s="106">
        <v>0</v>
      </c>
      <c r="C16" s="106">
        <v>0</v>
      </c>
    </row>
    <row r="17" spans="1:3" ht="11.25">
      <c r="A17" s="103" t="s">
        <v>166</v>
      </c>
      <c r="B17" s="104">
        <v>0</v>
      </c>
      <c r="C17" s="104">
        <v>0</v>
      </c>
    </row>
    <row r="18" spans="1:3" ht="11.25">
      <c r="A18" s="108"/>
      <c r="B18" s="106">
        <v>0</v>
      </c>
      <c r="C18" s="106">
        <v>0</v>
      </c>
    </row>
    <row r="19" spans="1:3" ht="11.25">
      <c r="A19" s="108"/>
      <c r="B19" s="106"/>
      <c r="C19" s="106"/>
    </row>
    <row r="20" spans="1:3" ht="11.25">
      <c r="A20" s="105" t="s">
        <v>84</v>
      </c>
      <c r="B20" s="104">
        <v>174.0777697036761</v>
      </c>
      <c r="C20" s="104">
        <v>169.67406945828782</v>
      </c>
    </row>
    <row r="21" spans="1:3" ht="11.25">
      <c r="A21" s="103" t="s">
        <v>124</v>
      </c>
      <c r="B21" s="106">
        <v>6.6234</v>
      </c>
      <c r="C21" s="106">
        <v>2.2799296061297105</v>
      </c>
    </row>
    <row r="22" spans="1:3" ht="11.25">
      <c r="A22" s="103" t="s">
        <v>132</v>
      </c>
      <c r="B22" s="106">
        <v>167.4543697036761</v>
      </c>
      <c r="C22" s="106">
        <v>167.3941398521581</v>
      </c>
    </row>
    <row r="23" spans="1:3" ht="11.25">
      <c r="A23" s="103" t="s">
        <v>167</v>
      </c>
      <c r="B23" s="104">
        <v>0</v>
      </c>
      <c r="C23" s="104">
        <v>0</v>
      </c>
    </row>
    <row r="24" spans="1:3" ht="11.25">
      <c r="A24" s="109"/>
      <c r="B24" s="106">
        <v>0</v>
      </c>
      <c r="C24" s="106">
        <v>0</v>
      </c>
    </row>
    <row r="25" spans="1:3" ht="11.25">
      <c r="A25" s="105" t="s">
        <v>85</v>
      </c>
      <c r="B25" s="104">
        <v>52.07478216813012</v>
      </c>
      <c r="C25" s="104">
        <v>63.79986888385111</v>
      </c>
    </row>
    <row r="26" spans="1:3" ht="11.25">
      <c r="A26" s="103" t="s">
        <v>133</v>
      </c>
      <c r="B26" s="106">
        <v>0</v>
      </c>
      <c r="C26" s="106">
        <v>0</v>
      </c>
    </row>
    <row r="27" spans="1:3" ht="11.25">
      <c r="A27" s="103" t="s">
        <v>134</v>
      </c>
      <c r="B27" s="106">
        <v>0</v>
      </c>
      <c r="C27" s="106">
        <v>0</v>
      </c>
    </row>
    <row r="28" spans="1:3" ht="11.25">
      <c r="A28" s="103" t="s">
        <v>135</v>
      </c>
      <c r="B28" s="106">
        <v>42.75726216813012</v>
      </c>
      <c r="C28" s="106">
        <v>54.75312888385111</v>
      </c>
    </row>
    <row r="29" spans="1:3" ht="11.25">
      <c r="A29" s="103" t="s">
        <v>167</v>
      </c>
      <c r="B29" s="104">
        <v>9.31752</v>
      </c>
      <c r="C29" s="104">
        <v>9.046739999999998</v>
      </c>
    </row>
    <row r="30" spans="1:3" ht="11.25">
      <c r="A30" s="109" t="s">
        <v>121</v>
      </c>
      <c r="B30" s="106">
        <v>9.31752</v>
      </c>
      <c r="C30" s="106">
        <v>9.046739999999998</v>
      </c>
    </row>
    <row r="31" spans="1:3" ht="11.25">
      <c r="A31" s="109"/>
      <c r="B31" s="106">
        <v>0</v>
      </c>
      <c r="C31" s="106">
        <v>0</v>
      </c>
    </row>
    <row r="32" spans="1:3" ht="11.25">
      <c r="A32" s="109"/>
      <c r="B32" s="106"/>
      <c r="C32" s="106"/>
    </row>
    <row r="33" spans="1:3" ht="11.25">
      <c r="A33" s="105" t="s">
        <v>86</v>
      </c>
      <c r="B33" s="104">
        <v>167.49464648921582</v>
      </c>
      <c r="C33" s="104">
        <v>637.7734705661825</v>
      </c>
    </row>
    <row r="34" spans="1:3" ht="11.25">
      <c r="A34" s="103" t="s">
        <v>132</v>
      </c>
      <c r="B34" s="106">
        <v>0</v>
      </c>
      <c r="C34" s="106">
        <v>0</v>
      </c>
    </row>
    <row r="35" spans="1:3" ht="11.25">
      <c r="A35" s="103" t="s">
        <v>124</v>
      </c>
      <c r="B35" s="106">
        <v>0</v>
      </c>
      <c r="C35" s="106">
        <v>0</v>
      </c>
    </row>
    <row r="36" spans="1:3" ht="12" thickBot="1">
      <c r="A36" s="110" t="s">
        <v>136</v>
      </c>
      <c r="B36" s="111">
        <v>167.49464648921582</v>
      </c>
      <c r="C36" s="111">
        <v>637.7734705661825</v>
      </c>
    </row>
    <row r="37" spans="1:3" ht="11.25">
      <c r="A37" s="112"/>
      <c r="B37" s="113"/>
      <c r="C37" s="113"/>
    </row>
    <row r="38" ht="11.25">
      <c r="A38" s="112" t="s">
        <v>1</v>
      </c>
    </row>
    <row r="39" spans="1:3" ht="11.25">
      <c r="A39" s="101" t="s">
        <v>120</v>
      </c>
      <c r="B39" s="114">
        <v>19609.658843899695</v>
      </c>
      <c r="C39" s="114">
        <v>24161.8060931418</v>
      </c>
    </row>
    <row r="40" spans="1:3" ht="11.25">
      <c r="A40" s="103" t="s">
        <v>121</v>
      </c>
      <c r="B40" s="104"/>
      <c r="C40" s="104"/>
    </row>
    <row r="41" spans="1:3" ht="11.25">
      <c r="A41" s="103" t="s">
        <v>122</v>
      </c>
      <c r="B41" s="104"/>
      <c r="C41" s="104"/>
    </row>
    <row r="42" spans="1:3" ht="11.25">
      <c r="A42" s="103" t="s">
        <v>123</v>
      </c>
      <c r="B42" s="104"/>
      <c r="C42" s="104"/>
    </row>
    <row r="43" spans="1:3" ht="11.25">
      <c r="A43" s="103" t="s">
        <v>124</v>
      </c>
      <c r="B43" s="104"/>
      <c r="C43" s="104"/>
    </row>
    <row r="44" spans="1:3" ht="11.25">
      <c r="A44" s="103" t="s">
        <v>125</v>
      </c>
      <c r="B44" s="104"/>
      <c r="C44" s="104"/>
    </row>
    <row r="45" spans="1:4" ht="11.25">
      <c r="A45" s="103" t="s">
        <v>127</v>
      </c>
      <c r="B45" s="104"/>
      <c r="C45" s="104"/>
      <c r="D45" s="100" t="s">
        <v>137</v>
      </c>
    </row>
    <row r="46" spans="1:6" ht="11.25">
      <c r="A46" s="105" t="s">
        <v>81</v>
      </c>
      <c r="B46" s="104">
        <v>8.295231008115971</v>
      </c>
      <c r="C46" s="104">
        <v>9.489787839667446</v>
      </c>
      <c r="E46" s="100">
        <v>1990</v>
      </c>
      <c r="F46" s="100">
        <v>2001</v>
      </c>
    </row>
    <row r="47" spans="1:6" ht="11.25">
      <c r="A47" s="103" t="s">
        <v>128</v>
      </c>
      <c r="B47" s="106"/>
      <c r="C47" s="106"/>
      <c r="D47" s="100" t="s">
        <v>83</v>
      </c>
      <c r="E47" s="104">
        <v>8.295231008115971</v>
      </c>
      <c r="F47" s="104">
        <v>9.489787839667446</v>
      </c>
    </row>
    <row r="48" spans="1:6" ht="11.25">
      <c r="A48" s="103" t="s">
        <v>129</v>
      </c>
      <c r="B48" s="106"/>
      <c r="C48" s="106"/>
      <c r="D48" s="100" t="s">
        <v>45</v>
      </c>
      <c r="E48" s="104">
        <v>18975.98461480926</v>
      </c>
      <c r="F48" s="104">
        <v>23499.860194</v>
      </c>
    </row>
    <row r="49" spans="1:6" ht="11.25">
      <c r="A49" s="105" t="s">
        <v>82</v>
      </c>
      <c r="B49" s="104">
        <v>18975.98461480926</v>
      </c>
      <c r="C49" s="104">
        <v>23499.860194</v>
      </c>
      <c r="D49" s="100" t="s">
        <v>46</v>
      </c>
      <c r="E49" s="104">
        <v>203.1828275169586</v>
      </c>
      <c r="F49" s="104">
        <v>155.82233728748778</v>
      </c>
    </row>
    <row r="50" spans="1:6" ht="11.25">
      <c r="A50" s="103" t="s">
        <v>121</v>
      </c>
      <c r="B50" s="106"/>
      <c r="C50" s="106"/>
      <c r="D50" s="100" t="s">
        <v>130</v>
      </c>
      <c r="E50" s="104">
        <v>312.0490174115478</v>
      </c>
      <c r="F50" s="104">
        <v>438.0943812921411</v>
      </c>
    </row>
    <row r="51" spans="1:6" ht="11.25">
      <c r="A51" s="103" t="s">
        <v>131</v>
      </c>
      <c r="B51" s="106"/>
      <c r="C51" s="106"/>
      <c r="D51" s="100" t="s">
        <v>48</v>
      </c>
      <c r="E51" s="104">
        <v>110.14715315381713</v>
      </c>
      <c r="F51" s="104">
        <v>58.5393927225048</v>
      </c>
    </row>
    <row r="52" spans="1:6" ht="11.25">
      <c r="A52" s="103" t="s">
        <v>123</v>
      </c>
      <c r="B52" s="106"/>
      <c r="C52" s="106"/>
      <c r="D52" s="100" t="s">
        <v>37</v>
      </c>
      <c r="E52" s="107">
        <f>SUM(E47:E51)</f>
        <v>19609.658843899695</v>
      </c>
      <c r="F52" s="107">
        <f>SUM(F47:F51)</f>
        <v>24161.8060931418</v>
      </c>
    </row>
    <row r="53" spans="1:3" ht="11.25">
      <c r="A53" s="103" t="s">
        <v>125</v>
      </c>
      <c r="B53" s="106"/>
      <c r="C53" s="106"/>
    </row>
    <row r="54" spans="1:3" ht="11.25">
      <c r="A54" s="103" t="s">
        <v>166</v>
      </c>
      <c r="B54" s="104"/>
      <c r="C54" s="104"/>
    </row>
    <row r="55" spans="1:3" ht="11.25">
      <c r="A55" s="108"/>
      <c r="B55" s="106"/>
      <c r="C55" s="106"/>
    </row>
    <row r="56" spans="1:3" ht="11.25">
      <c r="A56" s="108"/>
      <c r="B56" s="106"/>
      <c r="C56" s="106"/>
    </row>
    <row r="57" spans="1:3" ht="11.25">
      <c r="A57" s="105" t="s">
        <v>84</v>
      </c>
      <c r="B57" s="104">
        <v>203.1828275169586</v>
      </c>
      <c r="C57" s="104">
        <v>155.82233728748778</v>
      </c>
    </row>
    <row r="58" spans="1:3" ht="11.25">
      <c r="A58" s="103" t="s">
        <v>124</v>
      </c>
      <c r="B58" s="106"/>
      <c r="C58" s="106"/>
    </row>
    <row r="59" spans="1:3" ht="11.25">
      <c r="A59" s="103" t="s">
        <v>132</v>
      </c>
      <c r="B59" s="106"/>
      <c r="C59" s="106"/>
    </row>
    <row r="60" spans="1:3" ht="11.25">
      <c r="A60" s="103" t="s">
        <v>167</v>
      </c>
      <c r="B60" s="104"/>
      <c r="C60" s="104"/>
    </row>
    <row r="61" spans="1:3" ht="11.25">
      <c r="A61" s="109"/>
      <c r="B61" s="106"/>
      <c r="C61" s="106"/>
    </row>
    <row r="62" spans="1:3" ht="11.25">
      <c r="A62" s="105" t="s">
        <v>85</v>
      </c>
      <c r="B62" s="104">
        <v>312.0490174115478</v>
      </c>
      <c r="C62" s="104">
        <v>438.0943812921411</v>
      </c>
    </row>
    <row r="63" spans="1:3" ht="11.25">
      <c r="A63" s="103" t="s">
        <v>133</v>
      </c>
      <c r="B63" s="106"/>
      <c r="C63" s="106"/>
    </row>
    <row r="64" spans="1:3" ht="11.25">
      <c r="A64" s="103" t="s">
        <v>134</v>
      </c>
      <c r="B64" s="106"/>
      <c r="C64" s="106"/>
    </row>
    <row r="65" spans="1:3" ht="11.25">
      <c r="A65" s="103" t="s">
        <v>135</v>
      </c>
      <c r="B65" s="106"/>
      <c r="C65" s="106"/>
    </row>
    <row r="66" spans="1:3" ht="11.25">
      <c r="A66" s="103" t="s">
        <v>167</v>
      </c>
      <c r="B66" s="104"/>
      <c r="C66" s="104"/>
    </row>
    <row r="67" spans="1:3" ht="11.25">
      <c r="A67" s="109"/>
      <c r="B67" s="106"/>
      <c r="C67" s="106"/>
    </row>
    <row r="68" spans="1:3" ht="11.25">
      <c r="A68" s="109"/>
      <c r="B68" s="106"/>
      <c r="C68" s="106"/>
    </row>
    <row r="69" spans="1:3" ht="11.25">
      <c r="A69" s="109"/>
      <c r="B69" s="106"/>
      <c r="C69" s="106"/>
    </row>
    <row r="70" spans="1:3" ht="11.25">
      <c r="A70" s="105" t="s">
        <v>86</v>
      </c>
      <c r="B70" s="104">
        <v>110.14715315381713</v>
      </c>
      <c r="C70" s="104">
        <v>58.5393927225048</v>
      </c>
    </row>
    <row r="71" spans="1:3" ht="11.25">
      <c r="A71" s="103" t="s">
        <v>132</v>
      </c>
      <c r="B71" s="106"/>
      <c r="C71" s="106"/>
    </row>
    <row r="72" spans="1:3" ht="11.25">
      <c r="A72" s="103" t="s">
        <v>124</v>
      </c>
      <c r="B72" s="106"/>
      <c r="C72" s="106"/>
    </row>
    <row r="73" spans="1:3" ht="12" thickBot="1">
      <c r="A73" s="110" t="s">
        <v>136</v>
      </c>
      <c r="B73" s="111"/>
      <c r="C73" s="111"/>
    </row>
    <row r="74" ht="11.25"/>
    <row r="75" ht="11.25">
      <c r="A75" s="115" t="s">
        <v>2</v>
      </c>
    </row>
    <row r="76" spans="1:3" ht="11.25">
      <c r="A76" s="101" t="s">
        <v>120</v>
      </c>
      <c r="B76" s="114">
        <v>2.706121</v>
      </c>
      <c r="C76" s="114">
        <v>3.345279</v>
      </c>
    </row>
    <row r="77" spans="1:3" ht="11.25">
      <c r="A77" s="103" t="s">
        <v>121</v>
      </c>
      <c r="B77" s="104">
        <v>2.271816</v>
      </c>
      <c r="C77" s="104">
        <v>2.928379</v>
      </c>
    </row>
    <row r="78" spans="1:3" ht="11.25">
      <c r="A78" s="103" t="s">
        <v>122</v>
      </c>
      <c r="B78" s="104">
        <v>0.38566100000000003</v>
      </c>
      <c r="C78" s="104">
        <v>0.35912200000000005</v>
      </c>
    </row>
    <row r="79" spans="1:3" ht="11.25">
      <c r="A79" s="103" t="s">
        <v>123</v>
      </c>
      <c r="B79" s="104">
        <v>0</v>
      </c>
      <c r="C79" s="104">
        <v>0</v>
      </c>
    </row>
    <row r="80" spans="1:3" ht="11.25">
      <c r="A80" s="103" t="s">
        <v>124</v>
      </c>
      <c r="B80" s="104">
        <v>0</v>
      </c>
      <c r="C80" s="104">
        <v>0</v>
      </c>
    </row>
    <row r="81" spans="1:4" ht="11.25">
      <c r="A81" s="103" t="s">
        <v>125</v>
      </c>
      <c r="B81" s="104">
        <v>0</v>
      </c>
      <c r="C81" s="104">
        <v>0</v>
      </c>
      <c r="D81" s="100" t="s">
        <v>138</v>
      </c>
    </row>
    <row r="82" spans="1:6" ht="11.25">
      <c r="A82" s="103" t="s">
        <v>127</v>
      </c>
      <c r="B82" s="104">
        <v>0.048644</v>
      </c>
      <c r="C82" s="104">
        <v>0.057777999999999996</v>
      </c>
      <c r="E82" s="100">
        <v>1990</v>
      </c>
      <c r="F82" s="100">
        <v>2001</v>
      </c>
    </row>
    <row r="83" spans="1:6" ht="11.25">
      <c r="A83" s="105" t="s">
        <v>81</v>
      </c>
      <c r="B83" s="104">
        <v>0.006195</v>
      </c>
      <c r="C83" s="104">
        <v>0.005029</v>
      </c>
      <c r="D83" s="100" t="s">
        <v>83</v>
      </c>
      <c r="E83" s="104">
        <v>0.006195</v>
      </c>
      <c r="F83" s="104">
        <v>0.005029</v>
      </c>
    </row>
    <row r="84" spans="1:6" ht="11.25">
      <c r="A84" s="103" t="s">
        <v>128</v>
      </c>
      <c r="B84" s="106">
        <v>0.002488</v>
      </c>
      <c r="C84" s="106">
        <v>0.002178</v>
      </c>
      <c r="D84" s="100" t="s">
        <v>45</v>
      </c>
      <c r="E84" s="104">
        <v>2.619579</v>
      </c>
      <c r="F84" s="104">
        <v>3.258983</v>
      </c>
    </row>
    <row r="85" spans="1:6" ht="11.25">
      <c r="A85" s="103" t="s">
        <v>129</v>
      </c>
      <c r="B85" s="106">
        <v>0.003707</v>
      </c>
      <c r="C85" s="106">
        <v>0.002851</v>
      </c>
      <c r="D85" s="100" t="s">
        <v>46</v>
      </c>
      <c r="E85" s="104">
        <v>0.019723</v>
      </c>
      <c r="F85" s="104">
        <v>0.013811</v>
      </c>
    </row>
    <row r="86" spans="1:6" ht="11.25">
      <c r="A86" s="105" t="s">
        <v>82</v>
      </c>
      <c r="B86" s="104">
        <v>2.619579</v>
      </c>
      <c r="C86" s="104">
        <v>3.258983</v>
      </c>
      <c r="D86" s="100" t="s">
        <v>130</v>
      </c>
      <c r="E86" s="104">
        <v>0.060624</v>
      </c>
      <c r="F86" s="104">
        <v>0.067456</v>
      </c>
    </row>
    <row r="87" spans="1:6" ht="11.25">
      <c r="A87" s="103" t="s">
        <v>121</v>
      </c>
      <c r="B87" s="106">
        <v>2.265621</v>
      </c>
      <c r="C87" s="106">
        <v>2.92335</v>
      </c>
      <c r="D87" s="100" t="s">
        <v>48</v>
      </c>
      <c r="E87" s="104">
        <v>0</v>
      </c>
      <c r="F87" s="104">
        <v>0</v>
      </c>
    </row>
    <row r="88" spans="1:6" ht="11.25">
      <c r="A88" s="103" t="s">
        <v>131</v>
      </c>
      <c r="B88" s="106">
        <v>0.353651</v>
      </c>
      <c r="C88" s="106">
        <v>0.335585</v>
      </c>
      <c r="D88" s="100" t="s">
        <v>37</v>
      </c>
      <c r="E88" s="107">
        <f>SUM(E83:E87)</f>
        <v>2.7061209999999996</v>
      </c>
      <c r="F88" s="107">
        <f>SUM(F83:F87)</f>
        <v>3.345279</v>
      </c>
    </row>
    <row r="89" spans="1:6" ht="11.25">
      <c r="A89" s="103" t="s">
        <v>123</v>
      </c>
      <c r="B89" s="106">
        <v>0</v>
      </c>
      <c r="C89" s="106">
        <v>0</v>
      </c>
      <c r="E89" s="107"/>
      <c r="F89" s="107"/>
    </row>
    <row r="90" spans="1:3" ht="11.25">
      <c r="A90" s="103" t="s">
        <v>125</v>
      </c>
      <c r="B90" s="106">
        <v>0</v>
      </c>
      <c r="C90" s="106">
        <v>0</v>
      </c>
    </row>
    <row r="91" spans="1:3" ht="11.25">
      <c r="A91" s="103" t="s">
        <v>166</v>
      </c>
      <c r="B91" s="104">
        <v>0.000307</v>
      </c>
      <c r="C91" s="104">
        <v>4.8E-05</v>
      </c>
    </row>
    <row r="92" spans="1:3" ht="11.25">
      <c r="A92" s="108"/>
      <c r="B92" s="106">
        <v>0.000307</v>
      </c>
      <c r="C92" s="106">
        <v>4.8E-05</v>
      </c>
    </row>
    <row r="93" spans="1:3" ht="11.25">
      <c r="A93" s="108"/>
      <c r="B93" s="106"/>
      <c r="C93" s="106"/>
    </row>
    <row r="94" spans="1:3" ht="11.25">
      <c r="A94" s="105" t="s">
        <v>84</v>
      </c>
      <c r="B94" s="104">
        <v>0.019723</v>
      </c>
      <c r="C94" s="104">
        <v>0.013811</v>
      </c>
    </row>
    <row r="95" spans="1:3" ht="11.25">
      <c r="A95" s="103" t="s">
        <v>124</v>
      </c>
      <c r="B95" s="106">
        <v>0</v>
      </c>
      <c r="C95" s="106">
        <v>0</v>
      </c>
    </row>
    <row r="96" spans="1:3" ht="11.25">
      <c r="A96" s="103" t="s">
        <v>132</v>
      </c>
      <c r="B96" s="106">
        <v>0.019723</v>
      </c>
      <c r="C96" s="106">
        <v>0.013811</v>
      </c>
    </row>
    <row r="97" spans="1:3" ht="11.25">
      <c r="A97" s="103" t="s">
        <v>167</v>
      </c>
      <c r="B97" s="104">
        <v>0</v>
      </c>
      <c r="C97" s="104">
        <v>0</v>
      </c>
    </row>
    <row r="98" spans="1:3" ht="11.25">
      <c r="A98" s="109"/>
      <c r="B98" s="106">
        <v>0</v>
      </c>
      <c r="C98" s="106">
        <v>0</v>
      </c>
    </row>
    <row r="99" spans="1:3" ht="11.25">
      <c r="A99" s="105" t="s">
        <v>85</v>
      </c>
      <c r="B99" s="104">
        <v>0.060624</v>
      </c>
      <c r="C99" s="104">
        <v>0.067456</v>
      </c>
    </row>
    <row r="100" spans="1:3" ht="11.25">
      <c r="A100" s="103" t="s">
        <v>133</v>
      </c>
      <c r="B100" s="106">
        <v>0</v>
      </c>
      <c r="C100" s="106">
        <v>0</v>
      </c>
    </row>
    <row r="101" spans="1:3" ht="11.25">
      <c r="A101" s="103" t="s">
        <v>134</v>
      </c>
      <c r="B101" s="106">
        <v>0.006267</v>
      </c>
      <c r="C101" s="106">
        <v>0.002663</v>
      </c>
    </row>
    <row r="102" spans="1:3" ht="11.25">
      <c r="A102" s="103" t="s">
        <v>135</v>
      </c>
      <c r="B102" s="106">
        <v>0.00602</v>
      </c>
      <c r="C102" s="106">
        <v>0.007063</v>
      </c>
    </row>
    <row r="103" spans="1:3" ht="11.25">
      <c r="A103" s="103" t="s">
        <v>167</v>
      </c>
      <c r="B103" s="104">
        <v>0.048337</v>
      </c>
      <c r="C103" s="104">
        <v>0.05773</v>
      </c>
    </row>
    <row r="104" spans="1:3" ht="11.25">
      <c r="A104" s="109"/>
      <c r="B104" s="106">
        <v>0.048337</v>
      </c>
      <c r="C104" s="106">
        <v>0.05773</v>
      </c>
    </row>
    <row r="105" spans="1:3" ht="11.25">
      <c r="A105" s="109"/>
      <c r="B105" s="106"/>
      <c r="C105" s="106"/>
    </row>
    <row r="106" spans="1:3" ht="11.25">
      <c r="A106" s="109"/>
      <c r="B106" s="106"/>
      <c r="C106" s="106"/>
    </row>
    <row r="107" spans="1:3" ht="11.25">
      <c r="A107" s="105" t="s">
        <v>86</v>
      </c>
      <c r="B107" s="104">
        <v>0</v>
      </c>
      <c r="C107" s="104">
        <v>0</v>
      </c>
    </row>
    <row r="108" spans="1:3" ht="11.25">
      <c r="A108" s="103" t="s">
        <v>132</v>
      </c>
      <c r="B108" s="106">
        <v>0</v>
      </c>
      <c r="C108" s="106">
        <v>0</v>
      </c>
    </row>
    <row r="109" spans="1:3" ht="11.25">
      <c r="A109" s="103" t="s">
        <v>124</v>
      </c>
      <c r="B109" s="106">
        <v>0</v>
      </c>
      <c r="C109" s="106">
        <v>0</v>
      </c>
    </row>
    <row r="110" spans="1:3" ht="12" thickBot="1">
      <c r="A110" s="110" t="s">
        <v>136</v>
      </c>
      <c r="B110" s="111">
        <v>0</v>
      </c>
      <c r="C110" s="111">
        <v>0</v>
      </c>
    </row>
    <row r="111" ht="11.25"/>
    <row r="112" ht="12" thickBot="1">
      <c r="A112" s="115" t="s">
        <v>3</v>
      </c>
    </row>
    <row r="113" spans="1:3" ht="12" thickTop="1">
      <c r="A113" s="101" t="s">
        <v>120</v>
      </c>
      <c r="B113" s="102">
        <v>12475.2</v>
      </c>
      <c r="C113" s="102">
        <v>12569.38</v>
      </c>
    </row>
    <row r="114" spans="1:3" ht="11.25">
      <c r="A114" s="103" t="s">
        <v>121</v>
      </c>
      <c r="B114" s="104">
        <v>6604.4</v>
      </c>
      <c r="C114" s="104">
        <v>5714.9</v>
      </c>
    </row>
    <row r="115" spans="1:3" ht="11.25">
      <c r="A115" s="103" t="s">
        <v>122</v>
      </c>
      <c r="B115" s="104">
        <v>5870.8</v>
      </c>
      <c r="C115" s="104">
        <v>6851.19</v>
      </c>
    </row>
    <row r="116" spans="1:3" ht="11.25">
      <c r="A116" s="103" t="s">
        <v>123</v>
      </c>
      <c r="B116" s="104">
        <v>0</v>
      </c>
      <c r="C116" s="104">
        <v>3.29</v>
      </c>
    </row>
    <row r="117" spans="1:3" ht="11.25">
      <c r="A117" s="103" t="s">
        <v>124</v>
      </c>
      <c r="B117" s="104">
        <v>0</v>
      </c>
      <c r="C117" s="104">
        <v>0</v>
      </c>
    </row>
    <row r="118" spans="1:3" ht="11.25">
      <c r="A118" s="103" t="s">
        <v>125</v>
      </c>
      <c r="B118" s="104">
        <v>0</v>
      </c>
      <c r="C118" s="104">
        <v>0</v>
      </c>
    </row>
    <row r="119" spans="1:4" ht="11.25">
      <c r="A119" s="103" t="s">
        <v>127</v>
      </c>
      <c r="B119" s="104">
        <v>0</v>
      </c>
      <c r="C119" s="104">
        <v>0</v>
      </c>
      <c r="D119" s="100" t="s">
        <v>139</v>
      </c>
    </row>
    <row r="120" spans="1:6" ht="11.25">
      <c r="A120" s="105" t="s">
        <v>81</v>
      </c>
      <c r="B120" s="104">
        <v>402.6</v>
      </c>
      <c r="C120" s="104">
        <v>360</v>
      </c>
      <c r="E120" s="100">
        <v>1990</v>
      </c>
      <c r="F120" s="100">
        <v>2001</v>
      </c>
    </row>
    <row r="121" spans="1:6" ht="11.25">
      <c r="A121" s="103" t="s">
        <v>128</v>
      </c>
      <c r="B121" s="106">
        <v>11.7</v>
      </c>
      <c r="C121" s="106">
        <v>4.61</v>
      </c>
      <c r="D121" s="100" t="s">
        <v>83</v>
      </c>
      <c r="E121" s="104">
        <v>402.6</v>
      </c>
      <c r="F121" s="104">
        <v>360</v>
      </c>
    </row>
    <row r="122" spans="1:6" ht="11.25">
      <c r="A122" s="103" t="s">
        <v>129</v>
      </c>
      <c r="B122" s="106">
        <v>390.9</v>
      </c>
      <c r="C122" s="106">
        <v>355.39</v>
      </c>
      <c r="D122" s="100" t="s">
        <v>45</v>
      </c>
      <c r="E122" s="104">
        <v>11110.6</v>
      </c>
      <c r="F122" s="104">
        <v>10904.63</v>
      </c>
    </row>
    <row r="123" spans="1:6" ht="11.25">
      <c r="A123" s="105" t="s">
        <v>82</v>
      </c>
      <c r="B123" s="104">
        <v>11110.6</v>
      </c>
      <c r="C123" s="104">
        <v>10904.63</v>
      </c>
      <c r="D123" s="100" t="s">
        <v>46</v>
      </c>
      <c r="E123" s="104">
        <v>192.3</v>
      </c>
      <c r="F123" s="104">
        <v>135.79</v>
      </c>
    </row>
    <row r="124" spans="1:6" ht="11.25">
      <c r="A124" s="103" t="s">
        <v>121</v>
      </c>
      <c r="B124" s="106">
        <v>6201.8</v>
      </c>
      <c r="C124" s="106">
        <v>5202.23</v>
      </c>
      <c r="D124" s="100" t="s">
        <v>130</v>
      </c>
      <c r="E124" s="104">
        <v>226.8</v>
      </c>
      <c r="F124" s="104">
        <v>463.67</v>
      </c>
    </row>
    <row r="125" spans="1:6" ht="11.25">
      <c r="A125" s="103" t="s">
        <v>131</v>
      </c>
      <c r="B125" s="106">
        <v>4908.8</v>
      </c>
      <c r="C125" s="106">
        <v>5699.11</v>
      </c>
      <c r="D125" s="100" t="s">
        <v>48</v>
      </c>
      <c r="E125" s="104">
        <v>542.9</v>
      </c>
      <c r="F125" s="104">
        <v>705.29</v>
      </c>
    </row>
    <row r="126" spans="1:6" ht="11.25">
      <c r="A126" s="103" t="s">
        <v>123</v>
      </c>
      <c r="B126" s="106">
        <v>0</v>
      </c>
      <c r="C126" s="106">
        <v>3.29</v>
      </c>
      <c r="D126" s="100" t="s">
        <v>37</v>
      </c>
      <c r="E126" s="107">
        <f>SUM(E121:E125)</f>
        <v>12475.199999999999</v>
      </c>
      <c r="F126" s="107">
        <f>SUM(F121:F125)</f>
        <v>12569.380000000001</v>
      </c>
    </row>
    <row r="127" spans="1:3" ht="11.25">
      <c r="A127" s="103" t="s">
        <v>125</v>
      </c>
      <c r="B127" s="106">
        <v>0</v>
      </c>
      <c r="C127" s="106">
        <v>0</v>
      </c>
    </row>
    <row r="128" spans="1:3" ht="11.25">
      <c r="A128" s="103" t="s">
        <v>166</v>
      </c>
      <c r="B128" s="104">
        <v>0</v>
      </c>
      <c r="C128" s="104">
        <v>0</v>
      </c>
    </row>
    <row r="129" spans="1:3" ht="11.25">
      <c r="A129" s="108"/>
      <c r="B129" s="106">
        <v>0</v>
      </c>
      <c r="C129" s="106">
        <v>0</v>
      </c>
    </row>
    <row r="130" spans="1:3" ht="11.25">
      <c r="A130" s="108"/>
      <c r="B130" s="106"/>
      <c r="C130" s="106"/>
    </row>
    <row r="131" spans="1:3" ht="11.25">
      <c r="A131" s="105" t="s">
        <v>84</v>
      </c>
      <c r="B131" s="104">
        <v>192.3</v>
      </c>
      <c r="C131" s="104">
        <v>135.79</v>
      </c>
    </row>
    <row r="132" spans="1:3" ht="11.25">
      <c r="A132" s="103" t="s">
        <v>124</v>
      </c>
      <c r="B132" s="106">
        <v>0</v>
      </c>
      <c r="C132" s="106">
        <v>0</v>
      </c>
    </row>
    <row r="133" spans="1:3" ht="11.25">
      <c r="A133" s="103" t="s">
        <v>132</v>
      </c>
      <c r="B133" s="106">
        <v>192.3</v>
      </c>
      <c r="C133" s="106">
        <v>135.79</v>
      </c>
    </row>
    <row r="134" spans="1:3" ht="11.25">
      <c r="A134" s="103" t="s">
        <v>167</v>
      </c>
      <c r="B134" s="104">
        <v>0</v>
      </c>
      <c r="C134" s="104">
        <v>0</v>
      </c>
    </row>
    <row r="135" spans="1:3" ht="11.25">
      <c r="A135" s="109"/>
      <c r="B135" s="106">
        <v>0</v>
      </c>
      <c r="C135" s="106">
        <v>0</v>
      </c>
    </row>
    <row r="136" spans="1:3" ht="11.25">
      <c r="A136" s="105" t="s">
        <v>85</v>
      </c>
      <c r="B136" s="104">
        <v>226.8</v>
      </c>
      <c r="C136" s="104">
        <v>463.67</v>
      </c>
    </row>
    <row r="137" spans="1:3" ht="11.25">
      <c r="A137" s="103" t="s">
        <v>133</v>
      </c>
      <c r="B137" s="106">
        <v>0</v>
      </c>
      <c r="C137" s="106">
        <v>0</v>
      </c>
    </row>
    <row r="138" spans="1:3" ht="11.25">
      <c r="A138" s="103" t="s">
        <v>134</v>
      </c>
      <c r="B138" s="106">
        <v>133.8</v>
      </c>
      <c r="C138" s="106">
        <v>134.19</v>
      </c>
    </row>
    <row r="139" spans="1:3" ht="11.25">
      <c r="A139" s="103" t="s">
        <v>135</v>
      </c>
      <c r="B139" s="106">
        <v>93</v>
      </c>
      <c r="C139" s="106">
        <v>176.81</v>
      </c>
    </row>
    <row r="140" spans="1:3" ht="11.25">
      <c r="A140" s="103" t="s">
        <v>167</v>
      </c>
      <c r="B140" s="104">
        <v>0</v>
      </c>
      <c r="C140" s="104">
        <v>152.67</v>
      </c>
    </row>
    <row r="141" spans="1:3" ht="11.25">
      <c r="A141" s="109" t="s">
        <v>121</v>
      </c>
      <c r="B141" s="106">
        <v>0</v>
      </c>
      <c r="C141" s="106">
        <v>152.67</v>
      </c>
    </row>
    <row r="142" spans="1:3" ht="11.25">
      <c r="A142" s="109"/>
      <c r="B142" s="106">
        <v>0</v>
      </c>
      <c r="C142" s="106">
        <v>0</v>
      </c>
    </row>
    <row r="143" spans="1:3" ht="11.25">
      <c r="A143" s="109"/>
      <c r="B143" s="106"/>
      <c r="C143" s="106"/>
    </row>
    <row r="144" spans="1:3" ht="11.25">
      <c r="A144" s="105" t="s">
        <v>86</v>
      </c>
      <c r="B144" s="104">
        <v>542.9</v>
      </c>
      <c r="C144" s="104">
        <v>705.29</v>
      </c>
    </row>
    <row r="145" spans="1:3" ht="11.25">
      <c r="A145" s="103" t="s">
        <v>132</v>
      </c>
      <c r="B145" s="106">
        <v>542.9</v>
      </c>
      <c r="C145" s="106">
        <v>705.29</v>
      </c>
    </row>
    <row r="146" spans="1:3" ht="11.25">
      <c r="A146" s="103" t="s">
        <v>124</v>
      </c>
      <c r="B146" s="106">
        <v>0</v>
      </c>
      <c r="C146" s="106">
        <v>0</v>
      </c>
    </row>
    <row r="147" spans="1:3" ht="12" thickBot="1">
      <c r="A147" s="110" t="s">
        <v>136</v>
      </c>
      <c r="B147" s="111">
        <v>0</v>
      </c>
      <c r="C147" s="111">
        <v>0</v>
      </c>
    </row>
    <row r="148" ht="11.25"/>
    <row r="149" ht="11.25">
      <c r="A149" s="115" t="s">
        <v>4</v>
      </c>
    </row>
    <row r="150" spans="1:3" ht="11.25">
      <c r="A150" s="101" t="s">
        <v>120</v>
      </c>
      <c r="B150" s="114">
        <v>119134.53</v>
      </c>
      <c r="C150" s="114">
        <v>140670.06262951705</v>
      </c>
    </row>
    <row r="151" spans="1:3" ht="11.25">
      <c r="A151" s="103" t="s">
        <v>121</v>
      </c>
      <c r="B151" s="104">
        <v>63356.8</v>
      </c>
      <c r="C151" s="104">
        <v>49496.72304405047</v>
      </c>
    </row>
    <row r="152" spans="1:3" ht="11.25">
      <c r="A152" s="103" t="s">
        <v>122</v>
      </c>
      <c r="B152" s="104">
        <v>55049.4</v>
      </c>
      <c r="C152" s="104">
        <v>89441.55958546659</v>
      </c>
    </row>
    <row r="153" spans="1:3" ht="11.25">
      <c r="A153" s="103" t="s">
        <v>123</v>
      </c>
      <c r="B153" s="104">
        <v>213.31</v>
      </c>
      <c r="C153" s="104">
        <v>451.17</v>
      </c>
    </row>
    <row r="154" spans="1:3" ht="11.25">
      <c r="A154" s="103" t="s">
        <v>124</v>
      </c>
      <c r="B154" s="104">
        <v>0</v>
      </c>
      <c r="C154" s="104">
        <v>0</v>
      </c>
    </row>
    <row r="155" spans="1:3" ht="11.25">
      <c r="A155" s="103" t="s">
        <v>125</v>
      </c>
      <c r="B155" s="104">
        <v>0</v>
      </c>
      <c r="C155" s="104">
        <v>714.5173704829215</v>
      </c>
    </row>
    <row r="156" spans="1:4" ht="11.25">
      <c r="A156" s="103" t="s">
        <v>127</v>
      </c>
      <c r="B156" s="104">
        <v>515.02</v>
      </c>
      <c r="C156" s="104">
        <v>1280.61</v>
      </c>
      <c r="D156" s="100" t="s">
        <v>140</v>
      </c>
    </row>
    <row r="157" spans="1:6" ht="11.25">
      <c r="A157" s="105" t="s">
        <v>81</v>
      </c>
      <c r="B157" s="104">
        <v>4540.76</v>
      </c>
      <c r="C157" s="104">
        <v>5864.88</v>
      </c>
      <c r="E157" s="100">
        <v>1990</v>
      </c>
      <c r="F157" s="100">
        <v>2001</v>
      </c>
    </row>
    <row r="158" spans="1:6" ht="11.25">
      <c r="A158" s="103" t="s">
        <v>128</v>
      </c>
      <c r="B158" s="106" t="s">
        <v>141</v>
      </c>
      <c r="C158" s="106" t="s">
        <v>141</v>
      </c>
      <c r="D158" s="100" t="s">
        <v>83</v>
      </c>
      <c r="E158" s="104">
        <v>4540.76</v>
      </c>
      <c r="F158" s="104">
        <v>5864.88</v>
      </c>
    </row>
    <row r="159" spans="1:6" ht="11.25">
      <c r="A159" s="103" t="s">
        <v>129</v>
      </c>
      <c r="B159" s="106">
        <v>4540.76</v>
      </c>
      <c r="C159" s="106">
        <v>5864.88</v>
      </c>
      <c r="D159" s="100" t="s">
        <v>45</v>
      </c>
      <c r="E159" s="104">
        <v>111402.96</v>
      </c>
      <c r="F159" s="104">
        <v>131482.44262951706</v>
      </c>
    </row>
    <row r="160" spans="1:6" ht="11.25">
      <c r="A160" s="105" t="s">
        <v>82</v>
      </c>
      <c r="B160" s="104">
        <v>111402.96</v>
      </c>
      <c r="C160" s="104">
        <v>131482.44262951706</v>
      </c>
      <c r="D160" s="100" t="s">
        <v>46</v>
      </c>
      <c r="E160" s="104">
        <v>1070.02</v>
      </c>
      <c r="F160" s="104">
        <v>721.34</v>
      </c>
    </row>
    <row r="161" spans="1:6" ht="11.25">
      <c r="A161" s="103" t="s">
        <v>121</v>
      </c>
      <c r="B161" s="106">
        <v>58816.04</v>
      </c>
      <c r="C161" s="106">
        <v>43631.843044050474</v>
      </c>
      <c r="D161" s="100" t="s">
        <v>130</v>
      </c>
      <c r="E161" s="104">
        <v>1907.48</v>
      </c>
      <c r="F161" s="104">
        <v>2150.23</v>
      </c>
    </row>
    <row r="162" spans="1:6" ht="11.25">
      <c r="A162" s="103" t="s">
        <v>131</v>
      </c>
      <c r="B162" s="106">
        <v>52403.71</v>
      </c>
      <c r="C162" s="106">
        <v>87080.36958546659</v>
      </c>
      <c r="D162" s="100" t="s">
        <v>48</v>
      </c>
      <c r="E162" s="104">
        <v>213.31</v>
      </c>
      <c r="F162" s="104">
        <v>451.17</v>
      </c>
    </row>
    <row r="163" spans="1:6" ht="11.25">
      <c r="A163" s="103" t="s">
        <v>123</v>
      </c>
      <c r="B163" s="106">
        <v>0</v>
      </c>
      <c r="C163" s="106">
        <v>0</v>
      </c>
      <c r="D163" s="100" t="s">
        <v>37</v>
      </c>
      <c r="E163" s="107">
        <f>SUM(E158:E162)</f>
        <v>119134.53</v>
      </c>
      <c r="F163" s="107">
        <f>SUM(F158:F162)</f>
        <v>140670.06262951708</v>
      </c>
    </row>
    <row r="164" spans="1:3" ht="11.25">
      <c r="A164" s="103" t="s">
        <v>125</v>
      </c>
      <c r="B164" s="106">
        <v>0</v>
      </c>
      <c r="C164" s="106">
        <v>714.5173704829215</v>
      </c>
    </row>
    <row r="165" spans="1:3" ht="11.25">
      <c r="A165" s="103" t="s">
        <v>166</v>
      </c>
      <c r="B165" s="104">
        <v>183.21</v>
      </c>
      <c r="C165" s="104">
        <v>770.23</v>
      </c>
    </row>
    <row r="166" spans="1:3" ht="11.25">
      <c r="A166" s="108"/>
      <c r="B166" s="106">
        <v>183.21</v>
      </c>
      <c r="C166" s="106">
        <v>770.23</v>
      </c>
    </row>
    <row r="167" spans="1:3" ht="11.25">
      <c r="A167" s="108"/>
      <c r="B167" s="106"/>
      <c r="C167" s="106"/>
    </row>
    <row r="168" spans="1:3" ht="11.25">
      <c r="A168" s="105" t="s">
        <v>84</v>
      </c>
      <c r="B168" s="104">
        <v>1070.02</v>
      </c>
      <c r="C168" s="104">
        <v>721.34</v>
      </c>
    </row>
    <row r="169" spans="1:3" ht="11.25">
      <c r="A169" s="103" t="s">
        <v>124</v>
      </c>
      <c r="B169" s="106">
        <v>0</v>
      </c>
      <c r="C169" s="106">
        <v>0</v>
      </c>
    </row>
    <row r="170" spans="1:3" ht="11.25">
      <c r="A170" s="103" t="s">
        <v>132</v>
      </c>
      <c r="B170" s="106">
        <v>1070.02</v>
      </c>
      <c r="C170" s="106">
        <v>721.34</v>
      </c>
    </row>
    <row r="171" spans="1:3" ht="11.25">
      <c r="A171" s="103" t="s">
        <v>167</v>
      </c>
      <c r="B171" s="104">
        <v>0</v>
      </c>
      <c r="C171" s="104">
        <v>0</v>
      </c>
    </row>
    <row r="172" spans="1:3" ht="11.25">
      <c r="A172" s="109"/>
      <c r="B172" s="106">
        <v>0</v>
      </c>
      <c r="C172" s="106">
        <v>0</v>
      </c>
    </row>
    <row r="173" spans="1:3" ht="11.25">
      <c r="A173" s="105" t="s">
        <v>85</v>
      </c>
      <c r="B173" s="104">
        <v>1907.48</v>
      </c>
      <c r="C173" s="104">
        <v>2150.23</v>
      </c>
    </row>
    <row r="174" spans="1:3" ht="11.25">
      <c r="A174" s="103" t="s">
        <v>133</v>
      </c>
      <c r="B174" s="106">
        <v>0</v>
      </c>
      <c r="C174" s="106">
        <v>0</v>
      </c>
    </row>
    <row r="175" spans="1:3" ht="11.25">
      <c r="A175" s="103" t="s">
        <v>134</v>
      </c>
      <c r="B175" s="106">
        <v>104.65</v>
      </c>
      <c r="C175" s="106">
        <v>136.53</v>
      </c>
    </row>
    <row r="176" spans="1:3" ht="11.25">
      <c r="A176" s="103" t="s">
        <v>135</v>
      </c>
      <c r="B176" s="106">
        <v>1471.02</v>
      </c>
      <c r="C176" s="106">
        <v>1503.32</v>
      </c>
    </row>
    <row r="177" spans="1:3" ht="11.25">
      <c r="A177" s="103" t="s">
        <v>167</v>
      </c>
      <c r="B177" s="104">
        <v>331.81</v>
      </c>
      <c r="C177" s="104">
        <v>510.38</v>
      </c>
    </row>
    <row r="178" spans="1:3" ht="11.25">
      <c r="A178" s="109"/>
      <c r="B178" s="106">
        <v>331.81</v>
      </c>
      <c r="C178" s="106">
        <v>510.38</v>
      </c>
    </row>
    <row r="179" spans="1:3" ht="11.25">
      <c r="A179" s="109"/>
      <c r="B179" s="106"/>
      <c r="C179" s="106"/>
    </row>
    <row r="180" spans="1:3" ht="11.25">
      <c r="A180" s="109"/>
      <c r="B180" s="106"/>
      <c r="C180" s="106"/>
    </row>
    <row r="181" spans="1:3" ht="11.25">
      <c r="A181" s="105" t="s">
        <v>86</v>
      </c>
      <c r="B181" s="104">
        <v>213.31</v>
      </c>
      <c r="C181" s="104">
        <v>451.17</v>
      </c>
    </row>
    <row r="182" spans="1:3" ht="11.25">
      <c r="A182" s="103" t="s">
        <v>132</v>
      </c>
      <c r="B182" s="106">
        <v>0</v>
      </c>
      <c r="C182" s="106">
        <v>0</v>
      </c>
    </row>
    <row r="183" spans="1:3" ht="11.25">
      <c r="A183" s="103" t="s">
        <v>124</v>
      </c>
      <c r="B183" s="106">
        <v>0</v>
      </c>
      <c r="C183" s="106">
        <v>0</v>
      </c>
    </row>
    <row r="184" spans="1:3" ht="12" thickBot="1">
      <c r="A184" s="110" t="s">
        <v>136</v>
      </c>
      <c r="B184" s="111">
        <v>213.31</v>
      </c>
      <c r="C184" s="111">
        <v>451.17</v>
      </c>
    </row>
    <row r="185" ht="11.25"/>
    <row r="186" ht="11.25">
      <c r="A186" s="115" t="s">
        <v>5</v>
      </c>
    </row>
    <row r="187" spans="1:3" ht="11.25">
      <c r="A187" s="101" t="s">
        <v>120</v>
      </c>
      <c r="B187" s="114">
        <v>162280.88937999998</v>
      </c>
      <c r="C187" s="114">
        <v>178313.05079709442</v>
      </c>
    </row>
    <row r="188" spans="1:3" ht="11.25">
      <c r="A188" s="103" t="s">
        <v>121</v>
      </c>
      <c r="B188" s="104">
        <v>98691.87319999999</v>
      </c>
      <c r="C188" s="104">
        <v>90764</v>
      </c>
    </row>
    <row r="189" spans="1:3" ht="11.25">
      <c r="A189" s="103" t="s">
        <v>122</v>
      </c>
      <c r="B189" s="104">
        <v>62889.20318</v>
      </c>
      <c r="C189" s="104">
        <v>86730.782</v>
      </c>
    </row>
    <row r="190" spans="1:3" ht="11.25">
      <c r="A190" s="103" t="s">
        <v>123</v>
      </c>
      <c r="B190" s="104">
        <v>637.275</v>
      </c>
      <c r="C190" s="104">
        <v>714.9887970944</v>
      </c>
    </row>
    <row r="191" spans="1:3" ht="11.25">
      <c r="A191" s="103" t="s">
        <v>124</v>
      </c>
      <c r="B191" s="104">
        <v>53.568</v>
      </c>
      <c r="C191" s="104">
        <v>52.38</v>
      </c>
    </row>
    <row r="192" spans="1:3" ht="11.25">
      <c r="A192" s="103" t="s">
        <v>125</v>
      </c>
      <c r="B192" s="104">
        <v>0</v>
      </c>
      <c r="C192" s="104">
        <v>0</v>
      </c>
    </row>
    <row r="193" spans="1:4" ht="11.25">
      <c r="A193" s="103" t="s">
        <v>127</v>
      </c>
      <c r="B193" s="104">
        <v>8.97</v>
      </c>
      <c r="C193" s="104">
        <v>50.9</v>
      </c>
      <c r="D193" s="100" t="s">
        <v>142</v>
      </c>
    </row>
    <row r="194" spans="1:6" ht="11.25">
      <c r="A194" s="105" t="s">
        <v>81</v>
      </c>
      <c r="B194" s="104">
        <v>2897.396</v>
      </c>
      <c r="C194" s="104">
        <v>4292</v>
      </c>
      <c r="E194" s="100">
        <v>1990</v>
      </c>
      <c r="F194" s="100">
        <v>2001</v>
      </c>
    </row>
    <row r="195" spans="1:6" ht="11.25">
      <c r="A195" s="103" t="s">
        <v>128</v>
      </c>
      <c r="B195" s="106">
        <v>2897.396</v>
      </c>
      <c r="C195" s="106">
        <v>4292</v>
      </c>
      <c r="D195" s="100" t="s">
        <v>83</v>
      </c>
      <c r="E195" s="104">
        <v>2897.396</v>
      </c>
      <c r="F195" s="104">
        <v>4292</v>
      </c>
    </row>
    <row r="196" spans="1:6" ht="11.25">
      <c r="A196" s="103" t="s">
        <v>129</v>
      </c>
      <c r="B196" s="106" t="s">
        <v>141</v>
      </c>
      <c r="C196" s="106" t="s">
        <v>141</v>
      </c>
      <c r="D196" s="100" t="s">
        <v>45</v>
      </c>
      <c r="E196" s="104">
        <v>150183.04137999998</v>
      </c>
      <c r="F196" s="104">
        <v>167658.27599999998</v>
      </c>
    </row>
    <row r="197" spans="1:6" ht="11.25">
      <c r="A197" s="105" t="s">
        <v>82</v>
      </c>
      <c r="B197" s="104">
        <v>150183.04137999998</v>
      </c>
      <c r="C197" s="104">
        <v>167658.27599999998</v>
      </c>
      <c r="D197" s="100" t="s">
        <v>46</v>
      </c>
      <c r="E197" s="104">
        <v>2879.1090000000004</v>
      </c>
      <c r="F197" s="104">
        <v>1769.0320000000002</v>
      </c>
    </row>
    <row r="198" spans="1:6" ht="11.25">
      <c r="A198" s="103" t="s">
        <v>121</v>
      </c>
      <c r="B198" s="106">
        <v>95794.4772</v>
      </c>
      <c r="C198" s="106">
        <v>86472</v>
      </c>
      <c r="D198" s="100" t="s">
        <v>130</v>
      </c>
      <c r="E198" s="104">
        <v>2049.777</v>
      </c>
      <c r="F198" s="104">
        <v>845.598</v>
      </c>
    </row>
    <row r="199" spans="1:6" ht="11.25">
      <c r="A199" s="103" t="s">
        <v>131</v>
      </c>
      <c r="B199" s="106">
        <v>54379.59418</v>
      </c>
      <c r="C199" s="106">
        <v>81135.376</v>
      </c>
      <c r="D199" s="100" t="s">
        <v>48</v>
      </c>
      <c r="E199" s="104">
        <v>4271.566</v>
      </c>
      <c r="F199" s="104">
        <v>3748.1447970944</v>
      </c>
    </row>
    <row r="200" spans="1:6" ht="11.25">
      <c r="A200" s="103" t="s">
        <v>123</v>
      </c>
      <c r="B200" s="116" t="s">
        <v>143</v>
      </c>
      <c r="C200" s="116" t="s">
        <v>143</v>
      </c>
      <c r="D200" s="100" t="s">
        <v>37</v>
      </c>
      <c r="E200" s="107">
        <f>SUM(E195:E199)</f>
        <v>162280.88937999998</v>
      </c>
      <c r="F200" s="107">
        <f>SUM(F195:F199)</f>
        <v>178313.0507970944</v>
      </c>
    </row>
    <row r="201" spans="1:3" ht="11.25">
      <c r="A201" s="103" t="s">
        <v>125</v>
      </c>
      <c r="B201" s="116" t="s">
        <v>143</v>
      </c>
      <c r="C201" s="116">
        <v>0</v>
      </c>
    </row>
    <row r="202" spans="1:3" ht="11.25">
      <c r="A202" s="103" t="s">
        <v>166</v>
      </c>
      <c r="B202" s="104">
        <v>8.97</v>
      </c>
      <c r="C202" s="104">
        <v>50.9</v>
      </c>
    </row>
    <row r="203" spans="1:3" ht="11.25">
      <c r="A203" s="109" t="s">
        <v>144</v>
      </c>
      <c r="B203" s="106">
        <v>8.97</v>
      </c>
      <c r="C203" s="106">
        <v>6.5</v>
      </c>
    </row>
    <row r="204" spans="1:3" ht="11.25">
      <c r="A204" s="109" t="s">
        <v>145</v>
      </c>
      <c r="B204" s="116" t="s">
        <v>143</v>
      </c>
      <c r="C204" s="116">
        <v>44.4</v>
      </c>
    </row>
    <row r="205" spans="1:3" ht="11.25">
      <c r="A205" s="105" t="s">
        <v>84</v>
      </c>
      <c r="B205" s="104">
        <v>2879.1090000000004</v>
      </c>
      <c r="C205" s="104">
        <v>1769.0320000000002</v>
      </c>
    </row>
    <row r="206" spans="1:3" ht="11.25">
      <c r="A206" s="103" t="s">
        <v>124</v>
      </c>
      <c r="B206" s="106">
        <v>53.568</v>
      </c>
      <c r="C206" s="106">
        <v>52.38</v>
      </c>
    </row>
    <row r="207" spans="1:3" ht="11.25">
      <c r="A207" s="103" t="s">
        <v>132</v>
      </c>
      <c r="B207" s="106">
        <v>2825.541</v>
      </c>
      <c r="C207" s="106">
        <v>1716.652</v>
      </c>
    </row>
    <row r="208" spans="1:3" ht="11.25">
      <c r="A208" s="103" t="s">
        <v>167</v>
      </c>
      <c r="B208" s="104" t="s">
        <v>112</v>
      </c>
      <c r="C208" s="104" t="s">
        <v>112</v>
      </c>
    </row>
    <row r="209" spans="1:3" ht="11.25">
      <c r="A209" s="109"/>
      <c r="B209" s="106" t="s">
        <v>112</v>
      </c>
      <c r="C209" s="106" t="s">
        <v>112</v>
      </c>
    </row>
    <row r="210" spans="1:3" ht="11.25">
      <c r="A210" s="105" t="s">
        <v>85</v>
      </c>
      <c r="B210" s="104">
        <v>2049.777</v>
      </c>
      <c r="C210" s="104">
        <v>845.598</v>
      </c>
    </row>
    <row r="211" spans="1:3" ht="11.25">
      <c r="A211" s="103" t="s">
        <v>133</v>
      </c>
      <c r="B211" s="106" t="s">
        <v>112</v>
      </c>
      <c r="C211" s="106" t="s">
        <v>112</v>
      </c>
    </row>
    <row r="212" spans="1:3" ht="11.25">
      <c r="A212" s="103" t="s">
        <v>134</v>
      </c>
      <c r="B212" s="106" t="s">
        <v>112</v>
      </c>
      <c r="C212" s="106" t="s">
        <v>112</v>
      </c>
    </row>
    <row r="213" spans="1:3" ht="11.25">
      <c r="A213" s="103" t="s">
        <v>135</v>
      </c>
      <c r="B213" s="106">
        <v>2049.777</v>
      </c>
      <c r="C213" s="106">
        <v>845.598</v>
      </c>
    </row>
    <row r="214" spans="1:3" ht="11.25">
      <c r="A214" s="103" t="s">
        <v>167</v>
      </c>
      <c r="B214" s="104" t="s">
        <v>112</v>
      </c>
      <c r="C214" s="104" t="s">
        <v>112</v>
      </c>
    </row>
    <row r="215" spans="1:3" ht="11.25">
      <c r="A215" s="109"/>
      <c r="B215" s="106" t="s">
        <v>112</v>
      </c>
      <c r="C215" s="106" t="s">
        <v>112</v>
      </c>
    </row>
    <row r="216" spans="1:3" ht="11.25">
      <c r="A216" s="109"/>
      <c r="B216" s="106"/>
      <c r="C216" s="106"/>
    </row>
    <row r="217" spans="1:3" ht="11.25">
      <c r="A217" s="109"/>
      <c r="B217" s="106"/>
      <c r="C217" s="106"/>
    </row>
    <row r="218" spans="1:3" ht="11.25">
      <c r="A218" s="105" t="s">
        <v>86</v>
      </c>
      <c r="B218" s="104">
        <v>4271.566</v>
      </c>
      <c r="C218" s="104">
        <v>3748.1447970944</v>
      </c>
    </row>
    <row r="219" spans="1:3" ht="11.25">
      <c r="A219" s="103" t="s">
        <v>132</v>
      </c>
      <c r="B219" s="116">
        <v>3634.291</v>
      </c>
      <c r="C219" s="116">
        <v>3033.156</v>
      </c>
    </row>
    <row r="220" spans="1:3" ht="11.25">
      <c r="A220" s="103" t="s">
        <v>124</v>
      </c>
      <c r="B220" s="116" t="s">
        <v>143</v>
      </c>
      <c r="C220" s="116" t="s">
        <v>143</v>
      </c>
    </row>
    <row r="221" spans="1:3" ht="12" thickBot="1">
      <c r="A221" s="110" t="s">
        <v>136</v>
      </c>
      <c r="B221" s="111">
        <v>637.275</v>
      </c>
      <c r="C221" s="111">
        <v>714.9887970944</v>
      </c>
    </row>
    <row r="222" ht="11.25"/>
    <row r="223" ht="11.25">
      <c r="A223" s="115" t="s">
        <v>6</v>
      </c>
    </row>
    <row r="224" spans="1:3" ht="11.25">
      <c r="A224" s="101" t="s">
        <v>120</v>
      </c>
      <c r="B224" s="117">
        <v>18039.113000000005</v>
      </c>
      <c r="C224" s="114">
        <v>22448.425629214507</v>
      </c>
    </row>
    <row r="225" spans="1:3" ht="11.25">
      <c r="A225" s="103" t="s">
        <v>121</v>
      </c>
      <c r="B225" s="118">
        <v>8751.81</v>
      </c>
      <c r="C225" s="104">
        <v>11474.26806257431</v>
      </c>
    </row>
    <row r="226" spans="1:3" ht="11.25">
      <c r="A226" s="103" t="s">
        <v>122</v>
      </c>
      <c r="B226" s="118">
        <v>9284.78</v>
      </c>
      <c r="C226" s="104">
        <v>10974.157566640199</v>
      </c>
    </row>
    <row r="227" spans="1:3" ht="11.25">
      <c r="A227" s="103" t="s">
        <v>123</v>
      </c>
      <c r="B227" s="118">
        <v>0</v>
      </c>
      <c r="C227" s="104">
        <v>0</v>
      </c>
    </row>
    <row r="228" spans="1:3" ht="11.25">
      <c r="A228" s="103" t="s">
        <v>124</v>
      </c>
      <c r="B228" s="118">
        <v>2.523</v>
      </c>
      <c r="C228" s="104">
        <v>0</v>
      </c>
    </row>
    <row r="229" spans="1:3" ht="11.25">
      <c r="A229" s="103" t="s">
        <v>125</v>
      </c>
      <c r="B229" s="118">
        <v>0</v>
      </c>
      <c r="C229" s="104">
        <v>0</v>
      </c>
    </row>
    <row r="230" spans="1:4" ht="11.25">
      <c r="A230" s="103" t="s">
        <v>127</v>
      </c>
      <c r="B230" s="118">
        <v>0</v>
      </c>
      <c r="C230" s="104">
        <v>0</v>
      </c>
      <c r="D230" s="100" t="s">
        <v>146</v>
      </c>
    </row>
    <row r="231" spans="1:6" ht="11.25">
      <c r="A231" s="105" t="s">
        <v>81</v>
      </c>
      <c r="B231" s="118">
        <v>1458.21</v>
      </c>
      <c r="C231" s="104">
        <v>1220.94206257431</v>
      </c>
      <c r="E231" s="100">
        <v>1990</v>
      </c>
      <c r="F231" s="100">
        <v>2001</v>
      </c>
    </row>
    <row r="232" spans="1:6" ht="11.25">
      <c r="A232" s="103" t="s">
        <v>128</v>
      </c>
      <c r="B232" s="119">
        <v>0</v>
      </c>
      <c r="C232" s="106" t="s">
        <v>141</v>
      </c>
      <c r="D232" s="100" t="s">
        <v>83</v>
      </c>
      <c r="E232" s="118">
        <v>1458.21</v>
      </c>
      <c r="F232" s="104">
        <v>1220.94206257431</v>
      </c>
    </row>
    <row r="233" spans="1:6" ht="11.25">
      <c r="A233" s="103" t="s">
        <v>129</v>
      </c>
      <c r="B233" s="119">
        <v>1458.21</v>
      </c>
      <c r="C233" s="106">
        <v>1220.94206257431</v>
      </c>
      <c r="D233" s="100" t="s">
        <v>45</v>
      </c>
      <c r="E233" s="118">
        <v>11872.57</v>
      </c>
      <c r="F233" s="104">
        <v>16407.086644000003</v>
      </c>
    </row>
    <row r="234" spans="1:6" ht="11.25">
      <c r="A234" s="105" t="s">
        <v>82</v>
      </c>
      <c r="B234" s="118">
        <v>11872.57</v>
      </c>
      <c r="C234" s="104">
        <v>16407.086644000003</v>
      </c>
      <c r="D234" s="100" t="s">
        <v>46</v>
      </c>
      <c r="E234" s="118">
        <v>202.683</v>
      </c>
      <c r="F234" s="104">
        <v>128.66150219999997</v>
      </c>
    </row>
    <row r="235" spans="1:6" ht="11.25">
      <c r="A235" s="103" t="s">
        <v>121</v>
      </c>
      <c r="B235" s="119">
        <v>7293.6</v>
      </c>
      <c r="C235" s="106">
        <v>10253.326000000001</v>
      </c>
      <c r="D235" s="100" t="s">
        <v>130</v>
      </c>
      <c r="E235" s="118">
        <v>1824.81</v>
      </c>
      <c r="F235" s="104">
        <v>2144.8674835499996</v>
      </c>
    </row>
    <row r="236" spans="1:6" ht="11.25">
      <c r="A236" s="103" t="s">
        <v>131</v>
      </c>
      <c r="B236" s="119">
        <v>4578.97</v>
      </c>
      <c r="C236" s="106">
        <v>6153.760644</v>
      </c>
      <c r="D236" s="100" t="s">
        <v>48</v>
      </c>
      <c r="E236" s="118">
        <v>2680.84</v>
      </c>
      <c r="F236" s="104">
        <v>2546.8679368902</v>
      </c>
    </row>
    <row r="237" spans="1:6" ht="11.25">
      <c r="A237" s="103" t="s">
        <v>123</v>
      </c>
      <c r="B237" s="119">
        <v>0</v>
      </c>
      <c r="C237" s="106" t="s">
        <v>112</v>
      </c>
      <c r="D237" s="100" t="s">
        <v>37</v>
      </c>
      <c r="E237" s="107">
        <f>SUM(E232:E236)</f>
        <v>18039.112999999998</v>
      </c>
      <c r="F237" s="107">
        <f>SUM(F232:F236)</f>
        <v>22448.425629214515</v>
      </c>
    </row>
    <row r="238" spans="1:3" ht="11.25">
      <c r="A238" s="103" t="s">
        <v>125</v>
      </c>
      <c r="B238" s="119">
        <v>0</v>
      </c>
      <c r="C238" s="106" t="s">
        <v>112</v>
      </c>
    </row>
    <row r="239" spans="1:3" ht="11.25">
      <c r="A239" s="103" t="s">
        <v>166</v>
      </c>
      <c r="B239" s="118">
        <v>0</v>
      </c>
      <c r="C239" s="104">
        <v>0</v>
      </c>
    </row>
    <row r="240" spans="1:3" ht="11.25">
      <c r="A240" s="120"/>
      <c r="B240" s="119">
        <v>0</v>
      </c>
      <c r="C240" s="106">
        <v>0</v>
      </c>
    </row>
    <row r="241" spans="1:3" ht="11.25">
      <c r="A241" s="120"/>
      <c r="B241" s="119"/>
      <c r="C241" s="106"/>
    </row>
    <row r="242" spans="1:3" ht="11.25">
      <c r="A242" s="105" t="s">
        <v>84</v>
      </c>
      <c r="B242" s="118">
        <v>202.683</v>
      </c>
      <c r="C242" s="104">
        <v>128.66150219999997</v>
      </c>
    </row>
    <row r="243" spans="1:3" ht="11.25">
      <c r="A243" s="103" t="s">
        <v>124</v>
      </c>
      <c r="B243" s="119">
        <v>2.523</v>
      </c>
      <c r="C243" s="106" t="s">
        <v>112</v>
      </c>
    </row>
    <row r="244" spans="1:3" ht="11.25">
      <c r="A244" s="103" t="s">
        <v>132</v>
      </c>
      <c r="B244" s="119">
        <v>200.16</v>
      </c>
      <c r="C244" s="106">
        <v>128.66150219999997</v>
      </c>
    </row>
    <row r="245" spans="1:3" ht="11.25">
      <c r="A245" s="103" t="s">
        <v>167</v>
      </c>
      <c r="B245" s="118">
        <v>0</v>
      </c>
      <c r="C245" s="104">
        <v>0</v>
      </c>
    </row>
    <row r="246" spans="1:3" ht="11.25">
      <c r="A246" s="121"/>
      <c r="B246" s="119">
        <v>0</v>
      </c>
      <c r="C246" s="106">
        <v>0</v>
      </c>
    </row>
    <row r="247" spans="1:3" ht="11.25">
      <c r="A247" s="105" t="s">
        <v>85</v>
      </c>
      <c r="B247" s="118">
        <v>1824.81</v>
      </c>
      <c r="C247" s="104">
        <v>2144.8674835499996</v>
      </c>
    </row>
    <row r="248" spans="1:3" ht="11.25">
      <c r="A248" s="103" t="s">
        <v>133</v>
      </c>
      <c r="B248" s="119">
        <v>0</v>
      </c>
      <c r="C248" s="106" t="s">
        <v>112</v>
      </c>
    </row>
    <row r="249" spans="1:3" ht="11.25">
      <c r="A249" s="103" t="s">
        <v>134</v>
      </c>
      <c r="B249" s="119">
        <v>729.55</v>
      </c>
      <c r="C249" s="106">
        <v>1031.22134445</v>
      </c>
    </row>
    <row r="250" spans="1:3" ht="11.25">
      <c r="A250" s="103" t="s">
        <v>135</v>
      </c>
      <c r="B250" s="119">
        <v>1095.26</v>
      </c>
      <c r="C250" s="106">
        <v>1113.6461390999998</v>
      </c>
    </row>
    <row r="251" spans="1:3" ht="11.25">
      <c r="A251" s="103" t="s">
        <v>167</v>
      </c>
      <c r="B251" s="118">
        <v>0</v>
      </c>
      <c r="C251" s="104">
        <v>0</v>
      </c>
    </row>
    <row r="252" spans="1:3" ht="11.25">
      <c r="A252" s="121"/>
      <c r="B252" s="119">
        <v>0</v>
      </c>
      <c r="C252" s="106">
        <v>0</v>
      </c>
    </row>
    <row r="253" spans="1:3" ht="11.25">
      <c r="A253" s="121"/>
      <c r="B253" s="119"/>
      <c r="C253" s="106"/>
    </row>
    <row r="254" spans="1:3" ht="11.25">
      <c r="A254" s="121"/>
      <c r="B254" s="119"/>
      <c r="C254" s="106"/>
    </row>
    <row r="255" spans="1:3" ht="11.25">
      <c r="A255" s="105" t="s">
        <v>86</v>
      </c>
      <c r="B255" s="118">
        <v>2680.84</v>
      </c>
      <c r="C255" s="104">
        <v>2546.8679368902</v>
      </c>
    </row>
    <row r="256" spans="1:3" ht="11.25">
      <c r="A256" s="103" t="s">
        <v>132</v>
      </c>
      <c r="B256" s="119">
        <v>2680.84</v>
      </c>
      <c r="C256" s="106">
        <v>2546.8679368902</v>
      </c>
    </row>
    <row r="257" spans="1:3" ht="11.25">
      <c r="A257" s="103" t="s">
        <v>124</v>
      </c>
      <c r="B257" s="119">
        <v>0</v>
      </c>
      <c r="C257" s="107" t="s">
        <v>112</v>
      </c>
    </row>
    <row r="258" spans="1:3" ht="12" thickBot="1">
      <c r="A258" s="110" t="s">
        <v>136</v>
      </c>
      <c r="B258" s="122">
        <v>0</v>
      </c>
      <c r="C258" s="107" t="s">
        <v>112</v>
      </c>
    </row>
    <row r="259" ht="11.25"/>
    <row r="260" ht="11.25">
      <c r="A260" s="115" t="s">
        <v>7</v>
      </c>
    </row>
    <row r="261" spans="1:3" ht="11.25">
      <c r="A261" s="101" t="s">
        <v>120</v>
      </c>
      <c r="B261" s="114">
        <v>5019.62</v>
      </c>
      <c r="C261" s="114">
        <v>11062.843</v>
      </c>
    </row>
    <row r="262" spans="1:3" ht="11.25">
      <c r="A262" s="103" t="s">
        <v>121</v>
      </c>
      <c r="B262" s="104">
        <v>2819.1</v>
      </c>
      <c r="C262" s="104">
        <v>4868.804</v>
      </c>
    </row>
    <row r="263" spans="1:3" ht="11.25">
      <c r="A263" s="103" t="s">
        <v>122</v>
      </c>
      <c r="B263" s="104">
        <v>2133.57</v>
      </c>
      <c r="C263" s="104">
        <v>6072.593</v>
      </c>
    </row>
    <row r="264" spans="1:3" ht="11.25">
      <c r="A264" s="103" t="s">
        <v>123</v>
      </c>
      <c r="B264" s="104">
        <v>48.3</v>
      </c>
      <c r="C264" s="104">
        <v>108.111</v>
      </c>
    </row>
    <row r="265" spans="1:3" ht="11.25">
      <c r="A265" s="103" t="s">
        <v>124</v>
      </c>
      <c r="B265" s="104">
        <v>0</v>
      </c>
      <c r="C265" s="104" t="s">
        <v>112</v>
      </c>
    </row>
    <row r="266" spans="1:3" ht="11.25">
      <c r="A266" s="103" t="s">
        <v>125</v>
      </c>
      <c r="B266" s="104">
        <v>0</v>
      </c>
      <c r="C266" s="104" t="s">
        <v>112</v>
      </c>
    </row>
    <row r="267" spans="1:4" ht="11.25">
      <c r="A267" s="103" t="s">
        <v>127</v>
      </c>
      <c r="B267" s="104">
        <v>18.65</v>
      </c>
      <c r="C267" s="104">
        <v>13.335</v>
      </c>
      <c r="D267" s="100" t="s">
        <v>147</v>
      </c>
    </row>
    <row r="268" spans="1:6" ht="11.25">
      <c r="A268" s="105" t="s">
        <v>81</v>
      </c>
      <c r="B268" s="104">
        <v>59.07</v>
      </c>
      <c r="C268" s="104">
        <v>109.04</v>
      </c>
      <c r="E268" s="100">
        <v>1990</v>
      </c>
      <c r="F268" s="100">
        <v>2001</v>
      </c>
    </row>
    <row r="269" spans="1:6" ht="11.25">
      <c r="A269" s="103" t="s">
        <v>128</v>
      </c>
      <c r="B269" s="106" t="s">
        <v>112</v>
      </c>
      <c r="C269" s="106" t="s">
        <v>143</v>
      </c>
      <c r="D269" s="100" t="s">
        <v>83</v>
      </c>
      <c r="E269" s="104">
        <v>59.07</v>
      </c>
      <c r="F269" s="104">
        <v>109.04</v>
      </c>
    </row>
    <row r="270" spans="1:6" ht="11.25">
      <c r="A270" s="103" t="s">
        <v>129</v>
      </c>
      <c r="B270" s="106">
        <v>59.07</v>
      </c>
      <c r="C270" s="106">
        <v>109.04</v>
      </c>
      <c r="D270" s="100" t="s">
        <v>45</v>
      </c>
      <c r="E270" s="104">
        <v>4679.82</v>
      </c>
      <c r="F270" s="104">
        <v>10300.232</v>
      </c>
    </row>
    <row r="271" spans="1:6" ht="11.25">
      <c r="A271" s="105" t="s">
        <v>82</v>
      </c>
      <c r="B271" s="104">
        <v>4679.82</v>
      </c>
      <c r="C271" s="104">
        <v>10300.232</v>
      </c>
      <c r="D271" s="100" t="s">
        <v>46</v>
      </c>
      <c r="E271" s="104">
        <v>147.31</v>
      </c>
      <c r="F271" s="104">
        <v>420.443</v>
      </c>
    </row>
    <row r="272" spans="1:6" ht="11.25">
      <c r="A272" s="103" t="s">
        <v>121</v>
      </c>
      <c r="B272" s="106">
        <v>2760.03</v>
      </c>
      <c r="C272" s="106">
        <v>4759.764</v>
      </c>
      <c r="D272" s="100" t="s">
        <v>130</v>
      </c>
      <c r="E272" s="104">
        <v>85.12</v>
      </c>
      <c r="F272" s="104">
        <v>125.017</v>
      </c>
    </row>
    <row r="273" spans="1:6" ht="11.25">
      <c r="A273" s="103" t="s">
        <v>131</v>
      </c>
      <c r="B273" s="106">
        <v>1901.14</v>
      </c>
      <c r="C273" s="106">
        <v>5527.133</v>
      </c>
      <c r="D273" s="100" t="s">
        <v>48</v>
      </c>
      <c r="E273" s="104">
        <v>48.3</v>
      </c>
      <c r="F273" s="104">
        <v>108.111</v>
      </c>
    </row>
    <row r="274" spans="1:6" ht="11.25">
      <c r="A274" s="103" t="s">
        <v>123</v>
      </c>
      <c r="B274" s="106" t="s">
        <v>112</v>
      </c>
      <c r="C274" s="106" t="s">
        <v>112</v>
      </c>
      <c r="D274" s="100" t="s">
        <v>37</v>
      </c>
      <c r="E274" s="107">
        <f>SUM(E269:E273)</f>
        <v>5019.62</v>
      </c>
      <c r="F274" s="107">
        <f>SUM(F269:F273)</f>
        <v>11062.843</v>
      </c>
    </row>
    <row r="275" spans="1:3" ht="11.25">
      <c r="A275" s="103" t="s">
        <v>125</v>
      </c>
      <c r="B275" s="106" t="s">
        <v>112</v>
      </c>
      <c r="C275" s="106" t="s">
        <v>112</v>
      </c>
    </row>
    <row r="276" spans="1:3" ht="11.25">
      <c r="A276" s="103" t="s">
        <v>166</v>
      </c>
      <c r="B276" s="104">
        <v>18.65</v>
      </c>
      <c r="C276" s="104">
        <v>13.335</v>
      </c>
    </row>
    <row r="277" spans="1:3" ht="11.25">
      <c r="A277" s="109" t="s">
        <v>148</v>
      </c>
      <c r="B277" s="106">
        <v>18.65</v>
      </c>
      <c r="C277" s="106">
        <v>13.335</v>
      </c>
    </row>
    <row r="278" spans="1:3" ht="11.25">
      <c r="A278" s="109" t="s">
        <v>149</v>
      </c>
      <c r="B278" s="106">
        <v>0</v>
      </c>
      <c r="C278" s="106" t="s">
        <v>112</v>
      </c>
    </row>
    <row r="279" spans="1:3" ht="11.25">
      <c r="A279" s="105" t="s">
        <v>84</v>
      </c>
      <c r="B279" s="104">
        <v>147.31</v>
      </c>
      <c r="C279" s="104">
        <v>420.443</v>
      </c>
    </row>
    <row r="280" spans="1:3" ht="11.25">
      <c r="A280" s="103" t="s">
        <v>124</v>
      </c>
      <c r="B280" s="106" t="s">
        <v>112</v>
      </c>
      <c r="C280" s="106">
        <v>0</v>
      </c>
    </row>
    <row r="281" spans="1:3" ht="11.25">
      <c r="A281" s="103" t="s">
        <v>132</v>
      </c>
      <c r="B281" s="106">
        <v>147.31</v>
      </c>
      <c r="C281" s="106">
        <v>420.443</v>
      </c>
    </row>
    <row r="282" spans="1:3" ht="11.25">
      <c r="A282" s="103" t="s">
        <v>167</v>
      </c>
      <c r="B282" s="104">
        <v>0</v>
      </c>
      <c r="C282" s="104">
        <v>0</v>
      </c>
    </row>
    <row r="283" spans="1:3" ht="11.25">
      <c r="A283" s="109" t="s">
        <v>150</v>
      </c>
      <c r="B283" s="106">
        <v>0</v>
      </c>
      <c r="C283" s="106">
        <v>0</v>
      </c>
    </row>
    <row r="284" spans="1:3" ht="11.25">
      <c r="A284" s="105" t="s">
        <v>85</v>
      </c>
      <c r="B284" s="104">
        <v>85.12</v>
      </c>
      <c r="C284" s="104">
        <v>125.017</v>
      </c>
    </row>
    <row r="285" spans="1:3" ht="11.25">
      <c r="A285" s="103" t="s">
        <v>133</v>
      </c>
      <c r="B285" s="106" t="s">
        <v>112</v>
      </c>
      <c r="C285" s="106" t="s">
        <v>112</v>
      </c>
    </row>
    <row r="286" spans="1:3" ht="11.25">
      <c r="A286" s="103" t="s">
        <v>134</v>
      </c>
      <c r="B286" s="106">
        <v>63.64</v>
      </c>
      <c r="C286" s="106">
        <v>63.639</v>
      </c>
    </row>
    <row r="287" spans="1:3" ht="11.25">
      <c r="A287" s="103" t="s">
        <v>135</v>
      </c>
      <c r="B287" s="106">
        <v>21.48</v>
      </c>
      <c r="C287" s="106">
        <v>61.378</v>
      </c>
    </row>
    <row r="288" spans="1:3" ht="11.25">
      <c r="A288" s="103" t="s">
        <v>167</v>
      </c>
      <c r="B288" s="104">
        <v>0</v>
      </c>
      <c r="C288" s="104">
        <v>0</v>
      </c>
    </row>
    <row r="289" spans="1:3" ht="11.25">
      <c r="A289" s="109" t="s">
        <v>151</v>
      </c>
      <c r="B289" s="106"/>
      <c r="C289" s="106" t="s">
        <v>112</v>
      </c>
    </row>
    <row r="290" spans="1:3" ht="11.25">
      <c r="A290" s="109" t="s">
        <v>121</v>
      </c>
      <c r="B290" s="106"/>
      <c r="C290" s="106" t="s">
        <v>112</v>
      </c>
    </row>
    <row r="291" spans="1:3" ht="11.25">
      <c r="A291" s="109" t="s">
        <v>150</v>
      </c>
      <c r="B291" s="106">
        <v>0</v>
      </c>
      <c r="C291" s="106" t="s">
        <v>112</v>
      </c>
    </row>
    <row r="292" spans="1:3" ht="11.25">
      <c r="A292" s="105" t="s">
        <v>86</v>
      </c>
      <c r="B292" s="104">
        <v>48.3</v>
      </c>
      <c r="C292" s="104">
        <v>108.111</v>
      </c>
    </row>
    <row r="293" spans="1:3" ht="11.25">
      <c r="A293" s="103" t="s">
        <v>132</v>
      </c>
      <c r="B293" s="106" t="s">
        <v>112</v>
      </c>
      <c r="C293" s="106" t="s">
        <v>112</v>
      </c>
    </row>
    <row r="294" spans="1:3" ht="11.25">
      <c r="A294" s="103" t="s">
        <v>124</v>
      </c>
      <c r="B294" s="106" t="s">
        <v>112</v>
      </c>
      <c r="C294" s="106" t="s">
        <v>112</v>
      </c>
    </row>
    <row r="295" spans="1:3" ht="12" thickBot="1">
      <c r="A295" s="110" t="s">
        <v>136</v>
      </c>
      <c r="B295" s="111">
        <v>48.3</v>
      </c>
      <c r="C295" s="111">
        <v>108.111</v>
      </c>
    </row>
    <row r="296" ht="11.25"/>
    <row r="297" ht="11.25">
      <c r="A297" s="115" t="s">
        <v>8</v>
      </c>
    </row>
    <row r="298" spans="1:3" ht="11.25">
      <c r="A298" s="101" t="s">
        <v>120</v>
      </c>
      <c r="B298" s="114"/>
      <c r="C298" s="114">
        <f>'[2]Table1.A(a)s3'!$H$8</f>
        <v>125191.09528916841</v>
      </c>
    </row>
    <row r="299" spans="1:3" ht="11.25">
      <c r="A299" s="103" t="s">
        <v>121</v>
      </c>
      <c r="B299" s="104"/>
      <c r="C299" s="104">
        <f>'[2]Table1.A(a)s3'!$H$9</f>
        <v>52922.141912633255</v>
      </c>
    </row>
    <row r="300" spans="1:3" ht="11.25">
      <c r="A300" s="103" t="s">
        <v>122</v>
      </c>
      <c r="B300" s="104"/>
      <c r="C300" s="104">
        <f>'[2]Table1.A(a)s3'!$H$10</f>
        <v>65825.37033536704</v>
      </c>
    </row>
    <row r="301" spans="1:3" ht="11.25">
      <c r="A301" s="103" t="s">
        <v>123</v>
      </c>
      <c r="B301" s="104"/>
      <c r="C301" s="104">
        <f>'[2]Table1.A(a)s3'!$H$11</f>
        <v>1581.3216418137754</v>
      </c>
    </row>
    <row r="302" spans="1:3" ht="11.25">
      <c r="A302" s="103" t="s">
        <v>124</v>
      </c>
      <c r="B302" s="104"/>
      <c r="C302" s="104">
        <f>'[2]Table1.A(a)s3'!$H$12</f>
        <v>0</v>
      </c>
    </row>
    <row r="303" spans="1:3" ht="11.25">
      <c r="A303" s="103" t="s">
        <v>125</v>
      </c>
      <c r="B303" s="104"/>
      <c r="C303" s="104">
        <f>'[2]Table1.A(a)s3'!$H$13</f>
        <v>263.3202</v>
      </c>
    </row>
    <row r="304" spans="1:4" ht="11.25">
      <c r="A304" s="103" t="s">
        <v>127</v>
      </c>
      <c r="B304" s="104"/>
      <c r="C304" s="104">
        <f>'[2]Table1.A(a)s3'!$H$14</f>
        <v>4862.261399354341</v>
      </c>
      <c r="D304" s="100" t="s">
        <v>152</v>
      </c>
    </row>
    <row r="305" spans="1:6" ht="11.25">
      <c r="A305" s="105" t="s">
        <v>81</v>
      </c>
      <c r="B305" s="104"/>
      <c r="C305" s="104">
        <f>'[2]Table1.A(a)s3'!$H$15</f>
        <v>2721.9639126332618</v>
      </c>
      <c r="E305" s="100">
        <v>1990</v>
      </c>
      <c r="F305" s="100">
        <v>2001</v>
      </c>
    </row>
    <row r="306" spans="1:6" ht="11.25">
      <c r="A306" s="103" t="s">
        <v>128</v>
      </c>
      <c r="B306" s="106"/>
      <c r="C306" s="106">
        <f>'[2]Table1.A(a)s3'!$H$16</f>
        <v>34.203993012598886</v>
      </c>
      <c r="D306" s="100" t="s">
        <v>83</v>
      </c>
      <c r="E306" s="104"/>
      <c r="F306" s="104">
        <f>'[2]Table1.A(a)s3'!$H$15</f>
        <v>2721.9639126332618</v>
      </c>
    </row>
    <row r="307" spans="1:6" ht="11.25">
      <c r="A307" s="103" t="s">
        <v>129</v>
      </c>
      <c r="B307" s="106"/>
      <c r="C307" s="106">
        <f>'[2]Table1.A(a)s3'!$H$17</f>
        <v>2687.759919620663</v>
      </c>
      <c r="D307" s="100" t="s">
        <v>45</v>
      </c>
      <c r="E307" s="104"/>
      <c r="F307" s="104">
        <f>'[2]Table1.A(a)s3'!$H$18</f>
        <v>114834.62663380889</v>
      </c>
    </row>
    <row r="308" spans="1:6" ht="11.25">
      <c r="A308" s="105" t="s">
        <v>82</v>
      </c>
      <c r="B308" s="104"/>
      <c r="C308" s="104">
        <f>'[2]Table1.A(a)s3'!$H$18</f>
        <v>114834.62663380889</v>
      </c>
      <c r="D308" s="100" t="s">
        <v>46</v>
      </c>
      <c r="E308" s="104"/>
      <c r="F308" s="104">
        <f>'[2]Table1.A(a)s3'!$H$26</f>
        <v>293.2380957378022</v>
      </c>
    </row>
    <row r="309" spans="1:6" ht="11.25">
      <c r="A309" s="103" t="s">
        <v>121</v>
      </c>
      <c r="B309" s="106"/>
      <c r="C309" s="106">
        <f>'[2]Table1.A(a)s3'!$H$19</f>
        <v>50200.17799999999</v>
      </c>
      <c r="D309" s="100" t="s">
        <v>130</v>
      </c>
      <c r="E309" s="104"/>
      <c r="F309" s="104">
        <f>'[2]Table1.A(a)s3'!$H$31</f>
        <v>6639.35763898359</v>
      </c>
    </row>
    <row r="310" spans="1:6" ht="11.25">
      <c r="A310" s="103" t="s">
        <v>131</v>
      </c>
      <c r="B310" s="106"/>
      <c r="C310" s="106">
        <f>'[2]Table1.A(a)s3'!$H$20</f>
        <v>59607.94899999999</v>
      </c>
      <c r="D310" s="100" t="s">
        <v>48</v>
      </c>
      <c r="E310" s="104"/>
      <c r="F310" s="104">
        <f>'[2]Table1.A(a)s3'!$H$38</f>
        <v>701.9090080048637</v>
      </c>
    </row>
    <row r="311" spans="1:6" ht="11.25">
      <c r="A311" s="103" t="s">
        <v>123</v>
      </c>
      <c r="B311" s="106"/>
      <c r="C311" s="106">
        <f>'[2]Table1.A(a)s3'!$H$21</f>
        <v>879.4126338089117</v>
      </c>
      <c r="D311" s="100" t="s">
        <v>37</v>
      </c>
      <c r="E311" s="107">
        <f>SUM(E306:E310)</f>
        <v>0</v>
      </c>
      <c r="F311" s="107">
        <f>SUM(F306:F310)</f>
        <v>125191.09528916841</v>
      </c>
    </row>
    <row r="312" spans="1:3" ht="11.25">
      <c r="A312" s="103" t="s">
        <v>125</v>
      </c>
      <c r="B312" s="106"/>
      <c r="C312" s="106">
        <f>'[2]Table1.A(a)s3'!$H$22</f>
        <v>263.3202</v>
      </c>
    </row>
    <row r="313" spans="1:3" ht="11.25">
      <c r="A313" s="103" t="s">
        <v>166</v>
      </c>
      <c r="B313" s="104"/>
      <c r="C313" s="104">
        <f>'[2]Table1.A(a)s3'!$H$23</f>
        <v>4147.087</v>
      </c>
    </row>
    <row r="314" spans="1:3" ht="11.25">
      <c r="A314" s="109" t="s">
        <v>148</v>
      </c>
      <c r="B314" s="106"/>
      <c r="C314" s="106">
        <f>'[2]Table1.A(a)s3'!$H$24</f>
        <v>4147.087</v>
      </c>
    </row>
    <row r="315" spans="1:3" ht="11.25">
      <c r="A315" s="109"/>
      <c r="B315" s="106"/>
      <c r="C315" s="106" t="e">
        <f>'[2]Table1.A(a)s3'!$H$25</f>
        <v>#REF!</v>
      </c>
    </row>
    <row r="316" spans="1:3" ht="11.25">
      <c r="A316" s="105" t="s">
        <v>84</v>
      </c>
      <c r="B316" s="104"/>
      <c r="C316" s="104">
        <f>'[2]Table1.A(a)s3'!$H$26</f>
        <v>293.2380957378022</v>
      </c>
    </row>
    <row r="317" spans="1:3" ht="11.25">
      <c r="A317" s="103" t="s">
        <v>124</v>
      </c>
      <c r="B317" s="106"/>
      <c r="C317" s="106" t="str">
        <f>'[2]Table1.A(a)s3'!$H$27</f>
        <v>NO</v>
      </c>
    </row>
    <row r="318" spans="1:3" ht="11.25">
      <c r="A318" s="103" t="s">
        <v>132</v>
      </c>
      <c r="B318" s="106"/>
      <c r="C318" s="106">
        <f>'[2]Table1.A(a)s3'!$H$28</f>
        <v>293.2380957378022</v>
      </c>
    </row>
    <row r="319" spans="1:3" ht="11.25">
      <c r="A319" s="103" t="s">
        <v>167</v>
      </c>
      <c r="B319" s="104"/>
      <c r="C319" s="104">
        <f>'[2]Table1.A(a)s3'!$H$29</f>
        <v>0</v>
      </c>
    </row>
    <row r="320" spans="1:3" ht="11.25">
      <c r="A320" s="109"/>
      <c r="B320" s="106"/>
      <c r="C320" s="106" t="str">
        <f>'[2]Table1.A(a)s3'!$H$30</f>
        <v>NO</v>
      </c>
    </row>
    <row r="321" spans="1:3" ht="11.25">
      <c r="A321" s="105" t="s">
        <v>85</v>
      </c>
      <c r="B321" s="104"/>
      <c r="C321" s="104">
        <f>'[2]Table1.A(a)s3'!$H$31</f>
        <v>6639.35763898359</v>
      </c>
    </row>
    <row r="322" spans="1:3" ht="11.25">
      <c r="A322" s="103" t="s">
        <v>133</v>
      </c>
      <c r="B322" s="106"/>
      <c r="C322" s="106" t="str">
        <f>'[2]Table1.A(a)s3'!$H$32</f>
        <v>NO</v>
      </c>
    </row>
    <row r="323" spans="1:3" ht="11.25">
      <c r="A323" s="103" t="s">
        <v>134</v>
      </c>
      <c r="B323" s="106"/>
      <c r="C323" s="106">
        <f>'[2]Table1.A(a)s3'!$H$33</f>
        <v>5065.655180137764</v>
      </c>
    </row>
    <row r="324" spans="1:3" ht="11.25">
      <c r="A324" s="103" t="s">
        <v>135</v>
      </c>
      <c r="B324" s="106"/>
      <c r="C324" s="106">
        <f>'[2]Table1.A(a)s3'!$H$34</f>
        <v>858.528059491486</v>
      </c>
    </row>
    <row r="325" spans="1:3" ht="11.25">
      <c r="A325" s="103" t="s">
        <v>167</v>
      </c>
      <c r="B325" s="104"/>
      <c r="C325" s="104">
        <f>'[2]Table1.A(a)s3'!$H$35</f>
        <v>715.1743993543403</v>
      </c>
    </row>
    <row r="326" spans="1:3" ht="11.25">
      <c r="A326" s="109" t="s">
        <v>121</v>
      </c>
      <c r="B326" s="106"/>
      <c r="C326" s="106">
        <f>'[2]Table1.A(a)s3'!$H$36</f>
        <v>715.1743993543403</v>
      </c>
    </row>
    <row r="327" spans="1:3" ht="11.25">
      <c r="A327" s="109"/>
      <c r="B327" s="106"/>
      <c r="C327" s="106" t="e">
        <f>'[2]Table1.A(a)s3'!$H$37</f>
        <v>#REF!</v>
      </c>
    </row>
    <row r="328" spans="1:3" ht="11.25">
      <c r="A328" s="109"/>
      <c r="B328" s="106"/>
      <c r="C328" s="106"/>
    </row>
    <row r="329" spans="1:3" ht="11.25">
      <c r="A329" s="105" t="s">
        <v>86</v>
      </c>
      <c r="B329" s="104"/>
      <c r="C329" s="104">
        <f>'[2]Table1.A(a)s3'!$H$38</f>
        <v>701.9090080048637</v>
      </c>
    </row>
    <row r="330" spans="1:3" ht="11.25">
      <c r="A330" s="103" t="s">
        <v>132</v>
      </c>
      <c r="B330" s="106"/>
      <c r="C330" s="106" t="str">
        <f>'[2]Table1.A(a)s3'!$H$39</f>
        <v>NO</v>
      </c>
    </row>
    <row r="331" spans="1:3" ht="11.25">
      <c r="A331" s="103" t="s">
        <v>124</v>
      </c>
      <c r="B331" s="106"/>
      <c r="C331" s="106" t="str">
        <f>'[2]Table1.A(a)s3'!$H$40</f>
        <v>NO</v>
      </c>
    </row>
    <row r="332" spans="1:3" ht="12" thickBot="1">
      <c r="A332" s="110" t="s">
        <v>136</v>
      </c>
      <c r="B332" s="111"/>
      <c r="C332" s="111">
        <f>'[2]Table1.A(a)s3'!$H$41</f>
        <v>701.9090080048637</v>
      </c>
    </row>
    <row r="333" ht="11.25"/>
    <row r="334" ht="11.25">
      <c r="A334" s="115" t="s">
        <v>10</v>
      </c>
    </row>
    <row r="335" spans="1:3" ht="11.25">
      <c r="A335" s="101" t="s">
        <v>120</v>
      </c>
      <c r="B335" s="114">
        <v>29121.59448345244</v>
      </c>
      <c r="C335" s="114">
        <v>35608.22498138232</v>
      </c>
    </row>
    <row r="336" spans="1:3" ht="11.25">
      <c r="A336" s="103" t="s">
        <v>121</v>
      </c>
      <c r="B336" s="104">
        <v>11471.149850029413</v>
      </c>
      <c r="C336" s="104">
        <v>13231.267793352585</v>
      </c>
    </row>
    <row r="337" spans="1:3" ht="11.25">
      <c r="A337" s="103" t="s">
        <v>122</v>
      </c>
      <c r="B337" s="104">
        <v>14932.736877942645</v>
      </c>
      <c r="C337" s="104">
        <v>20825.463708741463</v>
      </c>
    </row>
    <row r="338" spans="1:3" ht="11.25">
      <c r="A338" s="103" t="s">
        <v>123</v>
      </c>
      <c r="B338" s="104">
        <v>0</v>
      </c>
      <c r="C338" s="104">
        <v>0</v>
      </c>
    </row>
    <row r="339" spans="1:3" ht="11.25">
      <c r="A339" s="103" t="s">
        <v>124</v>
      </c>
      <c r="B339" s="104">
        <v>0</v>
      </c>
      <c r="C339" s="104">
        <v>0</v>
      </c>
    </row>
    <row r="340" spans="1:3" ht="11.25">
      <c r="A340" s="103" t="s">
        <v>125</v>
      </c>
      <c r="B340" s="104">
        <v>0</v>
      </c>
      <c r="C340" s="104">
        <v>0</v>
      </c>
    </row>
    <row r="341" spans="1:4" ht="11.25">
      <c r="A341" s="103" t="s">
        <v>127</v>
      </c>
      <c r="B341" s="104">
        <v>2717.7077554803823</v>
      </c>
      <c r="C341" s="104">
        <v>1551.4934792882764</v>
      </c>
      <c r="D341" s="100" t="s">
        <v>153</v>
      </c>
    </row>
    <row r="342" spans="1:6" ht="11.25">
      <c r="A342" s="105" t="s">
        <v>81</v>
      </c>
      <c r="B342" s="104">
        <v>492.2025</v>
      </c>
      <c r="C342" s="104">
        <v>196.88100000000003</v>
      </c>
      <c r="E342" s="100">
        <v>1990</v>
      </c>
      <c r="F342" s="100">
        <v>2001</v>
      </c>
    </row>
    <row r="343" spans="1:6" ht="11.25">
      <c r="A343" s="103" t="s">
        <v>128</v>
      </c>
      <c r="B343" s="106" t="s">
        <v>141</v>
      </c>
      <c r="C343" s="106" t="s">
        <v>141</v>
      </c>
      <c r="D343" s="100" t="s">
        <v>83</v>
      </c>
      <c r="E343" s="104">
        <v>492.2025</v>
      </c>
      <c r="F343" s="104">
        <v>196.88100000000003</v>
      </c>
    </row>
    <row r="344" spans="1:6" ht="11.25">
      <c r="A344" s="103" t="s">
        <v>129</v>
      </c>
      <c r="B344" s="106">
        <v>492.2025</v>
      </c>
      <c r="C344" s="106">
        <v>196.88100000000003</v>
      </c>
      <c r="D344" s="100" t="s">
        <v>45</v>
      </c>
      <c r="E344" s="104">
        <v>25374.03</v>
      </c>
      <c r="F344" s="104">
        <v>31983.737168004336</v>
      </c>
    </row>
    <row r="345" spans="1:6" ht="11.25">
      <c r="A345" s="105" t="s">
        <v>82</v>
      </c>
      <c r="B345" s="104">
        <v>25374.03</v>
      </c>
      <c r="C345" s="104">
        <v>31983.737168004336</v>
      </c>
      <c r="D345" s="100" t="s">
        <v>46</v>
      </c>
      <c r="E345" s="104">
        <v>89.39022959999998</v>
      </c>
      <c r="F345" s="104">
        <v>112.52126607119999</v>
      </c>
    </row>
    <row r="346" spans="1:6" ht="11.25">
      <c r="A346" s="103" t="s">
        <v>121</v>
      </c>
      <c r="B346" s="106">
        <v>10978.947350029413</v>
      </c>
      <c r="C346" s="106">
        <v>13034.386793352585</v>
      </c>
      <c r="D346" s="100" t="s">
        <v>130</v>
      </c>
      <c r="E346" s="104">
        <v>877.46365</v>
      </c>
      <c r="F346" s="104">
        <v>969.4181000000001</v>
      </c>
    </row>
    <row r="347" spans="1:6" ht="11.25">
      <c r="A347" s="103" t="s">
        <v>131</v>
      </c>
      <c r="B347" s="106">
        <v>11677.374894490205</v>
      </c>
      <c r="C347" s="106">
        <v>17397.856895363475</v>
      </c>
      <c r="D347" s="100" t="s">
        <v>48</v>
      </c>
      <c r="E347" s="104">
        <v>2288.50810385244</v>
      </c>
      <c r="F347" s="104">
        <v>2345.667447306792</v>
      </c>
    </row>
    <row r="348" spans="1:6" ht="11.25">
      <c r="A348" s="103" t="s">
        <v>123</v>
      </c>
      <c r="B348" s="106">
        <v>0</v>
      </c>
      <c r="C348" s="106">
        <v>0</v>
      </c>
      <c r="D348" s="100" t="s">
        <v>37</v>
      </c>
      <c r="E348" s="107">
        <f>SUM(E343:E347)</f>
        <v>29121.59448345244</v>
      </c>
      <c r="F348" s="107">
        <f>SUM(F343:F347)</f>
        <v>35608.22498138233</v>
      </c>
    </row>
    <row r="349" spans="1:3" ht="11.25">
      <c r="A349" s="103" t="s">
        <v>125</v>
      </c>
      <c r="B349" s="106">
        <v>0</v>
      </c>
      <c r="C349" s="106">
        <v>0</v>
      </c>
    </row>
    <row r="350" spans="1:3" ht="11.25">
      <c r="A350" s="103" t="s">
        <v>166</v>
      </c>
      <c r="B350" s="104">
        <v>2717.7077554803823</v>
      </c>
      <c r="C350" s="104">
        <v>1551.4934792882764</v>
      </c>
    </row>
    <row r="351" spans="1:3" ht="11.25">
      <c r="A351" s="108" t="s">
        <v>154</v>
      </c>
      <c r="B351" s="106">
        <v>2717.7077554803823</v>
      </c>
      <c r="C351" s="106">
        <v>1551.4934792882764</v>
      </c>
    </row>
    <row r="352" spans="1:3" ht="11.25">
      <c r="A352" s="108"/>
      <c r="B352" s="106">
        <v>0</v>
      </c>
      <c r="C352" s="106">
        <v>0</v>
      </c>
    </row>
    <row r="353" spans="1:3" ht="11.25">
      <c r="A353" s="105" t="s">
        <v>84</v>
      </c>
      <c r="B353" s="104">
        <v>89.39022959999998</v>
      </c>
      <c r="C353" s="104">
        <v>112.52126607119999</v>
      </c>
    </row>
    <row r="354" spans="1:3" ht="11.25">
      <c r="A354" s="103" t="s">
        <v>124</v>
      </c>
      <c r="B354" s="106">
        <v>0</v>
      </c>
      <c r="C354" s="106">
        <v>0</v>
      </c>
    </row>
    <row r="355" spans="1:3" ht="11.25">
      <c r="A355" s="103" t="s">
        <v>132</v>
      </c>
      <c r="B355" s="106">
        <v>89.39022959999998</v>
      </c>
      <c r="C355" s="106">
        <v>112.52126607119999</v>
      </c>
    </row>
    <row r="356" spans="1:3" ht="11.25">
      <c r="A356" s="103" t="s">
        <v>167</v>
      </c>
      <c r="B356" s="104">
        <v>0</v>
      </c>
      <c r="C356" s="104">
        <v>0</v>
      </c>
    </row>
    <row r="357" spans="1:3" ht="11.25">
      <c r="A357" s="109"/>
      <c r="B357" s="106">
        <v>0</v>
      </c>
      <c r="C357" s="106">
        <v>0</v>
      </c>
    </row>
    <row r="358" spans="1:3" ht="11.25">
      <c r="A358" s="105" t="s">
        <v>85</v>
      </c>
      <c r="B358" s="104">
        <v>877.46365</v>
      </c>
      <c r="C358" s="104">
        <v>969.4181000000001</v>
      </c>
    </row>
    <row r="359" spans="1:3" ht="11.25">
      <c r="A359" s="103" t="s">
        <v>133</v>
      </c>
      <c r="B359" s="106">
        <v>0</v>
      </c>
      <c r="C359" s="106">
        <v>0</v>
      </c>
    </row>
    <row r="360" spans="1:3" ht="11.25">
      <c r="A360" s="103" t="s">
        <v>134</v>
      </c>
      <c r="B360" s="106">
        <v>0</v>
      </c>
      <c r="C360" s="106">
        <v>0</v>
      </c>
    </row>
    <row r="361" spans="1:3" ht="11.25">
      <c r="A361" s="103" t="s">
        <v>135</v>
      </c>
      <c r="B361" s="106">
        <v>877.46365</v>
      </c>
      <c r="C361" s="106">
        <v>969.4181000000001</v>
      </c>
    </row>
    <row r="362" spans="1:3" ht="11.25">
      <c r="A362" s="103" t="s">
        <v>167</v>
      </c>
      <c r="B362" s="104">
        <v>0</v>
      </c>
      <c r="C362" s="104">
        <v>0</v>
      </c>
    </row>
    <row r="363" spans="1:3" ht="11.25">
      <c r="A363" s="109"/>
      <c r="B363" s="106">
        <v>0</v>
      </c>
      <c r="C363" s="106">
        <v>0</v>
      </c>
    </row>
    <row r="364" spans="1:3" ht="11.25">
      <c r="A364" s="109"/>
      <c r="B364" s="106"/>
      <c r="C364" s="106"/>
    </row>
    <row r="365" spans="1:3" ht="11.25">
      <c r="A365" s="109"/>
      <c r="B365" s="106"/>
      <c r="C365" s="106"/>
    </row>
    <row r="366" spans="1:3" ht="11.25">
      <c r="A366" s="105" t="s">
        <v>86</v>
      </c>
      <c r="B366" s="104">
        <v>2288.50810385244</v>
      </c>
      <c r="C366" s="104">
        <v>2345.667447306792</v>
      </c>
    </row>
    <row r="367" spans="1:3" ht="11.25">
      <c r="A367" s="103" t="s">
        <v>132</v>
      </c>
      <c r="B367" s="106">
        <v>2288.50810385244</v>
      </c>
      <c r="C367" s="106">
        <v>2345.667447306792</v>
      </c>
    </row>
    <row r="368" spans="1:3" ht="11.25">
      <c r="A368" s="103" t="s">
        <v>124</v>
      </c>
      <c r="B368" s="106">
        <v>0</v>
      </c>
      <c r="C368" s="106">
        <v>0</v>
      </c>
    </row>
    <row r="369" spans="1:3" ht="12" thickBot="1">
      <c r="A369" s="110" t="s">
        <v>136</v>
      </c>
      <c r="B369" s="111">
        <v>0</v>
      </c>
      <c r="C369" s="111">
        <v>0</v>
      </c>
    </row>
    <row r="370" ht="11.25">
      <c r="A370" s="112" t="s">
        <v>11</v>
      </c>
    </row>
    <row r="371" ht="11.25">
      <c r="A371" s="112"/>
    </row>
    <row r="372" spans="1:3" ht="11.25">
      <c r="A372" s="101" t="s">
        <v>120</v>
      </c>
      <c r="B372" s="114">
        <v>10700.812562780295</v>
      </c>
      <c r="C372" s="114">
        <v>19076.809738648048</v>
      </c>
    </row>
    <row r="373" spans="1:3" ht="11.25">
      <c r="A373" s="103" t="s">
        <v>121</v>
      </c>
      <c r="B373" s="104">
        <v>5102.128901375436</v>
      </c>
      <c r="C373" s="104">
        <v>8153.638047241364</v>
      </c>
    </row>
    <row r="374" spans="1:3" ht="11.25">
      <c r="A374" s="103" t="s">
        <v>122</v>
      </c>
      <c r="B374" s="104">
        <v>5598.489820557929</v>
      </c>
      <c r="C374" s="104">
        <v>10853.948374826294</v>
      </c>
    </row>
    <row r="375" spans="1:3" ht="11.25">
      <c r="A375" s="103" t="s">
        <v>123</v>
      </c>
      <c r="B375" s="104">
        <v>0.06048676371701253</v>
      </c>
      <c r="C375" s="104">
        <v>69.22331658038895</v>
      </c>
    </row>
    <row r="376" spans="1:3" ht="11.25">
      <c r="A376" s="103" t="s">
        <v>124</v>
      </c>
      <c r="B376" s="104">
        <v>0.1333540832104297</v>
      </c>
      <c r="C376" s="104">
        <v>0</v>
      </c>
    </row>
    <row r="377" spans="1:3" ht="11.25">
      <c r="A377" s="103" t="s">
        <v>125</v>
      </c>
      <c r="B377" s="104">
        <v>0</v>
      </c>
      <c r="C377" s="104">
        <v>0</v>
      </c>
    </row>
    <row r="378" spans="1:4" ht="11.25">
      <c r="A378" s="103" t="s">
        <v>127</v>
      </c>
      <c r="B378" s="104">
        <v>0</v>
      </c>
      <c r="C378" s="104">
        <v>0</v>
      </c>
      <c r="D378" s="100" t="s">
        <v>155</v>
      </c>
    </row>
    <row r="379" spans="1:6" ht="11.25">
      <c r="A379" s="105" t="s">
        <v>81</v>
      </c>
      <c r="B379" s="104">
        <v>799.3597107120085</v>
      </c>
      <c r="C379" s="104">
        <v>1334.7024421252104</v>
      </c>
      <c r="E379" s="100">
        <v>1990</v>
      </c>
      <c r="F379" s="100">
        <v>2001</v>
      </c>
    </row>
    <row r="380" spans="1:6" ht="11.25">
      <c r="A380" s="103" t="s">
        <v>128</v>
      </c>
      <c r="B380" s="106">
        <v>5.074615388600444</v>
      </c>
      <c r="C380" s="106">
        <v>6.627604804299348</v>
      </c>
      <c r="D380" s="100" t="s">
        <v>83</v>
      </c>
      <c r="E380" s="104">
        <v>799.3597107120085</v>
      </c>
      <c r="F380" s="104">
        <v>1334.7024421252104</v>
      </c>
    </row>
    <row r="381" spans="1:6" ht="11.25">
      <c r="A381" s="103" t="s">
        <v>129</v>
      </c>
      <c r="B381" s="106">
        <v>794.285095323408</v>
      </c>
      <c r="C381" s="106">
        <v>1328.074837320911</v>
      </c>
      <c r="D381" s="100" t="s">
        <v>45</v>
      </c>
      <c r="E381" s="104">
        <v>9249.377259071638</v>
      </c>
      <c r="F381" s="104">
        <v>17419.956721418086</v>
      </c>
    </row>
    <row r="382" spans="1:6" ht="11.25">
      <c r="A382" s="105" t="s">
        <v>82</v>
      </c>
      <c r="B382" s="104">
        <v>9249.377259071638</v>
      </c>
      <c r="C382" s="104">
        <v>17419.956721418086</v>
      </c>
      <c r="D382" s="100" t="s">
        <v>46</v>
      </c>
      <c r="E382" s="104">
        <v>174.8569447765498</v>
      </c>
      <c r="F382" s="104">
        <v>128.17650160050312</v>
      </c>
    </row>
    <row r="383" spans="1:6" ht="11.25">
      <c r="A383" s="103" t="s">
        <v>121</v>
      </c>
      <c r="B383" s="106">
        <v>4302.769190663427</v>
      </c>
      <c r="C383" s="106">
        <v>6818.935605116154</v>
      </c>
      <c r="D383" s="100" t="s">
        <v>130</v>
      </c>
      <c r="E383" s="104">
        <v>477.2186482200956</v>
      </c>
      <c r="F383" s="104">
        <v>193.97407350424692</v>
      </c>
    </row>
    <row r="384" spans="1:6" ht="11.25">
      <c r="A384" s="103" t="s">
        <v>131</v>
      </c>
      <c r="B384" s="106">
        <v>4946.547581644494</v>
      </c>
      <c r="C384" s="106">
        <v>10531.797799721544</v>
      </c>
      <c r="D384" s="100" t="s">
        <v>48</v>
      </c>
      <c r="E384" s="104">
        <v>0</v>
      </c>
      <c r="F384" s="104">
        <v>0</v>
      </c>
    </row>
    <row r="385" spans="1:6" ht="11.25">
      <c r="A385" s="103" t="s">
        <v>123</v>
      </c>
      <c r="B385" s="106">
        <v>0.06048676371701253</v>
      </c>
      <c r="C385" s="106">
        <v>69.22331658038895</v>
      </c>
      <c r="D385" s="100" t="s">
        <v>37</v>
      </c>
      <c r="E385" s="107">
        <f>SUM(E380:E384)</f>
        <v>10700.812562780291</v>
      </c>
      <c r="F385" s="107">
        <f>SUM(F380:F384)</f>
        <v>19076.809738648048</v>
      </c>
    </row>
    <row r="386" spans="1:3" ht="11.25">
      <c r="A386" s="103" t="s">
        <v>125</v>
      </c>
      <c r="B386" s="106" t="s">
        <v>112</v>
      </c>
      <c r="C386" s="106" t="s">
        <v>112</v>
      </c>
    </row>
    <row r="387" spans="1:3" ht="11.25">
      <c r="A387" s="103" t="s">
        <v>166</v>
      </c>
      <c r="B387" s="104">
        <v>0</v>
      </c>
      <c r="C387" s="104">
        <v>0</v>
      </c>
    </row>
    <row r="388" spans="1:3" ht="11.25">
      <c r="A388" s="108"/>
      <c r="B388" s="106">
        <v>0</v>
      </c>
      <c r="C388" s="106">
        <v>0</v>
      </c>
    </row>
    <row r="389" spans="1:3" ht="11.25">
      <c r="A389" s="108"/>
      <c r="B389" s="106"/>
      <c r="C389" s="106"/>
    </row>
    <row r="390" spans="1:3" ht="11.25">
      <c r="A390" s="105" t="s">
        <v>84</v>
      </c>
      <c r="B390" s="104">
        <v>174.8569447765498</v>
      </c>
      <c r="C390" s="104">
        <v>128.17650160050312</v>
      </c>
    </row>
    <row r="391" spans="1:3" ht="11.25">
      <c r="A391" s="103" t="s">
        <v>124</v>
      </c>
      <c r="B391" s="106">
        <v>0.1333540832104297</v>
      </c>
      <c r="C391" s="106">
        <v>0</v>
      </c>
    </row>
    <row r="392" spans="1:3" ht="11.25">
      <c r="A392" s="103" t="s">
        <v>132</v>
      </c>
      <c r="B392" s="106">
        <v>174.72359069333936</v>
      </c>
      <c r="C392" s="106">
        <v>128.17650160050312</v>
      </c>
    </row>
    <row r="393" spans="1:3" ht="11.25">
      <c r="A393" s="103" t="s">
        <v>167</v>
      </c>
      <c r="B393" s="104">
        <v>0</v>
      </c>
      <c r="C393" s="104">
        <v>0</v>
      </c>
    </row>
    <row r="394" spans="1:3" ht="11.25">
      <c r="A394" s="109"/>
      <c r="B394" s="106">
        <v>0</v>
      </c>
      <c r="C394" s="106">
        <v>0</v>
      </c>
    </row>
    <row r="395" spans="1:3" ht="11.25">
      <c r="A395" s="105" t="s">
        <v>85</v>
      </c>
      <c r="B395" s="104">
        <v>477.2186482200956</v>
      </c>
      <c r="C395" s="104">
        <v>193.97407350424692</v>
      </c>
    </row>
    <row r="396" spans="1:3" ht="11.25">
      <c r="A396" s="103" t="s">
        <v>133</v>
      </c>
      <c r="B396" s="106" t="s">
        <v>112</v>
      </c>
      <c r="C396" s="106" t="s">
        <v>112</v>
      </c>
    </row>
    <row r="397" spans="1:3" ht="11.25">
      <c r="A397" s="103" t="s">
        <v>134</v>
      </c>
      <c r="B397" s="106">
        <v>43.91583195928164</v>
      </c>
      <c r="C397" s="106">
        <v>40.591872025103775</v>
      </c>
    </row>
    <row r="398" spans="1:3" ht="11.25">
      <c r="A398" s="103" t="s">
        <v>135</v>
      </c>
      <c r="B398" s="106">
        <v>433.3028162608139</v>
      </c>
      <c r="C398" s="106">
        <v>153.38220147914313</v>
      </c>
    </row>
    <row r="399" spans="1:3" ht="11.25">
      <c r="A399" s="103" t="s">
        <v>167</v>
      </c>
      <c r="B399" s="104">
        <v>0</v>
      </c>
      <c r="C399" s="104">
        <v>0</v>
      </c>
    </row>
    <row r="400" spans="1:3" ht="11.25">
      <c r="A400" s="109"/>
      <c r="B400" s="106">
        <v>0</v>
      </c>
      <c r="C400" s="106">
        <v>0</v>
      </c>
    </row>
    <row r="401" spans="1:3" ht="11.25">
      <c r="A401" s="109"/>
      <c r="B401" s="106"/>
      <c r="C401" s="106"/>
    </row>
    <row r="402" spans="1:3" ht="11.25">
      <c r="A402" s="109"/>
      <c r="B402" s="106"/>
      <c r="C402" s="106"/>
    </row>
    <row r="403" spans="1:3" ht="11.25">
      <c r="A403" s="105" t="s">
        <v>86</v>
      </c>
      <c r="B403" s="104">
        <v>0</v>
      </c>
      <c r="C403" s="104">
        <v>0</v>
      </c>
    </row>
    <row r="404" spans="1:3" ht="11.25">
      <c r="A404" s="103" t="s">
        <v>132</v>
      </c>
      <c r="B404" s="106">
        <v>0</v>
      </c>
      <c r="C404" s="106">
        <v>0</v>
      </c>
    </row>
    <row r="405" spans="1:3" ht="11.25">
      <c r="A405" s="103" t="s">
        <v>124</v>
      </c>
      <c r="B405" s="106">
        <v>0</v>
      </c>
      <c r="C405" s="106">
        <v>0</v>
      </c>
    </row>
    <row r="406" spans="1:3" ht="12" thickBot="1">
      <c r="A406" s="110" t="s">
        <v>136</v>
      </c>
      <c r="B406" s="106">
        <v>0</v>
      </c>
      <c r="C406" s="106">
        <v>0</v>
      </c>
    </row>
    <row r="407" ht="11.25"/>
    <row r="408" ht="11.25">
      <c r="A408" s="115" t="s">
        <v>12</v>
      </c>
    </row>
    <row r="409" spans="1:3" ht="11.25">
      <c r="A409" s="101" t="s">
        <v>120</v>
      </c>
      <c r="B409" s="114">
        <v>57496.50317735501</v>
      </c>
      <c r="C409" s="114">
        <v>89341.36449239301</v>
      </c>
    </row>
    <row r="410" spans="1:3" ht="11.25">
      <c r="A410" s="103" t="s">
        <v>121</v>
      </c>
      <c r="B410" s="104">
        <v>30063.728277355</v>
      </c>
      <c r="C410" s="104">
        <v>32613.006192393</v>
      </c>
    </row>
    <row r="411" spans="1:3" ht="11.25">
      <c r="A411" s="103" t="s">
        <v>122</v>
      </c>
      <c r="B411" s="104">
        <v>27354.177300000003</v>
      </c>
      <c r="C411" s="104">
        <v>56501.63430000001</v>
      </c>
    </row>
    <row r="412" spans="1:3" ht="11.25">
      <c r="A412" s="103" t="s">
        <v>123</v>
      </c>
      <c r="B412" s="104">
        <v>0</v>
      </c>
      <c r="C412" s="104">
        <v>0</v>
      </c>
    </row>
    <row r="413" spans="1:3" ht="11.25">
      <c r="A413" s="103" t="s">
        <v>124</v>
      </c>
      <c r="B413" s="104">
        <v>0</v>
      </c>
      <c r="C413" s="104">
        <v>0</v>
      </c>
    </row>
    <row r="414" spans="1:3" ht="11.25">
      <c r="A414" s="103" t="s">
        <v>125</v>
      </c>
      <c r="B414" s="104">
        <v>0</v>
      </c>
      <c r="C414" s="104">
        <v>0</v>
      </c>
    </row>
    <row r="415" spans="1:4" ht="11.25">
      <c r="A415" s="103" t="s">
        <v>127</v>
      </c>
      <c r="B415" s="104">
        <v>78.5976</v>
      </c>
      <c r="C415" s="104">
        <v>226.72400000000002</v>
      </c>
      <c r="D415" s="100" t="s">
        <v>156</v>
      </c>
    </row>
    <row r="416" spans="1:6" ht="11.25">
      <c r="A416" s="105" t="s">
        <v>81</v>
      </c>
      <c r="B416" s="104">
        <v>4135.393877355</v>
      </c>
      <c r="C416" s="104">
        <v>5618.250592393</v>
      </c>
      <c r="E416" s="100">
        <v>1990</v>
      </c>
      <c r="F416" s="100">
        <v>2001</v>
      </c>
    </row>
    <row r="417" spans="1:6" ht="11.25">
      <c r="A417" s="103" t="s">
        <v>128</v>
      </c>
      <c r="B417" s="106">
        <v>0</v>
      </c>
      <c r="C417" s="106">
        <v>31.616491797371978</v>
      </c>
      <c r="D417" s="100" t="s">
        <v>83</v>
      </c>
      <c r="E417" s="104">
        <v>4135.393877355</v>
      </c>
      <c r="F417" s="104">
        <v>5618.250592393</v>
      </c>
    </row>
    <row r="418" spans="1:6" ht="11.25">
      <c r="A418" s="103" t="s">
        <v>129</v>
      </c>
      <c r="B418" s="106">
        <v>4135.393877355</v>
      </c>
      <c r="C418" s="106">
        <v>5586.634100595628</v>
      </c>
      <c r="D418" s="100" t="s">
        <v>45</v>
      </c>
      <c r="E418" s="104">
        <v>51390.05</v>
      </c>
      <c r="F418" s="104">
        <v>81071.96780000001</v>
      </c>
    </row>
    <row r="419" spans="1:6" ht="11.25">
      <c r="A419" s="105" t="s">
        <v>82</v>
      </c>
      <c r="B419" s="104">
        <v>51390.05</v>
      </c>
      <c r="C419" s="104">
        <v>81071.96780000001</v>
      </c>
      <c r="D419" s="100" t="s">
        <v>46</v>
      </c>
      <c r="E419" s="104">
        <v>414.3096</v>
      </c>
      <c r="F419" s="104">
        <v>313.2065</v>
      </c>
    </row>
    <row r="420" spans="1:6" ht="11.25">
      <c r="A420" s="103" t="s">
        <v>121</v>
      </c>
      <c r="B420" s="106">
        <v>25928.3344</v>
      </c>
      <c r="C420" s="106">
        <v>26994.7556</v>
      </c>
      <c r="D420" s="100" t="s">
        <v>130</v>
      </c>
      <c r="E420" s="104">
        <v>1536.4998</v>
      </c>
      <c r="F420" s="104">
        <v>2097.6366</v>
      </c>
    </row>
    <row r="421" spans="1:6" ht="11.25">
      <c r="A421" s="103" t="s">
        <v>131</v>
      </c>
      <c r="B421" s="106">
        <v>25383.118000000002</v>
      </c>
      <c r="C421" s="106">
        <v>53850.48820000001</v>
      </c>
      <c r="D421" s="100" t="s">
        <v>48</v>
      </c>
      <c r="E421" s="104">
        <v>20.2499</v>
      </c>
      <c r="F421" s="104">
        <v>240.303</v>
      </c>
    </row>
    <row r="422" spans="1:6" ht="11.25">
      <c r="A422" s="103" t="s">
        <v>123</v>
      </c>
      <c r="B422" s="106" t="s">
        <v>143</v>
      </c>
      <c r="C422" s="106" t="s">
        <v>143</v>
      </c>
      <c r="D422" s="100" t="s">
        <v>37</v>
      </c>
      <c r="E422" s="107">
        <f>SUM(E417:E421)</f>
        <v>57496.50317735501</v>
      </c>
      <c r="F422" s="107">
        <f>SUM(F417:F421)</f>
        <v>89341.36449239301</v>
      </c>
    </row>
    <row r="423" spans="1:3" ht="11.25">
      <c r="A423" s="103" t="s">
        <v>125</v>
      </c>
      <c r="B423" s="106" t="s">
        <v>112</v>
      </c>
      <c r="C423" s="106" t="s">
        <v>112</v>
      </c>
    </row>
    <row r="424" spans="1:3" ht="11.25">
      <c r="A424" s="103" t="s">
        <v>166</v>
      </c>
      <c r="B424" s="104">
        <v>78.5976</v>
      </c>
      <c r="C424" s="104">
        <v>226.72400000000002</v>
      </c>
    </row>
    <row r="425" spans="1:3" ht="11.25">
      <c r="A425" s="108" t="s">
        <v>157</v>
      </c>
      <c r="B425" s="106">
        <v>78.5976</v>
      </c>
      <c r="C425" s="106">
        <v>226.72400000000002</v>
      </c>
    </row>
    <row r="426" spans="1:3" ht="11.25">
      <c r="A426" s="108"/>
      <c r="B426" s="106">
        <v>0</v>
      </c>
      <c r="C426" s="106">
        <v>0</v>
      </c>
    </row>
    <row r="427" spans="1:3" ht="11.25">
      <c r="A427" s="105" t="s">
        <v>84</v>
      </c>
      <c r="B427" s="104">
        <v>414.3096</v>
      </c>
      <c r="C427" s="104">
        <v>313.2065</v>
      </c>
    </row>
    <row r="428" spans="1:3" ht="11.25">
      <c r="A428" s="103" t="s">
        <v>124</v>
      </c>
      <c r="B428" s="106" t="s">
        <v>112</v>
      </c>
      <c r="C428" s="106" t="s">
        <v>112</v>
      </c>
    </row>
    <row r="429" spans="1:3" ht="11.25">
      <c r="A429" s="103" t="s">
        <v>132</v>
      </c>
      <c r="B429" s="106">
        <v>414.3096</v>
      </c>
      <c r="C429" s="106">
        <v>313.2065</v>
      </c>
    </row>
    <row r="430" spans="1:3" ht="11.25">
      <c r="A430" s="103" t="s">
        <v>167</v>
      </c>
      <c r="B430" s="104">
        <v>0</v>
      </c>
      <c r="C430" s="104">
        <v>0</v>
      </c>
    </row>
    <row r="431" spans="1:3" ht="11.25">
      <c r="A431" s="109"/>
      <c r="B431" s="106">
        <v>0</v>
      </c>
      <c r="C431" s="106">
        <v>0</v>
      </c>
    </row>
    <row r="432" spans="1:3" ht="11.25">
      <c r="A432" s="105" t="s">
        <v>85</v>
      </c>
      <c r="B432" s="104">
        <v>1536.4998</v>
      </c>
      <c r="C432" s="104">
        <v>2097.6366</v>
      </c>
    </row>
    <row r="433" spans="1:3" ht="11.25">
      <c r="A433" s="103" t="s">
        <v>133</v>
      </c>
      <c r="B433" s="106" t="s">
        <v>112</v>
      </c>
      <c r="C433" s="106" t="s">
        <v>112</v>
      </c>
    </row>
    <row r="434" spans="1:3" ht="11.25">
      <c r="A434" s="103" t="s">
        <v>134</v>
      </c>
      <c r="B434" s="106">
        <v>1268.0005</v>
      </c>
      <c r="C434" s="106">
        <v>1506.4285</v>
      </c>
    </row>
    <row r="435" spans="1:3" ht="11.25">
      <c r="A435" s="103" t="s">
        <v>135</v>
      </c>
      <c r="B435" s="106">
        <v>268.4993</v>
      </c>
      <c r="C435" s="106">
        <v>591.2081</v>
      </c>
    </row>
    <row r="436" spans="1:3" ht="11.25">
      <c r="A436" s="103" t="s">
        <v>167</v>
      </c>
      <c r="B436" s="104">
        <v>0</v>
      </c>
      <c r="C436" s="104">
        <v>0</v>
      </c>
    </row>
    <row r="437" spans="1:3" ht="11.25">
      <c r="A437" s="109"/>
      <c r="B437" s="106">
        <v>0</v>
      </c>
      <c r="C437" s="106">
        <v>0</v>
      </c>
    </row>
    <row r="438" spans="1:3" ht="11.25">
      <c r="A438" s="109"/>
      <c r="B438" s="106"/>
      <c r="C438" s="106"/>
    </row>
    <row r="439" spans="1:3" ht="11.25">
      <c r="A439" s="109"/>
      <c r="B439" s="106"/>
      <c r="C439" s="106"/>
    </row>
    <row r="440" spans="1:3" ht="11.25">
      <c r="A440" s="105" t="s">
        <v>86</v>
      </c>
      <c r="B440" s="104">
        <v>20.2499</v>
      </c>
      <c r="C440" s="104">
        <v>240.303</v>
      </c>
    </row>
    <row r="441" spans="1:3" ht="11.25">
      <c r="A441" s="103" t="s">
        <v>132</v>
      </c>
      <c r="B441" s="106">
        <v>20.2499</v>
      </c>
      <c r="C441" s="106">
        <v>240.303</v>
      </c>
    </row>
    <row r="442" spans="1:3" ht="11.25">
      <c r="A442" s="103" t="s">
        <v>124</v>
      </c>
      <c r="B442" s="106" t="s">
        <v>112</v>
      </c>
      <c r="C442" s="106" t="s">
        <v>112</v>
      </c>
    </row>
    <row r="443" spans="1:3" ht="12" thickBot="1">
      <c r="A443" s="110" t="s">
        <v>136</v>
      </c>
      <c r="B443" s="111" t="s">
        <v>112</v>
      </c>
      <c r="C443" s="111" t="s">
        <v>112</v>
      </c>
    </row>
    <row r="444" ht="11.25"/>
    <row r="445" ht="11.25">
      <c r="A445" s="115" t="s">
        <v>13</v>
      </c>
    </row>
    <row r="446" spans="1:3" ht="11.25">
      <c r="A446" s="101" t="s">
        <v>120</v>
      </c>
      <c r="B446" s="114">
        <v>18336.566319251346</v>
      </c>
      <c r="C446" s="114">
        <v>19848.325865702496</v>
      </c>
    </row>
    <row r="447" spans="1:3" ht="11.25">
      <c r="A447" s="103" t="s">
        <v>121</v>
      </c>
      <c r="B447" s="104">
        <v>13054.760522543345</v>
      </c>
      <c r="C447" s="104">
        <v>12395.010070407092</v>
      </c>
    </row>
    <row r="448" spans="1:3" ht="11.25">
      <c r="A448" s="103" t="s">
        <v>122</v>
      </c>
      <c r="B448" s="104">
        <v>5086.711909732</v>
      </c>
      <c r="C448" s="104">
        <v>7245.0115244160015</v>
      </c>
    </row>
    <row r="449" spans="1:3" ht="11.25">
      <c r="A449" s="103" t="s">
        <v>123</v>
      </c>
      <c r="B449" s="104">
        <v>2.593886976</v>
      </c>
      <c r="C449" s="104">
        <v>23.026678055999998</v>
      </c>
    </row>
    <row r="450" spans="1:3" ht="11.25">
      <c r="A450" s="103" t="s">
        <v>124</v>
      </c>
      <c r="B450" s="104">
        <v>0</v>
      </c>
      <c r="C450" s="104">
        <v>0</v>
      </c>
    </row>
    <row r="451" spans="1:3" ht="11.25">
      <c r="A451" s="103" t="s">
        <v>125</v>
      </c>
      <c r="B451" s="104">
        <v>0</v>
      </c>
      <c r="C451" s="104">
        <v>95.830002899</v>
      </c>
    </row>
    <row r="452" spans="1:4" ht="11.25">
      <c r="A452" s="103" t="s">
        <v>127</v>
      </c>
      <c r="B452" s="104">
        <v>192.5</v>
      </c>
      <c r="C452" s="104">
        <v>185.27759282339997</v>
      </c>
      <c r="D452" s="100" t="s">
        <v>158</v>
      </c>
    </row>
    <row r="453" spans="1:6" ht="11.25">
      <c r="A453" s="105" t="s">
        <v>81</v>
      </c>
      <c r="B453" s="104">
        <v>673.472889672164</v>
      </c>
      <c r="C453" s="104">
        <v>625.4644363107057</v>
      </c>
      <c r="E453" s="100">
        <v>1990</v>
      </c>
      <c r="F453" s="100">
        <v>2001</v>
      </c>
    </row>
    <row r="454" spans="1:6" ht="11.25">
      <c r="A454" s="103" t="s">
        <v>128</v>
      </c>
      <c r="B454" s="106">
        <v>5.369709005223001</v>
      </c>
      <c r="C454" s="106">
        <v>3.6572399683586836</v>
      </c>
      <c r="D454" s="100" t="s">
        <v>83</v>
      </c>
      <c r="E454" s="104">
        <v>673.472889672164</v>
      </c>
      <c r="F454" s="104">
        <v>625.4644363107057</v>
      </c>
    </row>
    <row r="455" spans="1:6" ht="11.25">
      <c r="A455" s="103" t="s">
        <v>129</v>
      </c>
      <c r="B455" s="106">
        <v>668.1031806669411</v>
      </c>
      <c r="C455" s="106">
        <v>621.807196342347</v>
      </c>
      <c r="D455" s="100" t="s">
        <v>45</v>
      </c>
      <c r="E455" s="104">
        <v>16623.791519847182</v>
      </c>
      <c r="F455" s="104">
        <v>18182.34231215239</v>
      </c>
    </row>
    <row r="456" spans="1:6" ht="11.25">
      <c r="A456" s="105" t="s">
        <v>82</v>
      </c>
      <c r="B456" s="104">
        <v>16623.791519847182</v>
      </c>
      <c r="C456" s="104">
        <v>18182.34231215239</v>
      </c>
      <c r="D456" s="100" t="s">
        <v>46</v>
      </c>
      <c r="E456" s="104">
        <v>105</v>
      </c>
      <c r="F456" s="104">
        <v>78</v>
      </c>
    </row>
    <row r="457" spans="1:6" ht="11.25">
      <c r="A457" s="103" t="s">
        <v>121</v>
      </c>
      <c r="B457" s="106">
        <v>12381.28763287118</v>
      </c>
      <c r="C457" s="106">
        <v>11769.545634096386</v>
      </c>
      <c r="D457" s="100" t="s">
        <v>130</v>
      </c>
      <c r="E457" s="104">
        <v>645.331909732</v>
      </c>
      <c r="F457" s="104">
        <v>668.2991172394</v>
      </c>
    </row>
    <row r="458" spans="1:6" ht="11.25">
      <c r="A458" s="103" t="s">
        <v>131</v>
      </c>
      <c r="B458" s="106">
        <v>4239.91</v>
      </c>
      <c r="C458" s="106">
        <v>6389.77</v>
      </c>
      <c r="D458" s="100" t="s">
        <v>48</v>
      </c>
      <c r="E458" s="104">
        <v>288.97</v>
      </c>
      <c r="F458" s="104">
        <v>294.22</v>
      </c>
    </row>
    <row r="459" spans="1:6" ht="11.25">
      <c r="A459" s="103" t="s">
        <v>123</v>
      </c>
      <c r="B459" s="106">
        <v>2.593886976</v>
      </c>
      <c r="C459" s="106">
        <v>23.026678055999998</v>
      </c>
      <c r="D459" s="100" t="s">
        <v>37</v>
      </c>
      <c r="E459" s="107">
        <f>SUM(E454:E458)</f>
        <v>18336.566319251346</v>
      </c>
      <c r="F459" s="107">
        <f>SUM(F454:F458)</f>
        <v>19848.325865702496</v>
      </c>
    </row>
    <row r="460" spans="1:3" ht="11.25">
      <c r="A460" s="103" t="s">
        <v>125</v>
      </c>
      <c r="B460" s="106" t="s">
        <v>112</v>
      </c>
      <c r="C460" s="106">
        <v>95.830002899</v>
      </c>
    </row>
    <row r="461" spans="1:3" ht="11.25">
      <c r="A461" s="103" t="s">
        <v>166</v>
      </c>
      <c r="B461" s="104">
        <v>0</v>
      </c>
      <c r="C461" s="104">
        <v>0</v>
      </c>
    </row>
    <row r="462" spans="1:3" ht="11.25">
      <c r="A462" s="108"/>
      <c r="B462" s="106">
        <v>0</v>
      </c>
      <c r="C462" s="106">
        <v>0</v>
      </c>
    </row>
    <row r="463" spans="1:3" ht="11.25">
      <c r="A463" s="108"/>
      <c r="B463" s="106"/>
      <c r="C463" s="106"/>
    </row>
    <row r="464" spans="1:3" ht="11.25">
      <c r="A464" s="105" t="s">
        <v>84</v>
      </c>
      <c r="B464" s="104">
        <v>105</v>
      </c>
      <c r="C464" s="104">
        <v>78</v>
      </c>
    </row>
    <row r="465" spans="1:3" ht="11.25">
      <c r="A465" s="103" t="s">
        <v>124</v>
      </c>
      <c r="B465" s="106" t="s">
        <v>112</v>
      </c>
      <c r="C465" s="106" t="s">
        <v>112</v>
      </c>
    </row>
    <row r="466" spans="1:3" ht="11.25">
      <c r="A466" s="103" t="s">
        <v>132</v>
      </c>
      <c r="B466" s="106">
        <v>105</v>
      </c>
      <c r="C466" s="106">
        <v>78</v>
      </c>
    </row>
    <row r="467" spans="1:3" ht="11.25">
      <c r="A467" s="103" t="s">
        <v>167</v>
      </c>
      <c r="B467" s="104">
        <v>0</v>
      </c>
      <c r="C467" s="104">
        <v>0</v>
      </c>
    </row>
    <row r="468" spans="1:3" ht="11.25">
      <c r="A468" s="109"/>
      <c r="B468" s="106">
        <v>0</v>
      </c>
      <c r="C468" s="106">
        <v>0</v>
      </c>
    </row>
    <row r="469" spans="1:3" ht="11.25">
      <c r="A469" s="105" t="s">
        <v>85</v>
      </c>
      <c r="B469" s="104">
        <v>645.331909732</v>
      </c>
      <c r="C469" s="104">
        <v>668.2991172394</v>
      </c>
    </row>
    <row r="470" spans="1:3" ht="11.25">
      <c r="A470" s="103" t="s">
        <v>133</v>
      </c>
      <c r="B470" s="106" t="s">
        <v>112</v>
      </c>
      <c r="C470" s="106" t="s">
        <v>112</v>
      </c>
    </row>
    <row r="471" spans="1:3" ht="11.25">
      <c r="A471" s="103" t="s">
        <v>134</v>
      </c>
      <c r="B471" s="106">
        <v>187.881909732</v>
      </c>
      <c r="C471" s="106">
        <v>135.537040584</v>
      </c>
    </row>
    <row r="472" spans="1:3" ht="11.25">
      <c r="A472" s="103" t="s">
        <v>135</v>
      </c>
      <c r="B472" s="106">
        <v>264.95</v>
      </c>
      <c r="C472" s="106">
        <v>347.484483832</v>
      </c>
    </row>
    <row r="473" spans="1:3" ht="11.25">
      <c r="A473" s="103" t="s">
        <v>167</v>
      </c>
      <c r="B473" s="104">
        <v>192.5</v>
      </c>
      <c r="C473" s="104">
        <v>185.27759282339997</v>
      </c>
    </row>
    <row r="474" spans="1:3" ht="11.25">
      <c r="A474" s="109" t="s">
        <v>121</v>
      </c>
      <c r="B474" s="106">
        <v>192.5</v>
      </c>
      <c r="C474" s="106">
        <v>185.27759282339997</v>
      </c>
    </row>
    <row r="475" spans="1:3" ht="11.25">
      <c r="A475" s="109"/>
      <c r="B475" s="106"/>
      <c r="C475" s="106"/>
    </row>
    <row r="476" spans="1:3" ht="11.25">
      <c r="A476" s="109"/>
      <c r="B476" s="106"/>
      <c r="C476" s="106"/>
    </row>
    <row r="477" spans="1:3" ht="11.25">
      <c r="A477" s="105" t="s">
        <v>86</v>
      </c>
      <c r="B477" s="104">
        <v>288.97</v>
      </c>
      <c r="C477" s="104">
        <v>294.22</v>
      </c>
    </row>
    <row r="478" spans="1:3" ht="11.25">
      <c r="A478" s="103" t="s">
        <v>132</v>
      </c>
      <c r="B478" s="106">
        <v>288.97</v>
      </c>
      <c r="C478" s="106">
        <v>294.22</v>
      </c>
    </row>
    <row r="479" spans="1:3" ht="11.25">
      <c r="A479" s="103" t="s">
        <v>124</v>
      </c>
      <c r="B479" s="106" t="s">
        <v>112</v>
      </c>
      <c r="C479" s="106" t="s">
        <v>112</v>
      </c>
    </row>
    <row r="480" spans="1:3" ht="12" thickBot="1">
      <c r="A480" s="110" t="s">
        <v>136</v>
      </c>
      <c r="B480" s="111" t="s">
        <v>112</v>
      </c>
      <c r="C480" s="111" t="s">
        <v>112</v>
      </c>
    </row>
    <row r="481" ht="11.25"/>
    <row r="482" ht="11.25">
      <c r="A482" s="115" t="s">
        <v>159</v>
      </c>
    </row>
    <row r="483" spans="1:3" ht="11.25">
      <c r="A483" s="101" t="s">
        <v>120</v>
      </c>
      <c r="B483" s="114">
        <v>116752.73765348419</v>
      </c>
      <c r="C483" s="114">
        <v>123165.42742878</v>
      </c>
    </row>
    <row r="484" spans="1:3" ht="11.25">
      <c r="A484" s="103" t="s">
        <v>121</v>
      </c>
      <c r="B484" s="104">
        <v>77755.51343946834</v>
      </c>
      <c r="C484" s="104">
        <v>67959.65295742333</v>
      </c>
    </row>
    <row r="485" spans="1:3" ht="11.25">
      <c r="A485" s="103" t="s">
        <v>122</v>
      </c>
      <c r="B485" s="104">
        <v>38997.224214015856</v>
      </c>
      <c r="C485" s="104">
        <v>55011.15830602334</v>
      </c>
    </row>
    <row r="486" spans="1:3" ht="11.25">
      <c r="A486" s="103" t="s">
        <v>123</v>
      </c>
      <c r="B486" s="104">
        <v>0</v>
      </c>
      <c r="C486" s="104">
        <v>194.61616533333333</v>
      </c>
    </row>
    <row r="487" spans="1:3" ht="11.25">
      <c r="A487" s="103" t="s">
        <v>124</v>
      </c>
      <c r="B487" s="104">
        <v>0</v>
      </c>
      <c r="C487" s="104">
        <v>0</v>
      </c>
    </row>
    <row r="488" spans="1:4" ht="11.25">
      <c r="A488" s="103" t="s">
        <v>125</v>
      </c>
      <c r="B488" s="104">
        <v>0</v>
      </c>
      <c r="C488" s="104">
        <v>0</v>
      </c>
      <c r="D488" s="100" t="s">
        <v>160</v>
      </c>
    </row>
    <row r="489" spans="1:6" ht="11.25">
      <c r="A489" s="103" t="s">
        <v>127</v>
      </c>
      <c r="B489" s="104">
        <v>0</v>
      </c>
      <c r="C489" s="104">
        <v>0</v>
      </c>
      <c r="E489" s="100">
        <v>1990</v>
      </c>
      <c r="F489" s="100">
        <v>2001</v>
      </c>
    </row>
    <row r="490" spans="1:6" ht="11.25">
      <c r="A490" s="105" t="s">
        <v>81</v>
      </c>
      <c r="B490" s="104">
        <v>2158.4275313333333</v>
      </c>
      <c r="C490" s="104">
        <v>2937.755855833333</v>
      </c>
      <c r="D490" s="100" t="s">
        <v>83</v>
      </c>
      <c r="E490" s="104">
        <v>2158.4275313333333</v>
      </c>
      <c r="F490" s="104">
        <v>2937.755855833333</v>
      </c>
    </row>
    <row r="491" spans="1:6" ht="11.25">
      <c r="A491" s="103" t="s">
        <v>128</v>
      </c>
      <c r="B491" s="106">
        <v>82.46333333333332</v>
      </c>
      <c r="C491" s="106">
        <v>187.12833333333333</v>
      </c>
      <c r="D491" s="100" t="s">
        <v>45</v>
      </c>
      <c r="E491" s="104">
        <v>109210.86707548419</v>
      </c>
      <c r="F491" s="104">
        <v>116777.08126359002</v>
      </c>
    </row>
    <row r="492" spans="1:6" ht="11.25">
      <c r="A492" s="103" t="s">
        <v>129</v>
      </c>
      <c r="B492" s="106">
        <v>2075.964198</v>
      </c>
      <c r="C492" s="106">
        <v>2750.6275224999995</v>
      </c>
      <c r="D492" s="100" t="s">
        <v>46</v>
      </c>
      <c r="E492" s="104">
        <v>1888.5423333333329</v>
      </c>
      <c r="F492" s="104">
        <v>1272.6242920233335</v>
      </c>
    </row>
    <row r="493" spans="1:6" ht="11.25">
      <c r="A493" s="105" t="s">
        <v>82</v>
      </c>
      <c r="B493" s="104">
        <v>109210.86707548419</v>
      </c>
      <c r="C493" s="104">
        <v>116777.08126359002</v>
      </c>
      <c r="D493" s="100" t="s">
        <v>130</v>
      </c>
      <c r="E493" s="104">
        <v>3460.900666666667</v>
      </c>
      <c r="F493" s="104">
        <v>2127.8897933333333</v>
      </c>
    </row>
    <row r="494" spans="1:6" ht="11.25">
      <c r="A494" s="103" t="s">
        <v>121</v>
      </c>
      <c r="B494" s="106">
        <v>75597.085908135</v>
      </c>
      <c r="C494" s="106">
        <v>65021.89710159</v>
      </c>
      <c r="D494" s="100" t="s">
        <v>48</v>
      </c>
      <c r="E494" s="104">
        <v>34.00004666666667</v>
      </c>
      <c r="F494" s="104">
        <v>50.076223999999996</v>
      </c>
    </row>
    <row r="495" spans="1:6" ht="11.25">
      <c r="A495" s="103" t="s">
        <v>131</v>
      </c>
      <c r="B495" s="106">
        <v>33613.78116734919</v>
      </c>
      <c r="C495" s="106">
        <v>51560.56799666667</v>
      </c>
      <c r="D495" s="100" t="s">
        <v>37</v>
      </c>
      <c r="E495" s="107">
        <f>SUM(E490:E494)</f>
        <v>116752.73765348419</v>
      </c>
      <c r="F495" s="107">
        <f>SUM(F490:F494)</f>
        <v>123165.42742878002</v>
      </c>
    </row>
    <row r="496" spans="1:3" ht="11.25">
      <c r="A496" s="103" t="s">
        <v>123</v>
      </c>
      <c r="B496" s="106" t="s">
        <v>112</v>
      </c>
      <c r="C496" s="106">
        <v>194.61616533333333</v>
      </c>
    </row>
    <row r="497" spans="1:3" ht="11.25">
      <c r="A497" s="103" t="s">
        <v>125</v>
      </c>
      <c r="B497" s="106" t="s">
        <v>112</v>
      </c>
      <c r="C497" s="106" t="s">
        <v>112</v>
      </c>
    </row>
    <row r="498" spans="1:3" ht="11.25">
      <c r="A498" s="103" t="s">
        <v>166</v>
      </c>
      <c r="B498" s="104">
        <v>0</v>
      </c>
      <c r="C498" s="104">
        <v>0</v>
      </c>
    </row>
    <row r="499" spans="1:3" ht="11.25">
      <c r="A499" s="108"/>
      <c r="B499" s="106">
        <v>0</v>
      </c>
      <c r="C499" s="106">
        <v>0</v>
      </c>
    </row>
    <row r="500" spans="1:3" ht="11.25">
      <c r="A500" s="108"/>
      <c r="B500" s="106"/>
      <c r="C500" s="106"/>
    </row>
    <row r="501" spans="1:3" ht="11.25">
      <c r="A501" s="105" t="s">
        <v>84</v>
      </c>
      <c r="B501" s="104">
        <v>1888.5423333333329</v>
      </c>
      <c r="C501" s="104">
        <v>1272.6242920233335</v>
      </c>
    </row>
    <row r="502" spans="1:3" ht="11.25">
      <c r="A502" s="103" t="s">
        <v>124</v>
      </c>
      <c r="B502" s="106">
        <v>0</v>
      </c>
      <c r="C502" s="106">
        <v>0</v>
      </c>
    </row>
    <row r="503" spans="1:3" ht="11.25">
      <c r="A503" s="103" t="s">
        <v>132</v>
      </c>
      <c r="B503" s="106">
        <v>1888.5423333333329</v>
      </c>
      <c r="C503" s="106">
        <v>1272.6242920233335</v>
      </c>
    </row>
    <row r="504" spans="1:3" ht="11.25">
      <c r="A504" s="103" t="s">
        <v>167</v>
      </c>
      <c r="B504" s="104">
        <v>0</v>
      </c>
      <c r="C504" s="104">
        <v>0</v>
      </c>
    </row>
    <row r="505" spans="1:3" ht="11.25">
      <c r="A505" s="109"/>
      <c r="B505" s="106">
        <v>0</v>
      </c>
      <c r="C505" s="106">
        <v>0</v>
      </c>
    </row>
    <row r="506" spans="1:3" ht="11.25">
      <c r="A506" s="105" t="s">
        <v>85</v>
      </c>
      <c r="B506" s="104">
        <v>3460.900666666667</v>
      </c>
      <c r="C506" s="104">
        <v>2127.8897933333333</v>
      </c>
    </row>
    <row r="507" spans="1:3" ht="11.25">
      <c r="A507" s="103" t="s">
        <v>133</v>
      </c>
      <c r="B507" s="106" t="s">
        <v>112</v>
      </c>
      <c r="C507" s="106" t="s">
        <v>112</v>
      </c>
    </row>
    <row r="508" spans="1:3" ht="11.25">
      <c r="A508" s="103" t="s">
        <v>134</v>
      </c>
      <c r="B508" s="106">
        <v>236.86666666666665</v>
      </c>
      <c r="C508" s="106">
        <v>99.70216666666666</v>
      </c>
    </row>
    <row r="509" spans="1:3" ht="11.25">
      <c r="A509" s="103" t="s">
        <v>135</v>
      </c>
      <c r="B509" s="106">
        <v>3224.034</v>
      </c>
      <c r="C509" s="106">
        <v>2028.1876266666666</v>
      </c>
    </row>
    <row r="510" spans="1:3" ht="11.25">
      <c r="A510" s="103" t="s">
        <v>167</v>
      </c>
      <c r="B510" s="104">
        <v>0</v>
      </c>
      <c r="C510" s="104">
        <v>0</v>
      </c>
    </row>
    <row r="511" spans="1:3" ht="11.25">
      <c r="A511" s="109"/>
      <c r="B511" s="106">
        <v>0</v>
      </c>
      <c r="C511" s="106">
        <v>0</v>
      </c>
    </row>
    <row r="512" spans="1:3" ht="11.25">
      <c r="A512" s="109"/>
      <c r="B512" s="106"/>
      <c r="C512" s="106"/>
    </row>
    <row r="513" spans="1:3" ht="11.25">
      <c r="A513" s="109"/>
      <c r="B513" s="106"/>
      <c r="C513" s="106"/>
    </row>
    <row r="514" spans="1:3" ht="11.25">
      <c r="A514" s="105" t="s">
        <v>86</v>
      </c>
      <c r="B514" s="104">
        <v>34.00004666666667</v>
      </c>
      <c r="C514" s="104">
        <v>50.076223999999996</v>
      </c>
    </row>
    <row r="515" spans="1:3" ht="11.25">
      <c r="A515" s="103" t="s">
        <v>132</v>
      </c>
      <c r="B515" s="106">
        <v>34.00004666666667</v>
      </c>
      <c r="C515" s="106">
        <v>50.076223999999996</v>
      </c>
    </row>
    <row r="516" spans="1:3" ht="11.25">
      <c r="A516" s="103" t="s">
        <v>124</v>
      </c>
      <c r="B516" s="106" t="s">
        <v>112</v>
      </c>
      <c r="C516" s="106" t="s">
        <v>112</v>
      </c>
    </row>
    <row r="517" spans="1:3" ht="12" thickBot="1">
      <c r="A517" s="110" t="s">
        <v>136</v>
      </c>
      <c r="B517" s="111" t="s">
        <v>112</v>
      </c>
      <c r="C517" s="111" t="s">
        <v>112</v>
      </c>
    </row>
    <row r="549" ht="11.25"/>
    <row r="550" ht="11.25"/>
    <row r="551" ht="11.25"/>
    <row r="552" ht="11.25"/>
    <row r="553" ht="11.25"/>
    <row r="555" ht="11.25"/>
    <row r="556" ht="11.25"/>
    <row r="557" ht="11.25"/>
    <row r="558" ht="11.25"/>
  </sheetData>
  <printOptions/>
  <pageMargins left="0.75" right="0.75" top="1" bottom="1" header="0.4921259845" footer="0.492125984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I59"/>
  <sheetViews>
    <sheetView workbookViewId="0" topLeftCell="A40">
      <selection activeCell="D57" sqref="D57"/>
    </sheetView>
  </sheetViews>
  <sheetFormatPr defaultColWidth="11.421875" defaultRowHeight="12.75"/>
  <cols>
    <col min="6" max="6" width="14.421875" style="0" customWidth="1"/>
  </cols>
  <sheetData>
    <row r="1" spans="1:6" ht="12.75">
      <c r="A1" s="16" t="s">
        <v>15</v>
      </c>
      <c r="B1" s="16">
        <v>2000</v>
      </c>
      <c r="F1" s="16" t="s">
        <v>78</v>
      </c>
    </row>
    <row r="2" spans="1:8" ht="12.75">
      <c r="A2" s="4" t="s">
        <v>161</v>
      </c>
      <c r="B2" s="4" t="s">
        <v>39</v>
      </c>
      <c r="C2" s="4" t="s">
        <v>41</v>
      </c>
      <c r="D2" s="4" t="s">
        <v>40</v>
      </c>
      <c r="E2" s="139"/>
      <c r="F2" s="4" t="s">
        <v>39</v>
      </c>
      <c r="G2" s="4" t="s">
        <v>41</v>
      </c>
      <c r="H2" s="4" t="s">
        <v>40</v>
      </c>
    </row>
    <row r="3" spans="1:8" ht="12.75">
      <c r="A3" s="123" t="s">
        <v>83</v>
      </c>
      <c r="B3" s="8">
        <v>27.779010890399995</v>
      </c>
      <c r="C3" s="8">
        <v>0.00041771360000000005</v>
      </c>
      <c r="D3" s="8">
        <v>0.0008830000000000001</v>
      </c>
      <c r="F3" s="8"/>
      <c r="G3" s="8"/>
      <c r="H3" s="8"/>
    </row>
    <row r="4" spans="1:8" ht="12.75">
      <c r="A4" s="123" t="s">
        <v>45</v>
      </c>
      <c r="B4" s="8">
        <v>785.7135430082399</v>
      </c>
      <c r="C4" s="8">
        <v>0.09085190226800001</v>
      </c>
      <c r="D4" s="8">
        <v>0.09730455149020001</v>
      </c>
      <c r="F4" s="8"/>
      <c r="G4" s="8"/>
      <c r="H4" s="8"/>
    </row>
    <row r="5" spans="1:8" ht="12.75">
      <c r="A5" s="123" t="s">
        <v>46</v>
      </c>
      <c r="B5" s="8">
        <v>0</v>
      </c>
      <c r="C5" s="8">
        <v>0</v>
      </c>
      <c r="D5" s="8">
        <v>0</v>
      </c>
      <c r="F5" s="8"/>
      <c r="G5" s="8"/>
      <c r="H5" s="8"/>
    </row>
    <row r="6" spans="1:8" ht="12.75">
      <c r="A6" s="123" t="s">
        <v>47</v>
      </c>
      <c r="B6" s="8">
        <v>16.487991729660003</v>
      </c>
      <c r="C6" s="8">
        <v>0.0015584934400000002</v>
      </c>
      <c r="D6" s="8">
        <v>0.00044528384000000004</v>
      </c>
      <c r="F6" s="8"/>
      <c r="G6" s="8"/>
      <c r="H6" s="8"/>
    </row>
    <row r="7" spans="1:8" ht="12.75">
      <c r="A7" s="123" t="s">
        <v>48</v>
      </c>
      <c r="B7" s="8">
        <v>0</v>
      </c>
      <c r="C7" s="8">
        <v>0</v>
      </c>
      <c r="D7" s="8">
        <v>0</v>
      </c>
      <c r="F7" s="8"/>
      <c r="G7" s="8"/>
      <c r="H7" s="8"/>
    </row>
    <row r="8" spans="1:9" ht="13.5" thickBot="1">
      <c r="A8" s="129" t="s">
        <v>37</v>
      </c>
      <c r="B8" s="130">
        <f>SUM(B3:B7)</f>
        <v>829.9805456282999</v>
      </c>
      <c r="C8" s="130">
        <f>SUM(C3:C7)</f>
        <v>0.092828109308</v>
      </c>
      <c r="D8" s="130">
        <f>SUM(D3:D7)</f>
        <v>0.09863283533020001</v>
      </c>
      <c r="E8" s="131"/>
      <c r="F8" s="130">
        <v>0.8299805456282998</v>
      </c>
      <c r="G8" s="130">
        <v>0.001949390295468</v>
      </c>
      <c r="H8" s="130">
        <v>0.030576178952362004</v>
      </c>
      <c r="I8" s="8"/>
    </row>
    <row r="9" spans="7:8" ht="13.5" thickTop="1">
      <c r="G9" s="8"/>
      <c r="H9" s="8"/>
    </row>
    <row r="10" spans="1:8" ht="12.75">
      <c r="A10" s="127" t="s">
        <v>162</v>
      </c>
      <c r="B10" s="16">
        <v>1990</v>
      </c>
      <c r="G10" s="8"/>
      <c r="H10" s="8"/>
    </row>
    <row r="11" spans="1:8" ht="12.75">
      <c r="A11" s="4" t="s">
        <v>161</v>
      </c>
      <c r="B11" s="4" t="s">
        <v>39</v>
      </c>
      <c r="C11" s="4" t="s">
        <v>41</v>
      </c>
      <c r="D11" s="4" t="s">
        <v>40</v>
      </c>
      <c r="E11" s="4"/>
      <c r="F11" s="4"/>
      <c r="G11" s="140"/>
      <c r="H11" s="140"/>
    </row>
    <row r="12" spans="1:8" ht="12.75">
      <c r="A12" s="123" t="s">
        <v>83</v>
      </c>
      <c r="B12" s="8">
        <v>678.4732</v>
      </c>
      <c r="C12" s="8">
        <v>0.01638597</v>
      </c>
      <c r="D12" s="8">
        <v>0.021540800000000002</v>
      </c>
      <c r="G12" s="8"/>
      <c r="H12" s="8"/>
    </row>
    <row r="13" spans="1:8" ht="12.75">
      <c r="A13" s="123" t="s">
        <v>45</v>
      </c>
      <c r="B13" s="8">
        <v>7850.32416</v>
      </c>
      <c r="C13" s="8">
        <v>2.8236429</v>
      </c>
      <c r="D13" s="8">
        <v>0.29674991</v>
      </c>
      <c r="G13" s="8"/>
      <c r="H13" s="8"/>
    </row>
    <row r="14" spans="1:8" ht="12.75">
      <c r="A14" s="123" t="s">
        <v>46</v>
      </c>
      <c r="B14" s="8">
        <v>96.051</v>
      </c>
      <c r="C14" s="8">
        <v>0.005454</v>
      </c>
      <c r="D14" s="8">
        <v>0.03636</v>
      </c>
      <c r="G14" s="8"/>
      <c r="H14" s="8"/>
    </row>
    <row r="15" spans="1:8" ht="12.75">
      <c r="A15" s="123" t="s">
        <v>47</v>
      </c>
      <c r="B15" s="8">
        <v>1929.45947</v>
      </c>
      <c r="C15" s="8">
        <v>0.18171167000000002</v>
      </c>
      <c r="D15" s="8">
        <v>0.0442175</v>
      </c>
      <c r="G15" s="8"/>
      <c r="H15" s="8"/>
    </row>
    <row r="16" spans="1:8" ht="12.75">
      <c r="A16" s="123" t="s">
        <v>48</v>
      </c>
      <c r="B16" s="8">
        <v>543.8638550000001</v>
      </c>
      <c r="C16" s="8">
        <v>0.30678079999999996</v>
      </c>
      <c r="D16" s="8">
        <v>0.12819449000000002</v>
      </c>
      <c r="G16" s="8"/>
      <c r="H16" s="8"/>
    </row>
    <row r="17" spans="1:8" ht="12.75">
      <c r="A17" s="4" t="s">
        <v>161</v>
      </c>
      <c r="B17" s="139">
        <v>2001</v>
      </c>
      <c r="C17" s="4"/>
      <c r="D17" s="4"/>
      <c r="E17" s="139"/>
      <c r="F17" s="139" t="s">
        <v>78</v>
      </c>
      <c r="G17" s="140"/>
      <c r="H17" s="140"/>
    </row>
    <row r="18" spans="1:8" ht="12.75">
      <c r="A18" s="123" t="s">
        <v>83</v>
      </c>
      <c r="B18" s="8">
        <v>1062.46032</v>
      </c>
      <c r="C18" s="8">
        <v>0.03395875</v>
      </c>
      <c r="D18" s="8">
        <v>0.0337304</v>
      </c>
      <c r="F18" s="8"/>
      <c r="G18" s="8"/>
      <c r="H18" s="8"/>
    </row>
    <row r="19" spans="1:8" ht="12.75">
      <c r="A19" s="123" t="s">
        <v>45</v>
      </c>
      <c r="B19" s="8">
        <v>9319.004529999998</v>
      </c>
      <c r="C19" s="8">
        <v>2.1516245799999996</v>
      </c>
      <c r="D19" s="8">
        <v>1.92967059</v>
      </c>
      <c r="F19" s="8"/>
      <c r="G19" s="8"/>
      <c r="H19" s="8"/>
    </row>
    <row r="20" spans="1:8" ht="12.75">
      <c r="A20" s="123" t="s">
        <v>46</v>
      </c>
      <c r="B20" s="8">
        <v>47.13156</v>
      </c>
      <c r="C20" s="8">
        <v>0.00267624</v>
      </c>
      <c r="D20" s="8">
        <v>0.0178416</v>
      </c>
      <c r="F20" s="8"/>
      <c r="G20" s="8"/>
      <c r="H20" s="8"/>
    </row>
    <row r="21" spans="1:8" ht="12.75">
      <c r="A21" s="123" t="s">
        <v>47</v>
      </c>
      <c r="B21" s="8">
        <v>2286.2463000000002</v>
      </c>
      <c r="C21" s="8">
        <v>0.21690573000000002</v>
      </c>
      <c r="D21" s="8">
        <v>0.05231976</v>
      </c>
      <c r="F21" s="8"/>
      <c r="G21" s="8"/>
      <c r="H21" s="8"/>
    </row>
    <row r="22" spans="1:8" ht="12.75">
      <c r="A22" s="123" t="s">
        <v>48</v>
      </c>
      <c r="B22" s="8">
        <v>672.8796126000001</v>
      </c>
      <c r="C22" s="8">
        <v>0.32730865</v>
      </c>
      <c r="D22" s="8">
        <v>0.17790277000000002</v>
      </c>
      <c r="F22" s="8"/>
      <c r="G22" s="8"/>
      <c r="H22" s="8"/>
    </row>
    <row r="23" spans="1:8" ht="13.5" thickBot="1">
      <c r="A23" s="129" t="s">
        <v>37</v>
      </c>
      <c r="B23" s="130">
        <f>SUM(B18:B22)</f>
        <v>13387.722322599999</v>
      </c>
      <c r="C23" s="130">
        <f>SUM(C18:C22)</f>
        <v>2.7324739499999997</v>
      </c>
      <c r="D23" s="130">
        <f>SUM(D18:D22)</f>
        <v>2.21146512</v>
      </c>
      <c r="E23" s="131"/>
      <c r="F23" s="130">
        <v>13.387722322599998</v>
      </c>
      <c r="G23" s="130">
        <v>0.05738195294999999</v>
      </c>
      <c r="H23" s="130">
        <v>0.6855541872</v>
      </c>
    </row>
    <row r="24" ht="13.5" thickTop="1"/>
    <row r="25" ht="12.75">
      <c r="A25" s="16"/>
    </row>
    <row r="26" spans="1:5" ht="12.75">
      <c r="A26" s="16" t="s">
        <v>168</v>
      </c>
      <c r="E26" s="16"/>
    </row>
    <row r="27" spans="1:8" ht="12.75">
      <c r="A27" s="4" t="s">
        <v>161</v>
      </c>
      <c r="B27" s="4" t="s">
        <v>39</v>
      </c>
      <c r="C27" s="4" t="s">
        <v>41</v>
      </c>
      <c r="D27" s="4" t="s">
        <v>40</v>
      </c>
      <c r="E27" s="139" t="s">
        <v>78</v>
      </c>
      <c r="F27" s="4"/>
      <c r="G27" s="4"/>
      <c r="H27" s="4"/>
    </row>
    <row r="28" spans="1:8" ht="13.5" thickBot="1">
      <c r="A28" s="143" t="s">
        <v>163</v>
      </c>
      <c r="B28" s="130">
        <v>52</v>
      </c>
      <c r="C28" s="130">
        <v>0.18</v>
      </c>
      <c r="D28" s="130">
        <v>2</v>
      </c>
      <c r="E28" s="131"/>
      <c r="F28" s="130">
        <v>0.051</v>
      </c>
      <c r="G28" s="130">
        <v>0.00017999999999999998</v>
      </c>
      <c r="H28" s="130">
        <v>0.002</v>
      </c>
    </row>
    <row r="29" spans="5:9" ht="13.5" thickTop="1">
      <c r="E29" s="139" t="s">
        <v>78</v>
      </c>
      <c r="F29" s="139" t="s">
        <v>39</v>
      </c>
      <c r="G29" s="139" t="s">
        <v>41</v>
      </c>
      <c r="H29" s="139" t="s">
        <v>40</v>
      </c>
      <c r="I29" s="139" t="s">
        <v>37</v>
      </c>
    </row>
    <row r="30" spans="5:9" ht="12.75">
      <c r="E30" t="s">
        <v>164</v>
      </c>
      <c r="F30" s="8">
        <f>SUM(F8,F23,F28)</f>
        <v>14.268702868228297</v>
      </c>
      <c r="G30" s="8">
        <f>SUM(G8,G23,G28)</f>
        <v>0.05951134324546799</v>
      </c>
      <c r="H30" s="8">
        <f>SUM(H8,H23,H28)</f>
        <v>0.718130366152362</v>
      </c>
      <c r="I30" s="8">
        <f>SUM(F30:H30)</f>
        <v>15.046344577626128</v>
      </c>
    </row>
    <row r="31" spans="1:9" ht="13.5" thickBot="1">
      <c r="A31" s="131"/>
      <c r="B31" s="131"/>
      <c r="C31" s="131"/>
      <c r="D31" s="131"/>
      <c r="E31" s="133" t="s">
        <v>165</v>
      </c>
      <c r="F31" s="132">
        <f>F30/$I$30</f>
        <v>0.9483169014649457</v>
      </c>
      <c r="G31" s="132">
        <f>G30/$I$30</f>
        <v>0.003955202736348414</v>
      </c>
      <c r="H31" s="132">
        <f>H30/$I$30</f>
        <v>0.04772789579870581</v>
      </c>
      <c r="I31" s="132">
        <f>I30/$I$30</f>
        <v>1</v>
      </c>
    </row>
    <row r="32" spans="1:5" ht="13.5" thickTop="1">
      <c r="A32" s="141" t="s">
        <v>171</v>
      </c>
      <c r="B32" s="142" t="s">
        <v>39</v>
      </c>
      <c r="C32" s="142" t="s">
        <v>41</v>
      </c>
      <c r="D32" s="142" t="s">
        <v>40</v>
      </c>
      <c r="E32" s="142" t="s">
        <v>37</v>
      </c>
    </row>
    <row r="33" spans="1:7" ht="12.75">
      <c r="A33" s="123" t="s">
        <v>83</v>
      </c>
      <c r="B33" s="8">
        <v>27.779010890399995</v>
      </c>
      <c r="C33" s="8">
        <v>0.0087719856</v>
      </c>
      <c r="D33" s="8">
        <v>0.27373000000000003</v>
      </c>
      <c r="E33" s="8">
        <f>SUM(B33:D33)</f>
        <v>28.061512875999995</v>
      </c>
      <c r="F33" s="8"/>
      <c r="G33" s="8"/>
    </row>
    <row r="34" spans="1:7" ht="12.75">
      <c r="A34" s="123" t="s">
        <v>45</v>
      </c>
      <c r="B34" s="8">
        <v>785.7135430082399</v>
      </c>
      <c r="C34" s="8">
        <v>1.9078899476280002</v>
      </c>
      <c r="D34" s="8">
        <v>30.164410961962002</v>
      </c>
      <c r="E34" s="8">
        <f>SUM(B34:D34)</f>
        <v>817.7858439178298</v>
      </c>
      <c r="F34" s="8"/>
      <c r="G34" s="8"/>
    </row>
    <row r="35" spans="1:7" ht="12.75">
      <c r="A35" s="123" t="s">
        <v>46</v>
      </c>
      <c r="B35" s="8">
        <v>0</v>
      </c>
      <c r="C35" s="8">
        <v>0</v>
      </c>
      <c r="D35" s="8">
        <v>0</v>
      </c>
      <c r="E35" s="8">
        <f>SUM(B35:D35)</f>
        <v>0</v>
      </c>
      <c r="F35" s="8"/>
      <c r="G35" s="8"/>
    </row>
    <row r="36" spans="1:7" ht="12.75">
      <c r="A36" s="123" t="s">
        <v>47</v>
      </c>
      <c r="B36" s="8">
        <v>16.487991729660003</v>
      </c>
      <c r="C36" s="8">
        <v>0.03272836224</v>
      </c>
      <c r="D36" s="8">
        <v>0.1380379904</v>
      </c>
      <c r="E36" s="8">
        <f>SUM(B36:D36)</f>
        <v>16.658758082300004</v>
      </c>
      <c r="F36" s="8"/>
      <c r="G36" s="8"/>
    </row>
    <row r="37" spans="1:7" ht="12.75">
      <c r="A37" s="123" t="s">
        <v>48</v>
      </c>
      <c r="B37" s="8">
        <v>0</v>
      </c>
      <c r="C37" s="8">
        <v>0</v>
      </c>
      <c r="D37" s="8">
        <v>0</v>
      </c>
      <c r="E37" s="8">
        <f>SUM(B37:D37)</f>
        <v>0</v>
      </c>
      <c r="F37" s="8"/>
      <c r="G37" s="8"/>
    </row>
    <row r="38" spans="2:7" ht="13.5" thickBot="1">
      <c r="B38" s="8"/>
      <c r="C38" s="8"/>
      <c r="D38" s="8"/>
      <c r="E38" s="8"/>
      <c r="F38" s="8"/>
      <c r="G38" s="8"/>
    </row>
    <row r="39" spans="1:5" ht="13.5" thickTop="1">
      <c r="A39" s="139" t="s">
        <v>172</v>
      </c>
      <c r="B39" s="4" t="s">
        <v>39</v>
      </c>
      <c r="C39" s="4" t="s">
        <v>41</v>
      </c>
      <c r="D39" s="4" t="s">
        <v>40</v>
      </c>
      <c r="E39" s="142" t="s">
        <v>37</v>
      </c>
    </row>
    <row r="40" spans="1:5" ht="12.75">
      <c r="A40" s="123" t="s">
        <v>83</v>
      </c>
      <c r="B40" s="8">
        <v>1062.46032</v>
      </c>
      <c r="C40" s="8">
        <v>0.71313375</v>
      </c>
      <c r="D40" s="8">
        <v>10.456424</v>
      </c>
      <c r="E40" s="8">
        <f>SUM(B40:D40)</f>
        <v>1073.6298777499999</v>
      </c>
    </row>
    <row r="41" spans="1:5" ht="12.75">
      <c r="A41" s="123" t="s">
        <v>45</v>
      </c>
      <c r="B41" s="8">
        <v>9319.004529999998</v>
      </c>
      <c r="C41" s="8">
        <v>45.18411617999999</v>
      </c>
      <c r="D41" s="8">
        <v>598.1978829</v>
      </c>
      <c r="E41" s="8">
        <f>SUM(B41:D41)</f>
        <v>9962.386529079999</v>
      </c>
    </row>
    <row r="42" spans="1:5" ht="12.75">
      <c r="A42" s="123" t="s">
        <v>46</v>
      </c>
      <c r="B42" s="8">
        <v>47.13156</v>
      </c>
      <c r="C42" s="8">
        <v>0.056201039999999994</v>
      </c>
      <c r="D42" s="8">
        <v>5.530895999999999</v>
      </c>
      <c r="E42" s="8">
        <f>SUM(B42:D42)</f>
        <v>52.71865704</v>
      </c>
    </row>
    <row r="43" spans="1:5" ht="12.75">
      <c r="A43" s="123" t="s">
        <v>47</v>
      </c>
      <c r="B43" s="8">
        <v>2286.2463000000002</v>
      </c>
      <c r="C43" s="8">
        <v>4.5550203300000005</v>
      </c>
      <c r="D43" s="8">
        <v>16.2191256</v>
      </c>
      <c r="E43" s="8">
        <f>SUM(B43:D43)</f>
        <v>2307.0204459300003</v>
      </c>
    </row>
    <row r="44" spans="1:5" ht="12.75">
      <c r="A44" s="123" t="s">
        <v>48</v>
      </c>
      <c r="B44" s="8">
        <v>672.8796126000001</v>
      </c>
      <c r="C44" s="8">
        <v>6.8734816499999996</v>
      </c>
      <c r="D44" s="8">
        <v>55.1498587</v>
      </c>
      <c r="E44" s="8">
        <f>SUM(B44:D44)</f>
        <v>734.9029529500001</v>
      </c>
    </row>
    <row r="46" spans="1:8" ht="12.75">
      <c r="A46" s="139" t="s">
        <v>175</v>
      </c>
      <c r="B46" s="4"/>
      <c r="C46" s="4"/>
      <c r="D46" s="4"/>
      <c r="E46" s="140"/>
      <c r="F46" s="139" t="s">
        <v>169</v>
      </c>
      <c r="G46" s="139" t="s">
        <v>176</v>
      </c>
      <c r="H46" s="4"/>
    </row>
    <row r="47" spans="1:8" ht="12.75">
      <c r="A47" s="123" t="s">
        <v>83</v>
      </c>
      <c r="B47" s="8">
        <f>SUM(B33,B40)</f>
        <v>1090.2393308904</v>
      </c>
      <c r="E47" s="8">
        <f>SUM(E33,E40)</f>
        <v>1101.691390626</v>
      </c>
      <c r="F47" s="9">
        <f aca="true" t="shared" si="0" ref="F47:F52">E47/$E$52</f>
        <v>0.07347957697136351</v>
      </c>
      <c r="H47" s="124">
        <f aca="true" t="shared" si="1" ref="H47:H52">B47/$B$52</f>
        <v>0.07668181991105694</v>
      </c>
    </row>
    <row r="48" spans="1:8" ht="12.75">
      <c r="A48" s="123" t="s">
        <v>45</v>
      </c>
      <c r="B48" s="8">
        <f>SUM(B34,B41)</f>
        <v>10104.718073008238</v>
      </c>
      <c r="E48" s="8">
        <f>SUM(E34,E41)</f>
        <v>10780.172372997828</v>
      </c>
      <c r="F48" s="9">
        <f t="shared" si="0"/>
        <v>0.719005805424478</v>
      </c>
      <c r="H48" s="124">
        <f t="shared" si="1"/>
        <v>0.7107138309655372</v>
      </c>
    </row>
    <row r="49" spans="1:8" ht="12.75">
      <c r="A49" s="123" t="s">
        <v>46</v>
      </c>
      <c r="B49" s="8">
        <f>SUM(B35,B42)</f>
        <v>47.13156</v>
      </c>
      <c r="E49" s="8">
        <f>SUM(E35,E42)</f>
        <v>52.71865704</v>
      </c>
      <c r="F49" s="9">
        <f t="shared" si="0"/>
        <v>0.0035161794407746676</v>
      </c>
      <c r="H49" s="124">
        <f t="shared" si="1"/>
        <v>0.0033149912075686235</v>
      </c>
    </row>
    <row r="50" spans="1:8" ht="12.75">
      <c r="A50" s="123" t="s">
        <v>47</v>
      </c>
      <c r="B50" s="8">
        <f>SUM(B36,B43)</f>
        <v>2302.73429172966</v>
      </c>
      <c r="E50" s="8">
        <f>SUM(E36,E43)</f>
        <v>2323.6792040123005</v>
      </c>
      <c r="F50" s="9">
        <f t="shared" si="0"/>
        <v>0.15498257169002605</v>
      </c>
      <c r="H50" s="124">
        <f t="shared" si="1"/>
        <v>0.16196247122842072</v>
      </c>
    </row>
    <row r="51" spans="1:8" ht="12.75">
      <c r="A51" s="123" t="s">
        <v>48</v>
      </c>
      <c r="B51" s="8">
        <f>SUM(B37,B44)</f>
        <v>672.8796126000001</v>
      </c>
      <c r="E51" s="8">
        <f>SUM(E37,E44)</f>
        <v>734.9029529500001</v>
      </c>
      <c r="F51" s="9">
        <f t="shared" si="0"/>
        <v>0.04901586647335779</v>
      </c>
      <c r="H51" s="124">
        <f t="shared" si="1"/>
        <v>0.047326886687416705</v>
      </c>
    </row>
    <row r="52" spans="1:8" ht="12.75">
      <c r="A52" s="127" t="s">
        <v>177</v>
      </c>
      <c r="B52" s="8">
        <f>SUM(B47:B51)</f>
        <v>14217.702868228296</v>
      </c>
      <c r="E52" s="8">
        <f>SUM(E47:E51)</f>
        <v>14993.164577626128</v>
      </c>
      <c r="F52" s="9">
        <f t="shared" si="0"/>
        <v>1</v>
      </c>
      <c r="H52" s="124">
        <f t="shared" si="1"/>
        <v>1</v>
      </c>
    </row>
    <row r="53" spans="1:8" ht="12.75">
      <c r="A53" s="139" t="s">
        <v>178</v>
      </c>
      <c r="B53" s="140">
        <f>SUM(B28,B52)</f>
        <v>14269.702868228296</v>
      </c>
      <c r="C53" s="4"/>
      <c r="D53" s="4"/>
      <c r="E53" s="4"/>
      <c r="F53" s="139" t="s">
        <v>170</v>
      </c>
      <c r="G53" s="139" t="s">
        <v>179</v>
      </c>
      <c r="H53" s="128"/>
    </row>
    <row r="54" spans="1:8" ht="12.75">
      <c r="A54" s="123" t="s">
        <v>83</v>
      </c>
      <c r="E54" s="125">
        <f>$E$59*F54</f>
        <v>1.105599034529337</v>
      </c>
      <c r="F54" s="9">
        <v>0.07347957697136351</v>
      </c>
      <c r="G54" s="125">
        <f>$G$59*H54</f>
        <v>1.0942267855257748</v>
      </c>
      <c r="H54" s="124">
        <v>0.07668181991105694</v>
      </c>
    </row>
    <row r="55" spans="1:8" ht="12.75">
      <c r="A55" s="123" t="s">
        <v>45</v>
      </c>
      <c r="E55" s="125">
        <f>$E$59*F55</f>
        <v>10.818409101730301</v>
      </c>
      <c r="F55" s="9">
        <v>0.719005805424478</v>
      </c>
      <c r="G55" s="125">
        <f>$G$59*H55</f>
        <v>10.141675192218447</v>
      </c>
      <c r="H55" s="124">
        <v>0.7107138309655372</v>
      </c>
    </row>
    <row r="56" spans="1:8" ht="12.75">
      <c r="A56" s="123" t="s">
        <v>46</v>
      </c>
      <c r="E56" s="125">
        <f>$E$59*F56</f>
        <v>0.05290564746266039</v>
      </c>
      <c r="F56" s="9">
        <v>0.0035161794407746676</v>
      </c>
      <c r="G56" s="125">
        <f>$G$59*H56</f>
        <v>0.04730393954279357</v>
      </c>
      <c r="H56" s="124">
        <v>0.0033149912075686235</v>
      </c>
    </row>
    <row r="57" spans="1:8" ht="12.75">
      <c r="A57" s="123" t="s">
        <v>47</v>
      </c>
      <c r="E57" s="125">
        <f>$E$59*F57</f>
        <v>2.331921177174776</v>
      </c>
      <c r="F57" s="9">
        <v>0.15498257169002605</v>
      </c>
      <c r="G57" s="125">
        <f>$G$59*H57</f>
        <v>2.311156340233538</v>
      </c>
      <c r="H57" s="124">
        <v>0.16196247122842072</v>
      </c>
    </row>
    <row r="58" spans="1:8" ht="12.75">
      <c r="A58" s="123" t="s">
        <v>48</v>
      </c>
      <c r="E58" s="125">
        <f>$E$59*F58</f>
        <v>0.7375096167290532</v>
      </c>
      <c r="F58" s="9">
        <v>0.04901586647335779</v>
      </c>
      <c r="G58" s="125">
        <f>$G$59*H58</f>
        <v>0.6753406107077458</v>
      </c>
      <c r="H58" s="124">
        <v>0.047326886687416705</v>
      </c>
    </row>
    <row r="59" spans="1:8" ht="13.5" thickBot="1">
      <c r="A59" s="131" t="s">
        <v>37</v>
      </c>
      <c r="B59" s="131"/>
      <c r="C59" s="131"/>
      <c r="D59" s="131"/>
      <c r="E59" s="134">
        <v>15.046344577626128</v>
      </c>
      <c r="F59" s="135">
        <v>1</v>
      </c>
      <c r="G59" s="134">
        <v>14.269702868228297</v>
      </c>
      <c r="H59" s="132">
        <v>1</v>
      </c>
    </row>
    <row r="60" ht="13.5" thickTop="1"/>
  </sheetData>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9"/>
  <sheetViews>
    <sheetView workbookViewId="0" topLeftCell="A1">
      <selection activeCell="D6" sqref="D6"/>
    </sheetView>
  </sheetViews>
  <sheetFormatPr defaultColWidth="11.421875" defaultRowHeight="12.75"/>
  <sheetData>
    <row r="1" spans="1:14" ht="12.75">
      <c r="A1" t="s">
        <v>38</v>
      </c>
      <c r="B1" t="s">
        <v>31</v>
      </c>
      <c r="E1" t="s">
        <v>33</v>
      </c>
      <c r="H1" t="s">
        <v>34</v>
      </c>
      <c r="K1" t="s">
        <v>32</v>
      </c>
      <c r="N1" t="s">
        <v>55</v>
      </c>
    </row>
    <row r="2" spans="1:16" ht="12.75">
      <c r="A2" s="4" t="s">
        <v>42</v>
      </c>
      <c r="B2" s="4">
        <v>1990</v>
      </c>
      <c r="C2" s="4">
        <v>2001</v>
      </c>
      <c r="D2" s="4" t="s">
        <v>43</v>
      </c>
      <c r="E2" s="4">
        <v>1990</v>
      </c>
      <c r="F2" s="4">
        <v>2001</v>
      </c>
      <c r="G2" s="4" t="s">
        <v>43</v>
      </c>
      <c r="H2" s="4">
        <v>1990</v>
      </c>
      <c r="I2" s="4">
        <v>2001</v>
      </c>
      <c r="J2" s="4" t="s">
        <v>43</v>
      </c>
      <c r="K2" s="4">
        <v>1990</v>
      </c>
      <c r="L2" s="4">
        <v>2001</v>
      </c>
      <c r="M2" s="4" t="s">
        <v>43</v>
      </c>
      <c r="N2" s="4">
        <v>1990</v>
      </c>
      <c r="O2" s="4">
        <v>2001</v>
      </c>
      <c r="P2" s="4" t="s">
        <v>43</v>
      </c>
    </row>
    <row r="3" spans="1:16" ht="12.75">
      <c r="A3" t="s">
        <v>39</v>
      </c>
      <c r="B3" s="8">
        <v>695.0029728609554</v>
      </c>
      <c r="C3" s="8">
        <v>833.9249238001835</v>
      </c>
      <c r="D3" s="37">
        <f>(C3-B3)/B3*100</f>
        <v>19.988684417760215</v>
      </c>
      <c r="E3" s="268">
        <v>64.67976648668218</v>
      </c>
      <c r="F3" s="267">
        <v>68.50658640623634</v>
      </c>
      <c r="G3" s="37">
        <f>(F3-E3)/E3*100</f>
        <v>5.916564216944276</v>
      </c>
      <c r="H3" s="8">
        <v>46.700328804936</v>
      </c>
      <c r="I3" s="8">
        <v>54.39690952218933</v>
      </c>
      <c r="J3" s="37">
        <f>(I3-H3)/H3*100</f>
        <v>16.480784855715708</v>
      </c>
      <c r="K3" s="280">
        <v>11.871171685</v>
      </c>
      <c r="L3" s="8">
        <v>14.268722322000002</v>
      </c>
      <c r="M3" s="37">
        <f>(L3-K3)/K3*100</f>
        <v>20.196411109355477</v>
      </c>
      <c r="N3" s="8">
        <f aca="true" t="shared" si="0" ref="N3:O5">SUM(B3,E3,H3,K3)</f>
        <v>818.2542398375737</v>
      </c>
      <c r="O3" s="8">
        <f t="shared" si="0"/>
        <v>971.0971420506091</v>
      </c>
      <c r="P3" s="37">
        <f>(O3-N3)/N3*100</f>
        <v>18.67914576811424</v>
      </c>
    </row>
    <row r="4" spans="1:16" ht="12.75">
      <c r="A4" t="s">
        <v>41</v>
      </c>
      <c r="B4" s="8">
        <v>4.781758484424115</v>
      </c>
      <c r="C4" s="8">
        <v>3.0485364480749686</v>
      </c>
      <c r="D4" s="37">
        <f>(C4-B4)/B4*100</f>
        <v>-36.246540723352425</v>
      </c>
      <c r="E4" s="267">
        <v>0.3164973784033636</v>
      </c>
      <c r="F4" s="267">
        <v>0.2821929280611297</v>
      </c>
      <c r="G4" s="37">
        <f>(F4-E4)/E4*100</f>
        <v>-10.838778670234102</v>
      </c>
      <c r="H4" s="8">
        <v>0.166296637467366</v>
      </c>
      <c r="I4" s="8">
        <v>0.16268184383534737</v>
      </c>
      <c r="J4" s="37">
        <f>(I4-H4)/H4*100</f>
        <v>-2.1737021788717783</v>
      </c>
      <c r="K4" s="280">
        <v>0.07341348234999999</v>
      </c>
      <c r="L4" s="8">
        <v>0.059511952740000006</v>
      </c>
      <c r="M4" s="37">
        <f>(L4-K4)/K4*100</f>
        <v>-18.935935423583658</v>
      </c>
      <c r="N4" s="8">
        <f t="shared" si="0"/>
        <v>5.337965982644845</v>
      </c>
      <c r="O4" s="8">
        <f t="shared" si="0"/>
        <v>3.5529231727114454</v>
      </c>
      <c r="P4" s="37">
        <f>(O4-N4)/N4*100</f>
        <v>-33.440505535948546</v>
      </c>
    </row>
    <row r="5" spans="1:16" ht="13.5" thickBot="1">
      <c r="A5" s="131" t="s">
        <v>40</v>
      </c>
      <c r="B5" s="130">
        <v>11.659997469452826</v>
      </c>
      <c r="C5" s="130">
        <v>26.361011821610287</v>
      </c>
      <c r="D5" s="144">
        <f>(C5-B5)/B5*100</f>
        <v>126.08076794760525</v>
      </c>
      <c r="E5" s="269">
        <v>0.80259049074364</v>
      </c>
      <c r="F5" s="269">
        <v>1.555666256534273</v>
      </c>
      <c r="G5" s="144">
        <f>(F5-E5)/E5*100</f>
        <v>93.83063647974085</v>
      </c>
      <c r="H5" s="130">
        <v>0.18631341806</v>
      </c>
      <c r="I5" s="130">
        <v>0.07125320478465502</v>
      </c>
      <c r="J5" s="144">
        <f>(I5-H5)/H5*100</f>
        <v>-61.75626773069626</v>
      </c>
      <c r="K5" s="281">
        <v>0.1705694401</v>
      </c>
      <c r="L5" s="130">
        <v>0.7185541871999999</v>
      </c>
      <c r="M5" s="144">
        <f>(L5-K5)/K5*100</f>
        <v>321.2678348353211</v>
      </c>
      <c r="N5" s="130">
        <f t="shared" si="0"/>
        <v>12.819470818356464</v>
      </c>
      <c r="O5" s="130">
        <f t="shared" si="0"/>
        <v>28.706485470129213</v>
      </c>
      <c r="P5" s="144">
        <f>(O5-N5)/N5*100</f>
        <v>123.92878674074288</v>
      </c>
    </row>
    <row r="6" spans="5:11" ht="13.5" thickTop="1">
      <c r="E6" s="125"/>
      <c r="F6" s="125"/>
      <c r="K6" s="8"/>
    </row>
    <row r="7" spans="2:11" ht="12.75">
      <c r="B7" s="9"/>
      <c r="E7" s="16" t="s">
        <v>260</v>
      </c>
      <c r="H7" s="16" t="s">
        <v>262</v>
      </c>
      <c r="K7" s="16" t="s">
        <v>264</v>
      </c>
    </row>
    <row r="8" ht="12.75">
      <c r="K8" s="16" t="s">
        <v>265</v>
      </c>
    </row>
    <row r="9" ht="12.75">
      <c r="K9" s="16" t="s">
        <v>266</v>
      </c>
    </row>
  </sheetData>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1:M7"/>
  <sheetViews>
    <sheetView workbookViewId="0" topLeftCell="A1">
      <selection activeCell="A6" sqref="A6"/>
    </sheetView>
  </sheetViews>
  <sheetFormatPr defaultColWidth="11.421875" defaultRowHeight="12.75"/>
  <sheetData>
    <row r="1" spans="1:11" ht="12.75">
      <c r="A1" t="s">
        <v>44</v>
      </c>
      <c r="B1" t="s">
        <v>31</v>
      </c>
      <c r="E1" t="s">
        <v>33</v>
      </c>
      <c r="H1" t="s">
        <v>34</v>
      </c>
      <c r="K1" t="s">
        <v>32</v>
      </c>
    </row>
    <row r="2" spans="1:13" ht="12.75">
      <c r="A2" s="4" t="s">
        <v>42</v>
      </c>
      <c r="B2" s="4">
        <v>1990</v>
      </c>
      <c r="C2" s="4">
        <v>2001</v>
      </c>
      <c r="D2" s="4" t="s">
        <v>43</v>
      </c>
      <c r="E2" s="4">
        <v>1990</v>
      </c>
      <c r="F2" s="4">
        <v>2001</v>
      </c>
      <c r="G2" s="4" t="s">
        <v>43</v>
      </c>
      <c r="H2" s="4">
        <v>1990</v>
      </c>
      <c r="I2" s="4">
        <v>2001</v>
      </c>
      <c r="J2" s="4" t="s">
        <v>43</v>
      </c>
      <c r="K2" s="4">
        <v>1990</v>
      </c>
      <c r="L2" s="4">
        <v>2001</v>
      </c>
      <c r="M2" s="4" t="s">
        <v>43</v>
      </c>
    </row>
    <row r="3" spans="1:13" ht="12.75">
      <c r="A3" t="s">
        <v>45</v>
      </c>
      <c r="B3" s="8">
        <v>649.1004730277084</v>
      </c>
      <c r="C3" s="8">
        <v>798.6353395991717</v>
      </c>
      <c r="D3" s="37">
        <f>(C3-B3)/B3*100</f>
        <v>23.037245046820367</v>
      </c>
      <c r="E3" s="208" t="s">
        <v>248</v>
      </c>
      <c r="F3" s="208" t="s">
        <v>248</v>
      </c>
      <c r="G3" s="208" t="s">
        <v>248</v>
      </c>
      <c r="H3" s="208" t="s">
        <v>248</v>
      </c>
      <c r="I3" s="208" t="s">
        <v>248</v>
      </c>
      <c r="J3" s="208" t="s">
        <v>248</v>
      </c>
      <c r="K3" s="208" t="s">
        <v>248</v>
      </c>
      <c r="L3" s="8">
        <v>10.141675192218447</v>
      </c>
      <c r="M3" s="208" t="s">
        <v>248</v>
      </c>
    </row>
    <row r="4" spans="1:13" ht="12.75">
      <c r="A4" t="s">
        <v>46</v>
      </c>
      <c r="B4" s="8">
        <v>9.808912714209118</v>
      </c>
      <c r="C4" s="8">
        <v>7.085865488113284</v>
      </c>
      <c r="D4" s="37">
        <f>(C4-B4)/B4*100</f>
        <v>-27.76094869466264</v>
      </c>
      <c r="E4" s="208" t="s">
        <v>248</v>
      </c>
      <c r="F4" s="208" t="s">
        <v>248</v>
      </c>
      <c r="G4" s="208" t="s">
        <v>248</v>
      </c>
      <c r="H4" s="208" t="s">
        <v>248</v>
      </c>
      <c r="I4" s="208" t="s">
        <v>248</v>
      </c>
      <c r="J4" s="208" t="s">
        <v>248</v>
      </c>
      <c r="K4" s="208" t="s">
        <v>248</v>
      </c>
      <c r="L4" s="8">
        <v>0.04730393954279357</v>
      </c>
      <c r="M4" s="208" t="s">
        <v>248</v>
      </c>
    </row>
    <row r="5" spans="1:13" ht="12.75">
      <c r="A5" t="s">
        <v>47</v>
      </c>
      <c r="B5" s="8">
        <v>16.90892121075599</v>
      </c>
      <c r="C5" s="8">
        <v>15.24459820369821</v>
      </c>
      <c r="D5" s="37">
        <f>(C5-B5)/B5*100</f>
        <v>-9.84286925412535</v>
      </c>
      <c r="E5" s="208" t="s">
        <v>248</v>
      </c>
      <c r="F5" s="208" t="s">
        <v>248</v>
      </c>
      <c r="G5" s="208" t="s">
        <v>248</v>
      </c>
      <c r="H5" s="208" t="s">
        <v>248</v>
      </c>
      <c r="I5" s="208" t="s">
        <v>248</v>
      </c>
      <c r="J5" s="208" t="s">
        <v>248</v>
      </c>
      <c r="K5" s="208" t="s">
        <v>248</v>
      </c>
      <c r="L5" s="8">
        <v>2.311156340233538</v>
      </c>
      <c r="M5" s="208" t="s">
        <v>248</v>
      </c>
    </row>
    <row r="6" spans="1:13" ht="12.75">
      <c r="A6" t="s">
        <v>83</v>
      </c>
      <c r="B6" s="8">
        <v>21.974425900150987</v>
      </c>
      <c r="C6" s="8">
        <v>28.101980877825454</v>
      </c>
      <c r="D6" s="37">
        <f>(C6-B6)/B6*100</f>
        <v>27.884937724959475</v>
      </c>
      <c r="E6" s="208" t="s">
        <v>248</v>
      </c>
      <c r="F6" s="208" t="s">
        <v>248</v>
      </c>
      <c r="G6" s="208" t="s">
        <v>248</v>
      </c>
      <c r="H6" s="208" t="s">
        <v>248</v>
      </c>
      <c r="I6" s="208" t="s">
        <v>248</v>
      </c>
      <c r="J6" s="208" t="s">
        <v>248</v>
      </c>
      <c r="K6" s="208" t="s">
        <v>248</v>
      </c>
      <c r="L6" s="8">
        <v>1.0942267855257748</v>
      </c>
      <c r="M6" s="208" t="s">
        <v>248</v>
      </c>
    </row>
    <row r="7" spans="1:13" ht="13.5" thickBot="1">
      <c r="A7" s="131" t="s">
        <v>48</v>
      </c>
      <c r="B7" s="130">
        <v>13.607267147175456</v>
      </c>
      <c r="C7" s="130">
        <v>14.266687901059989</v>
      </c>
      <c r="D7" s="144">
        <f>(C7-B7)/B7*100</f>
        <v>4.846092508894503</v>
      </c>
      <c r="E7" s="209" t="s">
        <v>248</v>
      </c>
      <c r="F7" s="209" t="s">
        <v>248</v>
      </c>
      <c r="G7" s="209" t="s">
        <v>248</v>
      </c>
      <c r="H7" s="209" t="s">
        <v>248</v>
      </c>
      <c r="I7" s="209" t="s">
        <v>248</v>
      </c>
      <c r="J7" s="209" t="s">
        <v>248</v>
      </c>
      <c r="K7" s="209" t="s">
        <v>248</v>
      </c>
      <c r="L7" s="130">
        <v>0.6753406107077458</v>
      </c>
      <c r="M7" s="209" t="s">
        <v>248</v>
      </c>
    </row>
    <row r="8" ht="13.5" thickTop="1"/>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huttunen</dc:creator>
  <cp:keywords/>
  <dc:description/>
  <cp:lastModifiedBy>huttunen</cp:lastModifiedBy>
  <cp:lastPrinted>2004-04-27T11:08:34Z</cp:lastPrinted>
  <dcterms:created xsi:type="dcterms:W3CDTF">2003-09-12T12:48:29Z</dcterms:created>
  <dcterms:modified xsi:type="dcterms:W3CDTF">2004-04-27T11:37:12Z</dcterms:modified>
  <cp:category/>
  <cp:version/>
  <cp:contentType/>
  <cp:contentStatus/>
</cp:coreProperties>
</file>