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ODYSSEE data" sheetId="1" r:id="rId1"/>
    <sheet name="Graph4_benchmark_cement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136" i="1" l="1"/>
  <c r="I136" i="1"/>
  <c r="E136" i="1"/>
  <c r="G136" i="1" s="1"/>
  <c r="F136" i="1" s="1"/>
  <c r="J135" i="1"/>
  <c r="I135" i="1"/>
  <c r="E135" i="1"/>
  <c r="K135" i="1" s="1"/>
  <c r="J134" i="1"/>
  <c r="I134" i="1"/>
  <c r="E134" i="1"/>
  <c r="G134" i="1" s="1"/>
  <c r="F134" i="1" s="1"/>
  <c r="J133" i="1"/>
  <c r="I133" i="1"/>
  <c r="E133" i="1"/>
  <c r="K133" i="1" s="1"/>
  <c r="J132" i="1"/>
  <c r="I132" i="1"/>
  <c r="E132" i="1"/>
  <c r="G132" i="1" s="1"/>
  <c r="F132" i="1" s="1"/>
  <c r="J131" i="1"/>
  <c r="I131" i="1"/>
  <c r="E131" i="1"/>
  <c r="K131" i="1" s="1"/>
  <c r="C130" i="1"/>
  <c r="J130" i="1" s="1"/>
  <c r="J129" i="1"/>
  <c r="I129" i="1"/>
  <c r="E129" i="1"/>
  <c r="G129" i="1" s="1"/>
  <c r="F129" i="1" s="1"/>
  <c r="J128" i="1"/>
  <c r="I128" i="1"/>
  <c r="E128" i="1"/>
  <c r="K128" i="1" s="1"/>
  <c r="J127" i="1"/>
  <c r="I127" i="1"/>
  <c r="E127" i="1"/>
  <c r="G127" i="1" s="1"/>
  <c r="F127" i="1" s="1"/>
  <c r="J126" i="1"/>
  <c r="I126" i="1"/>
  <c r="E126" i="1"/>
  <c r="K126" i="1" s="1"/>
  <c r="J125" i="1"/>
  <c r="I125" i="1"/>
  <c r="E125" i="1"/>
  <c r="G125" i="1" s="1"/>
  <c r="F125" i="1" s="1"/>
  <c r="J124" i="1"/>
  <c r="I124" i="1"/>
  <c r="E124" i="1"/>
  <c r="K124" i="1" s="1"/>
  <c r="J123" i="1"/>
  <c r="I123" i="1"/>
  <c r="E123" i="1"/>
  <c r="G123" i="1" s="1"/>
  <c r="F123" i="1" s="1"/>
  <c r="J122" i="1"/>
  <c r="I122" i="1"/>
  <c r="E122" i="1"/>
  <c r="K122" i="1" s="1"/>
  <c r="J121" i="1"/>
  <c r="I121" i="1"/>
  <c r="E121" i="1"/>
  <c r="G121" i="1" s="1"/>
  <c r="F121" i="1" s="1"/>
  <c r="J120" i="1"/>
  <c r="I120" i="1"/>
  <c r="E120" i="1"/>
  <c r="K120" i="1" s="1"/>
  <c r="C119" i="1"/>
  <c r="J119" i="1" s="1"/>
  <c r="J118" i="1"/>
  <c r="I118" i="1"/>
  <c r="E118" i="1"/>
  <c r="G118" i="1" s="1"/>
  <c r="F118" i="1" s="1"/>
  <c r="I113" i="1"/>
  <c r="G113" i="1"/>
  <c r="F113" i="1" s="1"/>
  <c r="E113" i="1"/>
  <c r="J113" i="1" s="1"/>
  <c r="K113" i="1" s="1"/>
  <c r="I112" i="1"/>
  <c r="G112" i="1"/>
  <c r="F112" i="1" s="1"/>
  <c r="E112" i="1"/>
  <c r="J112" i="1" s="1"/>
  <c r="K112" i="1" s="1"/>
  <c r="I111" i="1"/>
  <c r="G111" i="1"/>
  <c r="F111" i="1" s="1"/>
  <c r="E111" i="1"/>
  <c r="J111" i="1" s="1"/>
  <c r="K111" i="1" s="1"/>
  <c r="I110" i="1"/>
  <c r="G110" i="1"/>
  <c r="F110" i="1" s="1"/>
  <c r="E110" i="1"/>
  <c r="J110" i="1" s="1"/>
  <c r="K110" i="1" s="1"/>
  <c r="I109" i="1"/>
  <c r="G109" i="1"/>
  <c r="F109" i="1" s="1"/>
  <c r="E109" i="1"/>
  <c r="J109" i="1" s="1"/>
  <c r="K109" i="1" s="1"/>
  <c r="I108" i="1"/>
  <c r="G108" i="1"/>
  <c r="F108" i="1" s="1"/>
  <c r="E108" i="1"/>
  <c r="J108" i="1" s="1"/>
  <c r="K108" i="1" s="1"/>
  <c r="I107" i="1"/>
  <c r="G107" i="1"/>
  <c r="F107" i="1" s="1"/>
  <c r="E107" i="1"/>
  <c r="J107" i="1" s="1"/>
  <c r="K107" i="1" s="1"/>
  <c r="I106" i="1"/>
  <c r="G106" i="1"/>
  <c r="F106" i="1" s="1"/>
  <c r="E106" i="1"/>
  <c r="J106" i="1" s="1"/>
  <c r="K106" i="1" s="1"/>
  <c r="I105" i="1"/>
  <c r="G105" i="1"/>
  <c r="F105" i="1"/>
  <c r="E105" i="1"/>
  <c r="K105" i="1" s="1"/>
  <c r="I104" i="1"/>
  <c r="G104" i="1"/>
  <c r="F104" i="1"/>
  <c r="E104" i="1"/>
  <c r="J104" i="1" s="1"/>
  <c r="K104" i="1" s="1"/>
  <c r="I103" i="1"/>
  <c r="G103" i="1"/>
  <c r="F103" i="1"/>
  <c r="E103" i="1"/>
  <c r="J103" i="1" s="1"/>
  <c r="K103" i="1" s="1"/>
  <c r="I102" i="1"/>
  <c r="G102" i="1"/>
  <c r="F102" i="1"/>
  <c r="E102" i="1"/>
  <c r="J102" i="1" s="1"/>
  <c r="K102" i="1" s="1"/>
  <c r="I101" i="1"/>
  <c r="G101" i="1"/>
  <c r="F101" i="1"/>
  <c r="E101" i="1"/>
  <c r="J101" i="1" s="1"/>
  <c r="K101" i="1" s="1"/>
  <c r="I100" i="1"/>
  <c r="G100" i="1"/>
  <c r="F100" i="1"/>
  <c r="E100" i="1"/>
  <c r="J100" i="1" s="1"/>
  <c r="K100" i="1" s="1"/>
  <c r="I99" i="1"/>
  <c r="G99" i="1"/>
  <c r="F99" i="1"/>
  <c r="E99" i="1"/>
  <c r="J99" i="1" s="1"/>
  <c r="K99" i="1" s="1"/>
  <c r="I98" i="1"/>
  <c r="G98" i="1"/>
  <c r="F98" i="1"/>
  <c r="E98" i="1"/>
  <c r="J98" i="1" s="1"/>
  <c r="K98" i="1" s="1"/>
  <c r="I97" i="1"/>
  <c r="G97" i="1"/>
  <c r="F97" i="1"/>
  <c r="E97" i="1"/>
  <c r="J97" i="1" s="1"/>
  <c r="K97" i="1" s="1"/>
  <c r="I96" i="1"/>
  <c r="G96" i="1"/>
  <c r="F96" i="1"/>
  <c r="E96" i="1"/>
  <c r="J96" i="1" s="1"/>
  <c r="K96" i="1" s="1"/>
  <c r="I90" i="1"/>
  <c r="G90" i="1"/>
  <c r="F90" i="1"/>
  <c r="E90" i="1"/>
  <c r="J90" i="1" s="1"/>
  <c r="K90" i="1" s="1"/>
  <c r="I89" i="1"/>
  <c r="G89" i="1"/>
  <c r="F89" i="1"/>
  <c r="E89" i="1"/>
  <c r="J89" i="1" s="1"/>
  <c r="K89" i="1" s="1"/>
  <c r="I88" i="1"/>
  <c r="G88" i="1"/>
  <c r="F88" i="1"/>
  <c r="E88" i="1"/>
  <c r="J88" i="1" s="1"/>
  <c r="K88" i="1" s="1"/>
  <c r="I87" i="1"/>
  <c r="G87" i="1"/>
  <c r="F87" i="1"/>
  <c r="E87" i="1"/>
  <c r="J87" i="1" s="1"/>
  <c r="K87" i="1" s="1"/>
  <c r="I86" i="1"/>
  <c r="G86" i="1"/>
  <c r="F86" i="1"/>
  <c r="E86" i="1"/>
  <c r="J86" i="1" s="1"/>
  <c r="K86" i="1" s="1"/>
  <c r="I85" i="1"/>
  <c r="G85" i="1"/>
  <c r="F85" i="1"/>
  <c r="E85" i="1"/>
  <c r="J85" i="1" s="1"/>
  <c r="K85" i="1" s="1"/>
  <c r="I84" i="1"/>
  <c r="G84" i="1"/>
  <c r="F84" i="1"/>
  <c r="E84" i="1"/>
  <c r="J84" i="1" s="1"/>
  <c r="K84" i="1" s="1"/>
  <c r="I83" i="1"/>
  <c r="G83" i="1"/>
  <c r="F83" i="1"/>
  <c r="E83" i="1"/>
  <c r="J83" i="1" s="1"/>
  <c r="K83" i="1" s="1"/>
  <c r="I82" i="1"/>
  <c r="G82" i="1"/>
  <c r="F82" i="1"/>
  <c r="E82" i="1"/>
  <c r="J82" i="1" s="1"/>
  <c r="K82" i="1" s="1"/>
  <c r="I81" i="1"/>
  <c r="G81" i="1"/>
  <c r="F81" i="1"/>
  <c r="E81" i="1"/>
  <c r="J81" i="1" s="1"/>
  <c r="K81" i="1" s="1"/>
  <c r="I80" i="1"/>
  <c r="G80" i="1"/>
  <c r="F80" i="1"/>
  <c r="E80" i="1"/>
  <c r="J80" i="1" s="1"/>
  <c r="K80" i="1" s="1"/>
  <c r="I79" i="1"/>
  <c r="G79" i="1"/>
  <c r="F79" i="1"/>
  <c r="E79" i="1"/>
  <c r="J79" i="1" s="1"/>
  <c r="K79" i="1" s="1"/>
  <c r="I78" i="1"/>
  <c r="G78" i="1"/>
  <c r="F78" i="1"/>
  <c r="E78" i="1"/>
  <c r="J78" i="1" s="1"/>
  <c r="K78" i="1" s="1"/>
  <c r="I77" i="1"/>
  <c r="G77" i="1"/>
  <c r="F77" i="1"/>
  <c r="E77" i="1"/>
  <c r="J77" i="1" s="1"/>
  <c r="K77" i="1" s="1"/>
  <c r="K60" i="1"/>
  <c r="I60" i="1"/>
  <c r="G60" i="1"/>
  <c r="E60" i="1"/>
  <c r="C60" i="1"/>
  <c r="P59" i="1"/>
  <c r="M59" i="1"/>
  <c r="G61" i="1" s="1"/>
  <c r="P58" i="1"/>
  <c r="Q58" i="1" s="1"/>
  <c r="M58" i="1"/>
  <c r="B67" i="1" s="1"/>
  <c r="B68" i="1" s="1"/>
  <c r="W53" i="1"/>
  <c r="AB52" i="1"/>
  <c r="AA52" i="1"/>
  <c r="Z52" i="1"/>
  <c r="Y52" i="1"/>
  <c r="X52" i="1"/>
  <c r="W52" i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C51" i="1"/>
  <c r="N47" i="1"/>
  <c r="M47" i="1"/>
  <c r="O46" i="1"/>
  <c r="N46" i="1"/>
  <c r="M46" i="1"/>
  <c r="N45" i="1"/>
  <c r="M45" i="1"/>
  <c r="N44" i="1"/>
  <c r="M44" i="1"/>
  <c r="O43" i="1"/>
  <c r="N43" i="1"/>
  <c r="M43" i="1"/>
  <c r="N42" i="1"/>
  <c r="M42" i="1"/>
  <c r="O41" i="1"/>
  <c r="N41" i="1"/>
  <c r="M41" i="1"/>
  <c r="N40" i="1"/>
  <c r="M40" i="1"/>
  <c r="O39" i="1"/>
  <c r="N39" i="1"/>
  <c r="M39" i="1"/>
  <c r="O38" i="1"/>
  <c r="N38" i="1"/>
  <c r="M38" i="1"/>
  <c r="O37" i="1"/>
  <c r="N37" i="1"/>
  <c r="M37" i="1"/>
  <c r="N36" i="1"/>
  <c r="M36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N21" i="1"/>
  <c r="M21" i="1"/>
  <c r="O20" i="1"/>
  <c r="N20" i="1"/>
  <c r="M20" i="1"/>
  <c r="O19" i="1"/>
  <c r="N19" i="1"/>
  <c r="M19" i="1"/>
  <c r="U15" i="1"/>
  <c r="AB11" i="1"/>
  <c r="AA11" i="1"/>
  <c r="Z11" i="1"/>
  <c r="X11" i="1"/>
  <c r="W11" i="1"/>
  <c r="AB10" i="1"/>
  <c r="AA10" i="1"/>
  <c r="Z10" i="1"/>
  <c r="X10" i="1"/>
  <c r="W10" i="1"/>
  <c r="AB9" i="1"/>
  <c r="AA9" i="1"/>
  <c r="Z9" i="1"/>
  <c r="X9" i="1"/>
  <c r="W9" i="1"/>
  <c r="AB8" i="1"/>
  <c r="AA8" i="1"/>
  <c r="Z8" i="1"/>
  <c r="X8" i="1"/>
  <c r="W8" i="1"/>
  <c r="AB7" i="1"/>
  <c r="AA7" i="1"/>
  <c r="Z7" i="1"/>
  <c r="X7" i="1"/>
  <c r="W7" i="1"/>
  <c r="AB6" i="1"/>
  <c r="AA6" i="1"/>
  <c r="Z6" i="1"/>
  <c r="X6" i="1"/>
  <c r="W6" i="1"/>
  <c r="AB5" i="1"/>
  <c r="AA5" i="1"/>
  <c r="Z5" i="1"/>
  <c r="X5" i="1"/>
  <c r="W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N59" i="1" l="1"/>
  <c r="B60" i="1"/>
  <c r="D60" i="1"/>
  <c r="F60" i="1"/>
  <c r="H60" i="1"/>
  <c r="J60" i="1"/>
  <c r="L60" i="1"/>
  <c r="C61" i="1"/>
  <c r="E61" i="1"/>
  <c r="L131" i="1"/>
  <c r="L133" i="1"/>
  <c r="L135" i="1"/>
  <c r="C67" i="1"/>
  <c r="C68" i="1" s="1"/>
  <c r="L61" i="1"/>
  <c r="J61" i="1"/>
  <c r="H61" i="1"/>
  <c r="K61" i="1"/>
  <c r="I61" i="1"/>
  <c r="O59" i="1"/>
  <c r="Q59" i="1"/>
  <c r="E71" i="1"/>
  <c r="B61" i="1"/>
  <c r="D61" i="1"/>
  <c r="F61" i="1"/>
  <c r="L120" i="1"/>
  <c r="L122" i="1"/>
  <c r="L124" i="1"/>
  <c r="L126" i="1"/>
  <c r="L128" i="1"/>
  <c r="K118" i="1"/>
  <c r="L118" i="1" s="1"/>
  <c r="I119" i="1"/>
  <c r="G120" i="1"/>
  <c r="F120" i="1" s="1"/>
  <c r="K121" i="1"/>
  <c r="L121" i="1" s="1"/>
  <c r="G122" i="1"/>
  <c r="F122" i="1" s="1"/>
  <c r="K123" i="1"/>
  <c r="L123" i="1" s="1"/>
  <c r="G124" i="1"/>
  <c r="F124" i="1" s="1"/>
  <c r="K125" i="1"/>
  <c r="L125" i="1" s="1"/>
  <c r="G126" i="1"/>
  <c r="F126" i="1" s="1"/>
  <c r="K127" i="1"/>
  <c r="L127" i="1" s="1"/>
  <c r="G128" i="1"/>
  <c r="F128" i="1" s="1"/>
  <c r="K129" i="1"/>
  <c r="L129" i="1" s="1"/>
  <c r="I130" i="1"/>
  <c r="G131" i="1"/>
  <c r="F131" i="1" s="1"/>
  <c r="K132" i="1"/>
  <c r="L132" i="1" s="1"/>
  <c r="G133" i="1"/>
  <c r="F133" i="1" s="1"/>
  <c r="K134" i="1"/>
  <c r="L134" i="1" s="1"/>
  <c r="G135" i="1"/>
  <c r="F135" i="1" s="1"/>
  <c r="K136" i="1"/>
  <c r="L136" i="1" s="1"/>
  <c r="E119" i="1"/>
  <c r="E130" i="1"/>
  <c r="G119" i="1" l="1"/>
  <c r="K119" i="1"/>
  <c r="L119" i="1" s="1"/>
  <c r="F119" i="1"/>
  <c r="E72" i="1"/>
  <c r="G130" i="1"/>
  <c r="K130" i="1"/>
  <c r="L130" i="1" s="1"/>
  <c r="F130" i="1"/>
</calcChain>
</file>

<file path=xl/comments1.xml><?xml version="1.0" encoding="utf-8"?>
<comments xmlns="http://schemas.openxmlformats.org/spreadsheetml/2006/main">
  <authors>
    <author>pollierk</author>
  </authors>
  <commentList>
    <comment ref="A67" authorId="0">
      <text>
        <r>
          <rPr>
            <b/>
            <sz val="8"/>
            <color indexed="81"/>
            <rFont val="Tahoma"/>
            <family val="2"/>
          </rPr>
          <t>pollierk:</t>
        </r>
        <r>
          <rPr>
            <sz val="8"/>
            <color indexed="81"/>
            <rFont val="Tahoma"/>
            <family val="2"/>
          </rPr>
          <t xml:space="preserve">
as sum of branches</t>
        </r>
      </text>
    </comment>
  </commentList>
</comments>
</file>

<file path=xl/sharedStrings.xml><?xml version="1.0" encoding="utf-8"?>
<sst xmlns="http://schemas.openxmlformats.org/spreadsheetml/2006/main" count="333" uniqueCount="95">
  <si>
    <t>ODEX EU-27 in industry</t>
  </si>
  <si>
    <t>1990-2009</t>
  </si>
  <si>
    <t>%/year</t>
  </si>
  <si>
    <t>1990-2005</t>
  </si>
  <si>
    <t>2005-2009</t>
  </si>
  <si>
    <t>2008-2009</t>
  </si>
  <si>
    <t>chemicals</t>
  </si>
  <si>
    <t>steel</t>
  </si>
  <si>
    <t>cement</t>
  </si>
  <si>
    <t>paper</t>
  </si>
  <si>
    <t>machinery</t>
  </si>
  <si>
    <t>textile</t>
  </si>
  <si>
    <t>total</t>
  </si>
  <si>
    <t>Source ODYSSEE own calculations</t>
  </si>
  <si>
    <t>ODEX by country (1998-2008) for industry</t>
  </si>
  <si>
    <t>100=2000</t>
  </si>
  <si>
    <t>2000-2009</t>
  </si>
  <si>
    <t>EU-27</t>
  </si>
  <si>
    <t>Austria</t>
  </si>
  <si>
    <t>Belgium</t>
  </si>
  <si>
    <t>²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</si>
  <si>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</si>
  <si>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</si>
  <si>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</si>
  <si>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</si>
  <si>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</si>
  <si>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</si>
  <si>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</si>
  <si>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</si>
  <si>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</si>
  <si>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</si>
  <si>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</si>
  <si>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</si>
  <si>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</si>
  <si>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</si>
  <si>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</si>
  <si>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</si>
  <si>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</si>
  <si>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</si>
  <si>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</si>
  <si>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</si>
  <si>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</si>
  <si>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</si>
  <si>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</si>
  <si>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UK</t>
  </si>
  <si>
    <t>Croatia</t>
  </si>
  <si>
    <t>Norway</t>
  </si>
  <si>
    <t>EU consumption in industry</t>
  </si>
  <si>
    <t>1990-93</t>
  </si>
  <si>
    <t>1993-2003</t>
  </si>
  <si>
    <t>2003-2007</t>
  </si>
  <si>
    <t>Mtoe</t>
  </si>
  <si>
    <t>EU27 energy consumption by manufacturing branch (2009)</t>
  </si>
  <si>
    <t xml:space="preserve">UE27 </t>
  </si>
  <si>
    <t xml:space="preserve">non metallic </t>
  </si>
  <si>
    <t>food</t>
  </si>
  <si>
    <t>other branches</t>
  </si>
  <si>
    <t>non ferrous</t>
  </si>
  <si>
    <t>wood</t>
  </si>
  <si>
    <t>transport vehicle</t>
  </si>
  <si>
    <t>total manifacturing</t>
  </si>
  <si>
    <t>% in total in 1990</t>
  </si>
  <si>
    <t>% in total in 2009</t>
  </si>
  <si>
    <t>Energy consumption (Eurostat) for EU27</t>
  </si>
  <si>
    <t>Industry</t>
  </si>
  <si>
    <t xml:space="preserve">Manufacturing </t>
  </si>
  <si>
    <t>Share of manufacturing</t>
  </si>
  <si>
    <t>share of steel , chemicals and paper in total manufacturing (1990)</t>
  </si>
  <si>
    <t>share of steel , chemicals and paper in total manufacturing (2009)</t>
  </si>
  <si>
    <t>Production of cement, clinker and unit consumption (2008)</t>
  </si>
  <si>
    <t>Production in kt, unit consumption in toe/t</t>
  </si>
  <si>
    <t>cement production</t>
  </si>
  <si>
    <t>clinker production</t>
  </si>
  <si>
    <t>Energy consumption (Mtoe)</t>
  </si>
  <si>
    <t>toe/t</t>
  </si>
  <si>
    <t>checks</t>
  </si>
  <si>
    <t>ratio clinker / cement</t>
  </si>
  <si>
    <t>unit cons</t>
  </si>
  <si>
    <t>reference based on worldwide best practice</t>
  </si>
  <si>
    <t>Production of pulp, paper and unit consumption (2008)</t>
  </si>
  <si>
    <t>paper production</t>
  </si>
  <si>
    <t>pulp production</t>
  </si>
  <si>
    <t>ratio pulp/paper</t>
  </si>
  <si>
    <t>Slovakia</t>
  </si>
  <si>
    <t>Steel production, unit consumption</t>
  </si>
  <si>
    <t>Steel production (oxygen) kt</t>
  </si>
  <si>
    <t>Steel production (electric) kt</t>
  </si>
  <si>
    <t>Total steel production</t>
  </si>
  <si>
    <t>Share electric steel</t>
  </si>
  <si>
    <t>Unit consumption (toe/t)</t>
  </si>
  <si>
    <t>Additional data (used to calculate CO2 emissions from electricity use)</t>
  </si>
  <si>
    <t>Electricity consumption of industry (Mtoe)</t>
  </si>
  <si>
    <t>Total electricity consumption (Mtoe)</t>
  </si>
  <si>
    <t>Malta</t>
  </si>
  <si>
    <t>Source ODYSSEE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</si>
</sst>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FF0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CC3366"/>
      <name val="Calibri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1" fontId="0" fillId="0" borderId="0" xfId="0" applyNumberFormat="1"/>
    <xf numFmtId="1" fontId="1" fillId="3" borderId="0" xfId="1" applyNumberFormat="1" applyFont="1" applyFill="1"/>
    <xf numFmtId="164" fontId="1" fillId="0" borderId="0" xfId="1" applyNumberFormat="1" applyFont="1"/>
    <xf numFmtId="9" fontId="1" fillId="0" borderId="0" xfId="1" applyFont="1"/>
    <xf numFmtId="1" fontId="1" fillId="0" borderId="0" xfId="1" applyNumberFormat="1" applyFont="1"/>
    <xf numFmtId="164" fontId="1" fillId="3" borderId="0" xfId="1" applyNumberFormat="1" applyFont="1" applyFill="1"/>
    <xf numFmtId="0" fontId="4" fillId="0" borderId="0" xfId="0" applyFont="1"/>
    <xf numFmtId="2" fontId="0" fillId="0" borderId="0" xfId="0" applyNumberFormat="1"/>
    <xf numFmtId="0" fontId="5" fillId="0" borderId="0" xfId="0" applyFont="1" applyFill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/>
    <xf numFmtId="165" fontId="6" fillId="0" borderId="0" xfId="0" applyNumberFormat="1" applyFont="1" applyFill="1" applyBorder="1" applyAlignment="1">
      <alignment horizontal="right" vertical="center"/>
    </xf>
    <xf numFmtId="164" fontId="1" fillId="0" borderId="0" xfId="1" applyNumberFormat="1" applyFont="1" applyFill="1"/>
    <xf numFmtId="164" fontId="0" fillId="0" borderId="0" xfId="0" applyNumberFormat="1" applyFill="1"/>
    <xf numFmtId="0" fontId="0" fillId="4" borderId="0" xfId="0" applyFont="1" applyFill="1"/>
    <xf numFmtId="1" fontId="0" fillId="4" borderId="0" xfId="0" applyNumberFormat="1" applyFont="1" applyFill="1"/>
    <xf numFmtId="164" fontId="0" fillId="4" borderId="0" xfId="0" applyNumberFormat="1" applyFont="1" applyFill="1"/>
    <xf numFmtId="0" fontId="0" fillId="4" borderId="0" xfId="0" applyFill="1"/>
    <xf numFmtId="164" fontId="1" fillId="5" borderId="0" xfId="1" applyNumberFormat="1" applyFont="1" applyFill="1"/>
    <xf numFmtId="0" fontId="0" fillId="6" borderId="0" xfId="0" applyFont="1" applyFill="1"/>
    <xf numFmtId="1" fontId="0" fillId="6" borderId="0" xfId="0" applyNumberFormat="1" applyFont="1" applyFill="1"/>
    <xf numFmtId="0" fontId="7" fillId="0" borderId="0" xfId="0" applyFont="1" applyBorder="1" applyProtection="1">
      <protection locked="0"/>
    </xf>
    <xf numFmtId="1" fontId="8" fillId="0" borderId="0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3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" fontId="8" fillId="8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1" fontId="9" fillId="0" borderId="0" xfId="0" applyNumberFormat="1" applyFont="1"/>
    <xf numFmtId="2" fontId="0" fillId="3" borderId="0" xfId="0" applyNumberFormat="1" applyFill="1"/>
    <xf numFmtId="164" fontId="2" fillId="0" borderId="0" xfId="1" applyNumberFormat="1" applyFont="1"/>
    <xf numFmtId="2" fontId="2" fillId="0" borderId="0" xfId="1" applyNumberFormat="1" applyFont="1"/>
    <xf numFmtId="0" fontId="10" fillId="0" borderId="0" xfId="0" applyFont="1"/>
    <xf numFmtId="164" fontId="2" fillId="0" borderId="0" xfId="0" applyNumberFormat="1" applyFont="1"/>
    <xf numFmtId="164" fontId="2" fillId="3" borderId="0" xfId="0" applyNumberFormat="1" applyFont="1" applyFill="1"/>
    <xf numFmtId="0" fontId="0" fillId="0" borderId="1" xfId="0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4" borderId="0" xfId="0" applyNumberFormat="1" applyFill="1"/>
    <xf numFmtId="0" fontId="9" fillId="9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1" xfId="0" applyFill="1" applyBorder="1"/>
    <xf numFmtId="1" fontId="0" fillId="0" borderId="1" xfId="0" applyNumberFormat="1" applyFill="1" applyBorder="1"/>
    <xf numFmtId="1" fontId="11" fillId="0" borderId="1" xfId="0" applyNumberFormat="1" applyFont="1" applyFill="1" applyBorder="1"/>
    <xf numFmtId="2" fontId="0" fillId="0" borderId="1" xfId="0" applyNumberFormat="1" applyFill="1" applyBorder="1"/>
    <xf numFmtId="166" fontId="12" fillId="0" borderId="1" xfId="0" applyNumberFormat="1" applyFont="1" applyFill="1" applyBorder="1"/>
    <xf numFmtId="10" fontId="0" fillId="4" borderId="0" xfId="0" applyNumberFormat="1" applyFill="1"/>
    <xf numFmtId="0" fontId="0" fillId="9" borderId="1" xfId="0" applyFill="1" applyBorder="1"/>
    <xf numFmtId="2" fontId="0" fillId="9" borderId="1" xfId="0" applyNumberFormat="1" applyFill="1" applyBorder="1"/>
    <xf numFmtId="166" fontId="0" fillId="9" borderId="1" xfId="0" applyNumberFormat="1" applyFill="1" applyBorder="1"/>
    <xf numFmtId="166" fontId="0" fillId="0" borderId="0" xfId="0" applyNumberFormat="1" applyFill="1"/>
    <xf numFmtId="2" fontId="0" fillId="4" borderId="0" xfId="0" applyNumberFormat="1" applyFill="1"/>
    <xf numFmtId="2" fontId="0" fillId="0" borderId="1" xfId="0" applyNumberFormat="1" applyBorder="1"/>
    <xf numFmtId="1" fontId="0" fillId="0" borderId="1" xfId="0" applyNumberFormat="1" applyBorder="1"/>
    <xf numFmtId="1" fontId="11" fillId="0" borderId="1" xfId="0" applyNumberFormat="1" applyFont="1" applyBorder="1"/>
    <xf numFmtId="0" fontId="12" fillId="0" borderId="0" xfId="0" applyFont="1"/>
    <xf numFmtId="9" fontId="0" fillId="5" borderId="0" xfId="0" applyNumberFormat="1" applyFill="1"/>
    <xf numFmtId="0" fontId="0" fillId="5" borderId="0" xfId="0" applyFill="1"/>
    <xf numFmtId="0" fontId="9" fillId="10" borderId="1" xfId="0" applyFont="1" applyFill="1" applyBorder="1" applyAlignment="1">
      <alignment wrapText="1"/>
    </xf>
    <xf numFmtId="0" fontId="0" fillId="11" borderId="1" xfId="0" applyFill="1" applyBorder="1"/>
    <xf numFmtId="2" fontId="0" fillId="0" borderId="1" xfId="0" applyNumberFormat="1" applyFill="1" applyBorder="1" applyAlignment="1">
      <alignment wrapText="1"/>
    </xf>
    <xf numFmtId="167" fontId="0" fillId="5" borderId="0" xfId="0" applyNumberFormat="1" applyFill="1"/>
    <xf numFmtId="0" fontId="0" fillId="10" borderId="1" xfId="0" applyFill="1" applyBorder="1"/>
    <xf numFmtId="2" fontId="0" fillId="10" borderId="1" xfId="0" applyNumberFormat="1" applyFill="1" applyBorder="1"/>
    <xf numFmtId="166" fontId="0" fillId="10" borderId="1" xfId="0" applyNumberFormat="1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0" fillId="0" borderId="1" xfId="0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12" borderId="1" xfId="0" applyFont="1" applyFill="1" applyBorder="1"/>
    <xf numFmtId="0" fontId="14" fillId="12" borderId="1" xfId="0" applyFont="1" applyFill="1" applyBorder="1" applyAlignment="1">
      <alignment wrapText="1"/>
    </xf>
    <xf numFmtId="0" fontId="0" fillId="13" borderId="1" xfId="0" applyFill="1" applyBorder="1"/>
    <xf numFmtId="0" fontId="15" fillId="0" borderId="0" xfId="0" applyFont="1"/>
    <xf numFmtId="0" fontId="16" fillId="0" borderId="0" xfId="0" applyFont="1"/>
    <xf numFmtId="1" fontId="0" fillId="0" borderId="1" xfId="0" applyNumberFormat="1" applyFill="1" applyBorder="1" applyAlignment="1">
      <alignment wrapText="1"/>
    </xf>
    <xf numFmtId="164" fontId="0" fillId="4" borderId="0" xfId="0" applyNumberFormat="1" applyFill="1"/>
    <xf numFmtId="0" fontId="0" fillId="12" borderId="1" xfId="0" applyFill="1" applyBorder="1"/>
    <xf numFmtId="9" fontId="5" fillId="12" borderId="1" xfId="1" applyFont="1" applyFill="1" applyBorder="1"/>
    <xf numFmtId="166" fontId="0" fillId="12" borderId="1" xfId="0" applyNumberFormat="1" applyFill="1" applyBorder="1"/>
    <xf numFmtId="166" fontId="0" fillId="4" borderId="0" xfId="0" applyNumberFormat="1" applyFill="1"/>
    <xf numFmtId="0" fontId="17" fillId="0" borderId="0" xfId="0" applyFont="1"/>
    <xf numFmtId="0" fontId="0" fillId="0" borderId="1" xfId="0" applyFont="1" applyFill="1" applyBorder="1"/>
    <xf numFmtId="0" fontId="5" fillId="0" borderId="1" xfId="0" applyFont="1" applyFill="1" applyBorder="1"/>
    <xf numFmtId="0" fontId="5" fillId="12" borderId="1" xfId="0" applyFont="1" applyFill="1" applyBorder="1"/>
    <xf numFmtId="9" fontId="0" fillId="0" borderId="0" xfId="0" applyNumberFormat="1"/>
    <xf numFmtId="0" fontId="12" fillId="0" borderId="0" xfId="0" applyFont="1" applyFill="1"/>
    <xf numFmtId="0" fontId="0" fillId="8" borderId="0" xfId="0" applyFill="1"/>
    <xf numFmtId="165" fontId="19" fillId="0" borderId="1" xfId="2" applyNumberFormat="1" applyFont="1" applyFill="1" applyBorder="1" applyAlignment="1">
      <alignment wrapText="1"/>
    </xf>
    <xf numFmtId="1" fontId="18" fillId="0" borderId="1" xfId="2" applyNumberFormat="1" applyFont="1" applyFill="1" applyBorder="1" applyAlignment="1">
      <alignment wrapText="1"/>
    </xf>
    <xf numFmtId="165" fontId="18" fillId="0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/>
    <xf numFmtId="0" fontId="18" fillId="0" borderId="0" xfId="2" applyFill="1" applyBorder="1" applyAlignment="1">
      <alignment wrapText="1"/>
    </xf>
    <xf numFmtId="165" fontId="18" fillId="0" borderId="1" xfId="2" applyNumberFormat="1" applyFont="1" applyFill="1" applyBorder="1"/>
    <xf numFmtId="165" fontId="0" fillId="0" borderId="1" xfId="0" applyNumberFormat="1" applyFill="1" applyBorder="1"/>
    <xf numFmtId="0" fontId="18" fillId="0" borderId="0" xfId="2" applyFill="1" applyBorder="1"/>
    <xf numFmtId="165" fontId="0" fillId="0" borderId="1" xfId="0" applyNumberFormat="1" applyBorder="1"/>
    <xf numFmtId="165" fontId="0" fillId="0" borderId="1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/>
  </cellXfs>
  <cellStyles count="3">
    <cellStyle name="Normal" xfId="0" builtinId="0"/>
    <cellStyle name="Normal_ODEX_aut-slcl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0.11453154844897202"/>
                  <c:y val="6.261035552374135E-3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Austria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5523282209989973E-2"/>
                  <c:y val="3.1594796731913215E-5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Belgium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1355528825611058E-2"/>
                  <c:y val="-3.1329691304686755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Cyprus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2983368122996907E-5"/>
                  <c:y val="4.1968421658891385E-3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France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492132700403237E-2"/>
                  <c:y val="3.5536247624219384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Germany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Greece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1186668708376653"/>
                  <c:y val="-1.4605846682957772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Hungary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7344944215647558E-3"/>
                  <c:y val="4.3883527098297667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Italy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538247844987701E-3"/>
                  <c:y val="1.4620522608853858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Poland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6805529810309029E-2"/>
                  <c:y val="4.1882852417742455E-3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Portugal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542211530244464E-2"/>
                  <c:y val="-3.5506983478644991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Spain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4973632390117048E-2"/>
                  <c:y val="5.6416623470655507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Sweden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3635635548802929E-3"/>
                  <c:y val="-2.5063753043749405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UK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3634324368613619E-3"/>
                  <c:y val="-2.9267971597594186E-2"/>
                </c:manualLayout>
              </c:layout>
              <c:tx>
                <c:rich>
                  <a:bodyPr/>
                  <a:lstStyle/>
                  <a:p>
                    <a:pPr>
                      <a:defRPr sz="16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Norway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903685883740777E-2"/>
                  <c:y val="-3.7595629565624109E-2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endParaRPr lang="en-US" sz="1600"/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pPr>
                      <a:defRPr sz="1600"/>
                    </a:pP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'ODYSSEE data'!$I$77:$I$92</c:f>
              <c:numCache>
                <c:formatCode>0.00</c:formatCode>
                <c:ptCount val="16"/>
                <c:pt idx="0">
                  <c:v>0.75270777502111441</c:v>
                </c:pt>
                <c:pt idx="1">
                  <c:v>0.80267694463910311</c:v>
                </c:pt>
                <c:pt idx="2">
                  <c:v>0.79763693941325875</c:v>
                </c:pt>
                <c:pt idx="3">
                  <c:v>0.78743645945063656</c:v>
                </c:pt>
                <c:pt idx="4">
                  <c:v>0.74643203954918635</c:v>
                </c:pt>
                <c:pt idx="5">
                  <c:v>0.81075744263740079</c:v>
                </c:pt>
                <c:pt idx="6">
                  <c:v>0.7090857787810384</c:v>
                </c:pt>
                <c:pt idx="7">
                  <c:v>0.72383760593006896</c:v>
                </c:pt>
                <c:pt idx="8">
                  <c:v>0.77394881387615799</c:v>
                </c:pt>
                <c:pt idx="9">
                  <c:v>0.7696430139755569</c:v>
                </c:pt>
                <c:pt idx="10">
                  <c:v>0.56526583436958533</c:v>
                </c:pt>
                <c:pt idx="11">
                  <c:v>0.82870095124851362</c:v>
                </c:pt>
                <c:pt idx="12">
                  <c:v>0.86386654751266012</c:v>
                </c:pt>
                <c:pt idx="13">
                  <c:v>0.8523209025133156</c:v>
                </c:pt>
                <c:pt idx="14" formatCode="General">
                  <c:v>1</c:v>
                </c:pt>
                <c:pt idx="15" formatCode="General">
                  <c:v>0.4</c:v>
                </c:pt>
              </c:numCache>
            </c:numRef>
          </c:xVal>
          <c:yVal>
            <c:numRef>
              <c:f>'ODYSSEE data'!$J$77:$J$92</c:f>
              <c:numCache>
                <c:formatCode>0.000</c:formatCode>
                <c:ptCount val="16"/>
                <c:pt idx="0">
                  <c:v>7.6902641362412733E-2</c:v>
                </c:pt>
                <c:pt idx="1">
                  <c:v>9.3482831114225659E-2</c:v>
                </c:pt>
                <c:pt idx="2">
                  <c:v>9.467966942235137E-2</c:v>
                </c:pt>
                <c:pt idx="3">
                  <c:v>8.3383854871053487E-2</c:v>
                </c:pt>
                <c:pt idx="4">
                  <c:v>6.7713898302092207E-2</c:v>
                </c:pt>
                <c:pt idx="5">
                  <c:v>0.11146899999999998</c:v>
                </c:pt>
                <c:pt idx="6">
                  <c:v>8.5496613995485318E-2</c:v>
                </c:pt>
                <c:pt idx="7">
                  <c:v>7.8573232797708351E-2</c:v>
                </c:pt>
                <c:pt idx="8">
                  <c:v>7.7930604175175971E-2</c:v>
                </c:pt>
                <c:pt idx="9">
                  <c:v>9.3358044081360239E-2</c:v>
                </c:pt>
                <c:pt idx="10">
                  <c:v>4.8793462845559826E-2</c:v>
                </c:pt>
                <c:pt idx="11">
                  <c:v>9.5412999999999984E-2</c:v>
                </c:pt>
                <c:pt idx="12">
                  <c:v>0.11468573130771523</c:v>
                </c:pt>
                <c:pt idx="13">
                  <c:v>9.8345681179970376E-2</c:v>
                </c:pt>
                <c:pt idx="14" formatCode="General">
                  <c:v>8.0299999999999996E-2</c:v>
                </c:pt>
                <c:pt idx="15" formatCode="General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997120"/>
        <c:axId val="240999040"/>
      </c:scatterChart>
      <c:valAx>
        <c:axId val="240997120"/>
        <c:scaling>
          <c:orientation val="minMax"/>
          <c:max val="1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clinker / cement production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0999040"/>
        <c:crosses val="autoZero"/>
        <c:crossBetween val="midCat"/>
      </c:valAx>
      <c:valAx>
        <c:axId val="240999040"/>
        <c:scaling>
          <c:orientation val="minMax"/>
          <c:min val="2.0000000000000004E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 consumption (toe/t)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0997120"/>
        <c:crosses val="autoZero"/>
        <c:crossBetween val="midCat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0"/>
  <sheetViews>
    <sheetView zoomScale="8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413" cy="60583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0.0902</cdr:x>
      <cdr:y>0.36658</cdr:y>
    </cdr:from>
    <cdr:to>
      <cdr:x>0.96885</cdr:x>
      <cdr:y>0.77955</cdr:y>
    </cdr:to>
    <cdr:sp macro="" textlink="">
      <cdr:nvSpPr>
        <cdr:cNvPr id="3" name="Connecteur droit 2"/>
        <cdr:cNvSpPr/>
      </cdr:nvSpPr>
      <cdr:spPr>
        <a:xfrm xmlns:a="http://schemas.openxmlformats.org/drawingml/2006/main" flipV="1">
          <a:off x="841744" y="2226191"/>
          <a:ext cx="8162704" cy="25141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>
        <row r="77">
          <cell r="I77">
            <v>0.75270777502111441</v>
          </cell>
          <cell r="J77">
            <v>7.6902641362412733E-2</v>
          </cell>
        </row>
        <row r="78">
          <cell r="I78">
            <v>0.80267694463910311</v>
          </cell>
          <cell r="J78">
            <v>9.3482831114225659E-2</v>
          </cell>
        </row>
        <row r="79">
          <cell r="I79">
            <v>0.79763693941325875</v>
          </cell>
          <cell r="J79">
            <v>9.467966942235137E-2</v>
          </cell>
        </row>
        <row r="80">
          <cell r="I80">
            <v>0.78743645945063656</v>
          </cell>
          <cell r="J80">
            <v>8.3383854871053487E-2</v>
          </cell>
        </row>
        <row r="81">
          <cell r="I81">
            <v>0.74643203954918635</v>
          </cell>
          <cell r="J81">
            <v>6.7713898302092207E-2</v>
          </cell>
        </row>
        <row r="82">
          <cell r="I82">
            <v>0.81075744263740079</v>
          </cell>
          <cell r="J82">
            <v>0.11146899999999998</v>
          </cell>
        </row>
        <row r="83">
          <cell r="I83">
            <v>0.7090857787810384</v>
          </cell>
          <cell r="J83">
            <v>8.5496613995485318E-2</v>
          </cell>
        </row>
        <row r="84">
          <cell r="I84">
            <v>0.72383760593006896</v>
          </cell>
          <cell r="J84">
            <v>7.8573232797708351E-2</v>
          </cell>
        </row>
        <row r="85">
          <cell r="I85">
            <v>0.77394881387615799</v>
          </cell>
          <cell r="J85">
            <v>7.7930604175175971E-2</v>
          </cell>
        </row>
        <row r="86">
          <cell r="I86">
            <v>0.7696430139755569</v>
          </cell>
          <cell r="J86">
            <v>9.3358044081360239E-2</v>
          </cell>
        </row>
        <row r="87">
          <cell r="I87">
            <v>0.56526583436958533</v>
          </cell>
          <cell r="J87">
            <v>4.8793462845559826E-2</v>
          </cell>
        </row>
        <row r="88">
          <cell r="I88">
            <v>0.82870095124851362</v>
          </cell>
          <cell r="J88">
            <v>9.5412999999999984E-2</v>
          </cell>
        </row>
        <row r="89">
          <cell r="I89">
            <v>0.86386654751266012</v>
          </cell>
          <cell r="J89">
            <v>0.11468573130771523</v>
          </cell>
        </row>
        <row r="90">
          <cell r="I90">
            <v>0.8523209025133156</v>
          </cell>
          <cell r="J90">
            <v>9.8345681179970376E-2</v>
          </cell>
        </row>
        <row r="91">
          <cell r="I91">
            <v>1</v>
          </cell>
          <cell r="J91">
            <v>8.0299999999999996E-2</v>
          </cell>
        </row>
        <row r="92">
          <cell r="I92">
            <v>0.4</v>
          </cell>
          <cell r="J92">
            <v>3.2000000000000001E-2</v>
          </cell>
        </row>
      </sheetData>
      <sheetData sheetId="2"/>
      <sheetData sheetId="3"/>
      <sheetData sheetId="4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2:IQ173"/>
  <sheetViews>
    <sheetView tabSelected="1" topLeftCell="A77" zoomScale="80" zoomScaleNormal="80" workbookViewId="0">
      <selection activeCell="I32" sqref="I32"/>
    </sheetView>
  </sheetViews>
  <sheetFormatPr defaultColWidth="11.42578125" defaultRowHeight="15" x14ac:dyDescent="0.25"/>
  <cols>
    <col min="1" max="1" width="20.140625" customWidth="1"/>
    <col min="2" max="2" width="9.5703125" customWidth="1"/>
    <col min="3" max="3" width="11.140625" customWidth="1"/>
    <col min="4" max="4" width="11.7109375" customWidth="1"/>
    <col min="5" max="5" width="12.140625" customWidth="1"/>
    <col min="6" max="6" width="10.5703125" customWidth="1"/>
    <col min="7" max="7" width="7.42578125" customWidth="1"/>
    <col min="8" max="8" width="10.28515625" customWidth="1"/>
    <col min="9" max="9" width="10.140625" customWidth="1"/>
    <col min="10" max="10" width="10.42578125" customWidth="1"/>
    <col min="11" max="11" width="9" customWidth="1"/>
    <col min="12" max="12" width="8" customWidth="1"/>
    <col min="13" max="13" width="10" customWidth="1"/>
    <col min="14" max="15" width="10.5703125" customWidth="1"/>
    <col min="16" max="16" width="10.28515625" customWidth="1"/>
    <col min="17" max="19" width="6.42578125" customWidth="1"/>
    <col min="20" max="21" width="6.7109375" customWidth="1"/>
    <col min="22" max="29" width="9.5703125" customWidth="1"/>
  </cols>
  <sheetData>
    <row r="2" spans="1:30" x14ac:dyDescent="0.25">
      <c r="A2" s="1" t="s">
        <v>0</v>
      </c>
      <c r="B2" s="2"/>
      <c r="C2" s="3"/>
      <c r="D2" s="3"/>
      <c r="E2" s="3"/>
      <c r="F2" s="4"/>
    </row>
    <row r="4" spans="1:30" s="5" customFormat="1" x14ac:dyDescent="0.25">
      <c r="B4" s="5">
        <v>1990</v>
      </c>
      <c r="C4" s="5">
        <f t="shared" ref="C4:U4" si="0">B4+1</f>
        <v>1991</v>
      </c>
      <c r="D4" s="5">
        <f t="shared" si="0"/>
        <v>1992</v>
      </c>
      <c r="E4" s="5">
        <f t="shared" si="0"/>
        <v>1993</v>
      </c>
      <c r="F4" s="5">
        <f t="shared" si="0"/>
        <v>1994</v>
      </c>
      <c r="G4" s="5">
        <f t="shared" si="0"/>
        <v>1995</v>
      </c>
      <c r="H4" s="5">
        <f t="shared" si="0"/>
        <v>1996</v>
      </c>
      <c r="I4" s="5">
        <f t="shared" si="0"/>
        <v>1997</v>
      </c>
      <c r="J4" s="5">
        <f t="shared" si="0"/>
        <v>1998</v>
      </c>
      <c r="K4" s="5">
        <f t="shared" si="0"/>
        <v>1999</v>
      </c>
      <c r="L4" s="5">
        <f t="shared" si="0"/>
        <v>2000</v>
      </c>
      <c r="M4" s="5">
        <f t="shared" si="0"/>
        <v>2001</v>
      </c>
      <c r="N4" s="5">
        <f t="shared" si="0"/>
        <v>2002</v>
      </c>
      <c r="O4" s="5">
        <f t="shared" si="0"/>
        <v>2003</v>
      </c>
      <c r="P4" s="5">
        <f t="shared" si="0"/>
        <v>2004</v>
      </c>
      <c r="Q4" s="5">
        <f t="shared" si="0"/>
        <v>2005</v>
      </c>
      <c r="R4" s="5">
        <f t="shared" si="0"/>
        <v>2006</v>
      </c>
      <c r="S4" s="5">
        <f t="shared" si="0"/>
        <v>2007</v>
      </c>
      <c r="T4" s="5">
        <f t="shared" si="0"/>
        <v>2008</v>
      </c>
      <c r="U4" s="5">
        <f t="shared" si="0"/>
        <v>2009</v>
      </c>
      <c r="W4" s="5" t="s">
        <v>1</v>
      </c>
      <c r="X4" s="5" t="s">
        <v>2</v>
      </c>
      <c r="Z4" s="5" t="s">
        <v>3</v>
      </c>
      <c r="AA4" s="5" t="s">
        <v>4</v>
      </c>
      <c r="AB4" s="5" t="s">
        <v>5</v>
      </c>
    </row>
    <row r="5" spans="1:30" x14ac:dyDescent="0.25">
      <c r="A5" t="s">
        <v>6</v>
      </c>
      <c r="B5">
        <v>100</v>
      </c>
      <c r="C5" s="6">
        <v>93.82814836506202</v>
      </c>
      <c r="D5" s="6">
        <v>83.392788464505699</v>
      </c>
      <c r="E5" s="6">
        <v>79.621324223743215</v>
      </c>
      <c r="F5" s="6">
        <v>77.885055154834916</v>
      </c>
      <c r="G5" s="6">
        <v>75.167382489124336</v>
      </c>
      <c r="H5" s="6">
        <v>72.536032443747601</v>
      </c>
      <c r="I5" s="6">
        <v>68.339033768522697</v>
      </c>
      <c r="J5" s="6">
        <v>63.981081011640789</v>
      </c>
      <c r="K5" s="6">
        <v>61.129010950828764</v>
      </c>
      <c r="L5" s="6">
        <v>59.48284009399665</v>
      </c>
      <c r="M5" s="6">
        <v>58.035642693060844</v>
      </c>
      <c r="N5" s="6">
        <v>56.546706848650295</v>
      </c>
      <c r="O5" s="6">
        <v>54.247520280560117</v>
      </c>
      <c r="P5" s="6">
        <v>52.665101476950554</v>
      </c>
      <c r="Q5" s="6">
        <v>49.570611120535396</v>
      </c>
      <c r="R5" s="6">
        <v>47.912558091675436</v>
      </c>
      <c r="S5" s="6">
        <v>46.45420930831451</v>
      </c>
      <c r="T5" s="6">
        <v>46.140386820671516</v>
      </c>
      <c r="U5" s="6">
        <v>45.797336201489571</v>
      </c>
      <c r="W5" s="7">
        <f>100-U5</f>
        <v>54.202663798510429</v>
      </c>
      <c r="X5" s="8">
        <f t="shared" ref="X5:X11" si="1">((U5/B5)^(1/19))-1</f>
        <v>-4.026908374070004E-2</v>
      </c>
      <c r="Z5" s="8">
        <f>((Q5/B5)^(1/15))-1</f>
        <v>-4.5707263608510629E-2</v>
      </c>
      <c r="AA5" s="8">
        <f t="shared" ref="AA5:AA11" si="2">((U5/Q5)^(1/4))-1</f>
        <v>-1.9598456650619545E-2</v>
      </c>
      <c r="AB5" s="9">
        <f t="shared" ref="AB5:AB11" si="3">U5/T5-1</f>
        <v>-7.4349315820702033E-3</v>
      </c>
      <c r="AD5" s="8"/>
    </row>
    <row r="6" spans="1:30" x14ac:dyDescent="0.25">
      <c r="A6" t="s">
        <v>7</v>
      </c>
      <c r="B6">
        <v>100</v>
      </c>
      <c r="C6" s="6">
        <v>99.45687538226646</v>
      </c>
      <c r="D6" s="6">
        <v>95.741920666658544</v>
      </c>
      <c r="E6" s="6">
        <v>93.560427601809479</v>
      </c>
      <c r="F6" s="6">
        <v>91.968886799020524</v>
      </c>
      <c r="G6" s="6">
        <v>92.690203949697818</v>
      </c>
      <c r="H6" s="6">
        <v>91.447203087875096</v>
      </c>
      <c r="I6" s="6">
        <v>89.976107355717019</v>
      </c>
      <c r="J6" s="6">
        <v>86.807924210059014</v>
      </c>
      <c r="K6" s="6">
        <v>85.196269956561238</v>
      </c>
      <c r="L6" s="6">
        <v>83.499699723464161</v>
      </c>
      <c r="M6" s="6">
        <v>81.656965633713398</v>
      </c>
      <c r="N6" s="6">
        <v>80.306322820186963</v>
      </c>
      <c r="O6" s="6">
        <v>78.9264587186223</v>
      </c>
      <c r="P6" s="6">
        <v>78.42870283263251</v>
      </c>
      <c r="Q6" s="6">
        <v>76.533445225545606</v>
      </c>
      <c r="R6" s="6">
        <v>74.902704635939656</v>
      </c>
      <c r="S6" s="6">
        <v>73.298948570137668</v>
      </c>
      <c r="T6" s="6">
        <v>73.838610269755733</v>
      </c>
      <c r="U6" s="6">
        <v>74.24466470648477</v>
      </c>
      <c r="W6" s="7">
        <f t="shared" ref="W6:W11" si="4">100-U6</f>
        <v>25.75533529351523</v>
      </c>
      <c r="X6" s="8">
        <f t="shared" si="1"/>
        <v>-1.5551712330132972E-2</v>
      </c>
      <c r="Z6" s="8">
        <f t="shared" ref="Z6:Z11" si="5">((Q6/B6)^(1/15))-1</f>
        <v>-1.767148496823967E-2</v>
      </c>
      <c r="AA6" s="8">
        <f t="shared" si="2"/>
        <v>-7.5617446811035993E-3</v>
      </c>
      <c r="AB6" s="9">
        <f t="shared" si="3"/>
        <v>5.4992155898598849E-3</v>
      </c>
      <c r="AD6" s="8"/>
    </row>
    <row r="7" spans="1:30" x14ac:dyDescent="0.25">
      <c r="A7" t="s">
        <v>8</v>
      </c>
      <c r="B7">
        <v>100</v>
      </c>
      <c r="C7" s="6">
        <v>99.097412203116036</v>
      </c>
      <c r="D7" s="6">
        <v>98.118142769074723</v>
      </c>
      <c r="E7" s="6">
        <v>97.443935759358581</v>
      </c>
      <c r="F7" s="6">
        <v>96.419789104894903</v>
      </c>
      <c r="G7" s="6">
        <v>95.013254523059459</v>
      </c>
      <c r="H7" s="6">
        <v>94.807100292418795</v>
      </c>
      <c r="I7" s="6">
        <v>93.910250589541974</v>
      </c>
      <c r="J7" s="6">
        <v>92.050454712292947</v>
      </c>
      <c r="K7" s="6">
        <v>88.761953597717707</v>
      </c>
      <c r="L7" s="6">
        <v>86.159551504227707</v>
      </c>
      <c r="M7" s="6">
        <v>84.527007756776229</v>
      </c>
      <c r="N7" s="6">
        <v>82.839284928108341</v>
      </c>
      <c r="O7" s="6">
        <v>81.609072591081258</v>
      </c>
      <c r="P7" s="6">
        <v>79.067603502552501</v>
      </c>
      <c r="Q7" s="6">
        <v>76.784470914667011</v>
      </c>
      <c r="R7" s="6">
        <v>75.853328118129483</v>
      </c>
      <c r="S7" s="6">
        <v>76.835258012084523</v>
      </c>
      <c r="T7" s="6">
        <v>81.023800227114918</v>
      </c>
      <c r="U7" s="6">
        <v>82.798919493139522</v>
      </c>
      <c r="W7" s="7">
        <f>100-U7</f>
        <v>17.201080506860478</v>
      </c>
      <c r="X7" s="8">
        <f t="shared" si="1"/>
        <v>-9.8852988892950133E-3</v>
      </c>
      <c r="Z7" s="8">
        <f t="shared" si="5"/>
        <v>-1.7457013985859526E-2</v>
      </c>
      <c r="AA7" s="8">
        <f t="shared" si="2"/>
        <v>1.9031991158280137E-2</v>
      </c>
      <c r="AB7" s="9">
        <f t="shared" si="3"/>
        <v>2.1908615259329078E-2</v>
      </c>
      <c r="AD7" s="8"/>
    </row>
    <row r="8" spans="1:30" x14ac:dyDescent="0.25">
      <c r="A8" t="s">
        <v>9</v>
      </c>
      <c r="B8">
        <v>100</v>
      </c>
      <c r="C8" s="6">
        <v>99.264861618619278</v>
      </c>
      <c r="D8" s="6">
        <v>97.980242174215405</v>
      </c>
      <c r="E8" s="6">
        <v>95.875864030910904</v>
      </c>
      <c r="F8" s="6">
        <v>95.222295157588675</v>
      </c>
      <c r="G8" s="6">
        <v>95.131627967485471</v>
      </c>
      <c r="H8" s="6">
        <v>95.201044608058851</v>
      </c>
      <c r="I8" s="6">
        <v>93.157584830740305</v>
      </c>
      <c r="J8" s="6">
        <v>90.500323209583641</v>
      </c>
      <c r="K8" s="6">
        <v>90.1074270272414</v>
      </c>
      <c r="L8" s="6">
        <v>90.428177773045363</v>
      </c>
      <c r="M8" s="6">
        <v>91.349093444366488</v>
      </c>
      <c r="N8" s="6">
        <v>90.945067063806405</v>
      </c>
      <c r="O8" s="6">
        <v>88.954776637881835</v>
      </c>
      <c r="P8" s="6">
        <v>87.319978755045284</v>
      </c>
      <c r="Q8" s="6">
        <v>85.150047729895959</v>
      </c>
      <c r="R8" s="6">
        <v>85.342574261840937</v>
      </c>
      <c r="S8" s="6">
        <v>85.908925739697565</v>
      </c>
      <c r="T8" s="6">
        <v>87.290568627890437</v>
      </c>
      <c r="U8" s="6">
        <v>87.706286128593931</v>
      </c>
      <c r="W8" s="7">
        <f t="shared" si="4"/>
        <v>12.293713871406069</v>
      </c>
      <c r="X8" s="8">
        <f t="shared" si="1"/>
        <v>-6.8802541092958247E-3</v>
      </c>
      <c r="Z8" s="8">
        <f t="shared" si="5"/>
        <v>-1.0659791956449505E-2</v>
      </c>
      <c r="AA8" s="8">
        <f t="shared" si="2"/>
        <v>7.4220596518788096E-3</v>
      </c>
      <c r="AB8" s="9">
        <f t="shared" si="3"/>
        <v>4.7624560962096218E-3</v>
      </c>
      <c r="AD8" s="8"/>
    </row>
    <row r="9" spans="1:30" x14ac:dyDescent="0.25">
      <c r="A9" t="s">
        <v>10</v>
      </c>
      <c r="B9">
        <v>100</v>
      </c>
      <c r="C9" s="6">
        <v>100.23233545288527</v>
      </c>
      <c r="D9" s="6">
        <v>101.0145209076212</v>
      </c>
      <c r="E9" s="6">
        <v>97.853704434769597</v>
      </c>
      <c r="F9" s="6">
        <v>92.736997992643012</v>
      </c>
      <c r="G9" s="6">
        <v>89.315075554847454</v>
      </c>
      <c r="H9" s="6">
        <v>86.713642713733748</v>
      </c>
      <c r="I9" s="6">
        <v>84.363196102256722</v>
      </c>
      <c r="J9" s="6">
        <v>79.810059849246556</v>
      </c>
      <c r="K9" s="6">
        <v>74.542358229772049</v>
      </c>
      <c r="L9" s="6">
        <v>71.288612824807913</v>
      </c>
      <c r="M9" s="6">
        <v>69.623369984582041</v>
      </c>
      <c r="N9" s="6">
        <v>71.482549897486436</v>
      </c>
      <c r="O9" s="6">
        <v>71.130947018952327</v>
      </c>
      <c r="P9" s="6">
        <v>70.216341827012386</v>
      </c>
      <c r="Q9" s="6">
        <v>66.629317925589376</v>
      </c>
      <c r="R9" s="6">
        <v>62.922585113819885</v>
      </c>
      <c r="S9" s="6">
        <v>59.426113096055211</v>
      </c>
      <c r="T9" s="6">
        <v>59.377661955326637</v>
      </c>
      <c r="U9" s="6">
        <v>60.121104638062448</v>
      </c>
      <c r="W9" s="7">
        <f t="shared" si="4"/>
        <v>39.878895361937552</v>
      </c>
      <c r="X9" s="8">
        <f t="shared" si="1"/>
        <v>-2.6424044472618369E-2</v>
      </c>
      <c r="Z9" s="8">
        <f t="shared" si="5"/>
        <v>-2.6705301418752159E-2</v>
      </c>
      <c r="AA9" s="8">
        <f t="shared" si="2"/>
        <v>-2.5368606868746868E-2</v>
      </c>
      <c r="AB9" s="9">
        <f t="shared" si="3"/>
        <v>1.2520578585514919E-2</v>
      </c>
      <c r="AD9" s="8"/>
    </row>
    <row r="10" spans="1:30" x14ac:dyDescent="0.25">
      <c r="A10" t="s">
        <v>11</v>
      </c>
      <c r="B10">
        <v>100</v>
      </c>
      <c r="C10" s="6">
        <v>101.13425615234641</v>
      </c>
      <c r="D10" s="6">
        <v>105.16886668752709</v>
      </c>
      <c r="E10" s="6">
        <v>105.09522085584244</v>
      </c>
      <c r="F10" s="6">
        <v>103.82566834789186</v>
      </c>
      <c r="G10" s="6">
        <v>103.45542983576395</v>
      </c>
      <c r="H10" s="6">
        <v>104.26563834156246</v>
      </c>
      <c r="I10" s="6">
        <v>105.7005125988123</v>
      </c>
      <c r="J10" s="6">
        <v>106.33596811632141</v>
      </c>
      <c r="K10" s="6">
        <v>112.63654490552989</v>
      </c>
      <c r="L10" s="6">
        <v>119.61820337067481</v>
      </c>
      <c r="M10" s="6">
        <v>129.13265571558466</v>
      </c>
      <c r="N10" s="6">
        <v>135.2831986904321</v>
      </c>
      <c r="O10" s="6">
        <v>139.82441827843715</v>
      </c>
      <c r="P10" s="6">
        <v>135.69611325555138</v>
      </c>
      <c r="Q10" s="6">
        <v>127.0810681083982</v>
      </c>
      <c r="R10" s="6">
        <v>116.05685712020544</v>
      </c>
      <c r="S10" s="6">
        <v>109.05114144679415</v>
      </c>
      <c r="T10" s="6">
        <v>103.54261064009012</v>
      </c>
      <c r="U10" s="6">
        <v>101.4062154651764</v>
      </c>
      <c r="W10" s="10">
        <f t="shared" si="4"/>
        <v>-1.4062154651764018</v>
      </c>
      <c r="X10" s="8">
        <f t="shared" si="1"/>
        <v>7.3522803147074711E-4</v>
      </c>
      <c r="Z10" s="8">
        <f t="shared" si="5"/>
        <v>1.6105316637955669E-2</v>
      </c>
      <c r="AA10" s="8">
        <f t="shared" si="2"/>
        <v>-5.4860465798469482E-2</v>
      </c>
      <c r="AB10" s="9">
        <f t="shared" si="3"/>
        <v>-2.0633004728263349E-2</v>
      </c>
      <c r="AD10" s="8"/>
    </row>
    <row r="11" spans="1:30" x14ac:dyDescent="0.25">
      <c r="A11" t="s">
        <v>12</v>
      </c>
      <c r="B11">
        <v>100</v>
      </c>
      <c r="C11" s="6">
        <v>98.694850395493674</v>
      </c>
      <c r="D11" s="6">
        <v>94.116647255403052</v>
      </c>
      <c r="E11" s="6">
        <v>91.119115617407317</v>
      </c>
      <c r="F11" s="6">
        <v>89.493568851598198</v>
      </c>
      <c r="G11" s="6">
        <v>88.636822269756678</v>
      </c>
      <c r="H11" s="6">
        <v>87.63531567728019</v>
      </c>
      <c r="I11" s="6">
        <v>85.695692309963633</v>
      </c>
      <c r="J11" s="6">
        <v>82.363103141529209</v>
      </c>
      <c r="K11" s="6">
        <v>80.141481147541825</v>
      </c>
      <c r="L11" s="6">
        <v>79.057185668211829</v>
      </c>
      <c r="M11" s="6">
        <v>78.268191582706891</v>
      </c>
      <c r="N11" s="6">
        <v>78.562700901596216</v>
      </c>
      <c r="O11" s="6">
        <v>77.946573474810251</v>
      </c>
      <c r="P11" s="6">
        <v>77.495451571787655</v>
      </c>
      <c r="Q11" s="6">
        <v>74.6231676645004</v>
      </c>
      <c r="R11" s="6">
        <v>72.033365595610405</v>
      </c>
      <c r="S11" s="6">
        <v>70.058786304586235</v>
      </c>
      <c r="T11" s="6">
        <v>69.865354096279191</v>
      </c>
      <c r="U11" s="6">
        <v>70.186488642521411</v>
      </c>
      <c r="W11" s="7">
        <f t="shared" si="4"/>
        <v>29.813511357478589</v>
      </c>
      <c r="X11" s="11">
        <f t="shared" si="1"/>
        <v>-1.8459826016784531E-2</v>
      </c>
      <c r="Z11" s="8">
        <f t="shared" si="5"/>
        <v>-1.9325433780032153E-2</v>
      </c>
      <c r="AA11" s="8">
        <f t="shared" si="2"/>
        <v>-1.5206986645417753E-2</v>
      </c>
      <c r="AB11" s="8">
        <f t="shared" si="3"/>
        <v>4.596477759200468E-3</v>
      </c>
      <c r="AD11" s="8"/>
    </row>
    <row r="12" spans="1:30" x14ac:dyDescent="0.25">
      <c r="A12" s="12" t="s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9"/>
      <c r="U12" s="8"/>
    </row>
    <row r="13" spans="1:30" x14ac:dyDescent="0.25">
      <c r="A13" s="1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9"/>
      <c r="U13" s="8"/>
    </row>
    <row r="14" spans="1:30" x14ac:dyDescent="0.25">
      <c r="A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9"/>
      <c r="U14" s="8"/>
    </row>
    <row r="15" spans="1:30" x14ac:dyDescent="0.25">
      <c r="U15" s="13">
        <f>U11-T11</f>
        <v>0.32113454624222015</v>
      </c>
    </row>
    <row r="16" spans="1:30" x14ac:dyDescent="0.25">
      <c r="A16" s="1" t="s">
        <v>14</v>
      </c>
      <c r="B16" s="2"/>
      <c r="C16" s="3"/>
      <c r="D16" s="3"/>
      <c r="E16" s="3"/>
      <c r="F16" s="4"/>
    </row>
    <row r="17" spans="1:17" s="15" customFormat="1" x14ac:dyDescent="0.25">
      <c r="A17" s="14" t="s">
        <v>15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7" s="17" customFormat="1" x14ac:dyDescent="0.25">
      <c r="B18" s="17">
        <v>2000</v>
      </c>
      <c r="C18" s="17">
        <v>2001</v>
      </c>
      <c r="D18" s="17">
        <v>2002</v>
      </c>
      <c r="E18" s="17">
        <v>2003</v>
      </c>
      <c r="F18" s="17">
        <v>2004</v>
      </c>
      <c r="G18" s="17">
        <v>2005</v>
      </c>
      <c r="H18" s="17">
        <v>2006</v>
      </c>
      <c r="I18" s="17">
        <v>2007</v>
      </c>
      <c r="J18" s="17">
        <v>2008</v>
      </c>
      <c r="K18" s="17">
        <v>2009</v>
      </c>
      <c r="M18" s="17" t="s">
        <v>16</v>
      </c>
      <c r="N18" s="17" t="s">
        <v>4</v>
      </c>
      <c r="O18" s="17" t="s">
        <v>5</v>
      </c>
    </row>
    <row r="19" spans="1:17" s="15" customFormat="1" x14ac:dyDescent="0.25">
      <c r="A19" s="15" t="s">
        <v>17</v>
      </c>
      <c r="B19" s="18">
        <v>100</v>
      </c>
      <c r="C19" s="18">
        <v>99.001995734054844</v>
      </c>
      <c r="D19" s="18">
        <v>99.374522679455254</v>
      </c>
      <c r="E19" s="18">
        <v>98.595178687409117</v>
      </c>
      <c r="F19" s="18">
        <v>98.024551363390955</v>
      </c>
      <c r="G19" s="18">
        <v>94.391378890819396</v>
      </c>
      <c r="H19" s="18">
        <v>91.115519717487686</v>
      </c>
      <c r="I19" s="18">
        <v>88.617860239308058</v>
      </c>
      <c r="J19" s="18">
        <v>88.373186454538072</v>
      </c>
      <c r="K19" s="18">
        <v>88.779391840586044</v>
      </c>
      <c r="M19" s="19">
        <f>((K19/B19)^(1/9))-1</f>
        <v>-1.3136907237395135E-2</v>
      </c>
      <c r="N19" s="19">
        <f>((K19/G19)^(1/4))-1</f>
        <v>-1.5206986645417753E-2</v>
      </c>
      <c r="O19" s="19">
        <f>K19/J19-1</f>
        <v>4.59647775920069E-3</v>
      </c>
      <c r="P19" s="20"/>
    </row>
    <row r="20" spans="1:17" s="21" customFormat="1" x14ac:dyDescent="0.25">
      <c r="A20" s="21" t="s">
        <v>18</v>
      </c>
      <c r="B20" s="22">
        <v>100</v>
      </c>
      <c r="C20" s="22">
        <v>99.449151868305904</v>
      </c>
      <c r="D20" s="22">
        <v>98.857115776219587</v>
      </c>
      <c r="E20" s="22">
        <v>97.281890186638819</v>
      </c>
      <c r="F20" s="22">
        <v>98.267446256819255</v>
      </c>
      <c r="G20" s="22">
        <v>97.349697635201451</v>
      </c>
      <c r="H20" s="22">
        <v>96.253297102210738</v>
      </c>
      <c r="I20" s="22">
        <v>94.073215980558487</v>
      </c>
      <c r="J20" s="22">
        <v>96.851125906282306</v>
      </c>
      <c r="K20" s="22">
        <v>99.29020353477226</v>
      </c>
      <c r="M20" s="19">
        <f>((K20/B20)^(1/9))-1</f>
        <v>-7.9116187101668789E-4</v>
      </c>
      <c r="N20" s="19">
        <f t="shared" ref="N20:N46" si="6">((K20/G20)^(1/4))-1</f>
        <v>4.9465150829828275E-3</v>
      </c>
      <c r="O20" s="19">
        <f>K20/J20-1</f>
        <v>2.518378186795811E-2</v>
      </c>
      <c r="P20" s="23"/>
    </row>
    <row r="21" spans="1:17" s="21" customFormat="1" x14ac:dyDescent="0.25">
      <c r="A21" s="21" t="s">
        <v>19</v>
      </c>
      <c r="B21" s="22">
        <v>100</v>
      </c>
      <c r="C21" s="22">
        <v>96.308999999999997</v>
      </c>
      <c r="D21" s="22">
        <v>94.992000000000004</v>
      </c>
      <c r="E21" s="22">
        <v>91.494</v>
      </c>
      <c r="F21" s="22">
        <v>92.204999999999998</v>
      </c>
      <c r="G21" s="22">
        <v>90.698999999999998</v>
      </c>
      <c r="H21" s="22">
        <v>91.742000000000004</v>
      </c>
      <c r="I21" s="22">
        <v>92.096000000000004</v>
      </c>
      <c r="J21" s="22">
        <v>92.319000000000003</v>
      </c>
      <c r="K21" s="22"/>
      <c r="M21" s="19">
        <f>((J21/B21)^(1/8))-1</f>
        <v>-9.9402923326341597E-3</v>
      </c>
      <c r="N21" s="19">
        <f>((J21/G21)^(1/3))-1</f>
        <v>5.9186594958782202E-3</v>
      </c>
      <c r="O21" s="19"/>
      <c r="P21" s="23"/>
      <c r="Q21" s="24" t="s">
        <v>20</v>
      </c>
    </row>
    <row r="22" spans="1:17" s="21" customFormat="1" x14ac:dyDescent="0.25">
      <c r="A22" s="21" t="s">
        <v>21</v>
      </c>
      <c r="B22" s="22">
        <v>100</v>
      </c>
      <c r="C22" s="22">
        <v>96.523830000000004</v>
      </c>
      <c r="D22" s="22">
        <v>92.196240000000003</v>
      </c>
      <c r="E22" s="22">
        <v>83.224869999999996</v>
      </c>
      <c r="F22" s="22">
        <v>72.965109999999996</v>
      </c>
      <c r="G22" s="22">
        <v>62.959769999999999</v>
      </c>
      <c r="H22" s="22">
        <v>56.8371</v>
      </c>
      <c r="I22" s="22">
        <v>52.921790000000001</v>
      </c>
      <c r="J22" s="22">
        <v>49.896169999999998</v>
      </c>
      <c r="K22" s="22">
        <v>48.373350000000002</v>
      </c>
      <c r="M22" s="19">
        <f t="shared" ref="M22:M46" si="7">((K22/B22)^(1/9))-1</f>
        <v>-7.7521526403177332E-2</v>
      </c>
      <c r="N22" s="19">
        <f t="shared" si="6"/>
        <v>-6.3763091526264803E-2</v>
      </c>
      <c r="O22" s="19">
        <f t="shared" ref="O22:O27" si="8">K22/J22-1</f>
        <v>-3.0519777369685808E-2</v>
      </c>
      <c r="P22" s="23"/>
    </row>
    <row r="23" spans="1:17" s="21" customFormat="1" x14ac:dyDescent="0.25">
      <c r="A23" s="21" t="s">
        <v>22</v>
      </c>
      <c r="B23" s="22">
        <v>100</v>
      </c>
      <c r="C23" s="22">
        <v>97.500349999999997</v>
      </c>
      <c r="D23" s="22">
        <v>92.932779999999994</v>
      </c>
      <c r="E23" s="22">
        <v>90.92022</v>
      </c>
      <c r="F23" s="22">
        <v>89.017499999999998</v>
      </c>
      <c r="G23" s="22">
        <v>86.310119999999998</v>
      </c>
      <c r="H23" s="22">
        <v>80.675470000000004</v>
      </c>
      <c r="I23" s="22">
        <v>77.850830000000002</v>
      </c>
      <c r="J23" s="22">
        <v>75.004689999999997</v>
      </c>
      <c r="K23" s="22">
        <v>76.477500000000006</v>
      </c>
      <c r="M23" s="19">
        <f t="shared" si="7"/>
        <v>-2.9357511374753842E-2</v>
      </c>
      <c r="N23" s="25">
        <f t="shared" si="6"/>
        <v>-2.9784986999177532E-2</v>
      </c>
      <c r="O23" s="19">
        <f t="shared" si="8"/>
        <v>1.9636238747203771E-2</v>
      </c>
      <c r="P23" s="23"/>
    </row>
    <row r="24" spans="1:17" s="21" customFormat="1" x14ac:dyDescent="0.25">
      <c r="A24" s="21" t="s">
        <v>23</v>
      </c>
      <c r="B24" s="22">
        <v>100</v>
      </c>
      <c r="C24" s="22">
        <v>98.603200137729104</v>
      </c>
      <c r="D24" s="22">
        <v>96.090233919321577</v>
      </c>
      <c r="E24" s="22">
        <v>93.129372666923842</v>
      </c>
      <c r="F24" s="22">
        <v>92.614341923197145</v>
      </c>
      <c r="G24" s="22">
        <v>89.707664342085309</v>
      </c>
      <c r="H24" s="22">
        <v>87.082143209979392</v>
      </c>
      <c r="I24" s="22">
        <v>82.354176176170228</v>
      </c>
      <c r="J24" s="22">
        <v>82.4124169017105</v>
      </c>
      <c r="K24" s="22">
        <v>82.228479359597088</v>
      </c>
      <c r="M24" s="19">
        <f t="shared" si="7"/>
        <v>-2.1506311346840667E-2</v>
      </c>
      <c r="N24" s="25">
        <f t="shared" si="6"/>
        <v>-2.1528506889411214E-2</v>
      </c>
      <c r="O24" s="19">
        <f t="shared" si="8"/>
        <v>-2.2319153961081195E-3</v>
      </c>
      <c r="P24" s="23"/>
    </row>
    <row r="25" spans="1:17" s="21" customFormat="1" x14ac:dyDescent="0.25">
      <c r="A25" s="21" t="s">
        <v>24</v>
      </c>
      <c r="B25" s="22">
        <v>100</v>
      </c>
      <c r="C25" s="22">
        <v>97.885649999999998</v>
      </c>
      <c r="D25" s="22">
        <v>97.083569999999995</v>
      </c>
      <c r="E25" s="22">
        <v>96.646630000000002</v>
      </c>
      <c r="F25" s="22">
        <v>96.032740000000004</v>
      </c>
      <c r="G25" s="22">
        <v>94.058220000000006</v>
      </c>
      <c r="H25" s="22">
        <v>90.696749999999994</v>
      </c>
      <c r="I25" s="22">
        <v>87.199730000000002</v>
      </c>
      <c r="J25" s="22">
        <v>86.148079999999993</v>
      </c>
      <c r="K25" s="22">
        <v>85.127089999999995</v>
      </c>
      <c r="M25" s="19">
        <f t="shared" si="7"/>
        <v>-1.7732546877533562E-2</v>
      </c>
      <c r="N25" s="19">
        <f t="shared" si="6"/>
        <v>-2.4633673427170488E-2</v>
      </c>
      <c r="O25" s="19">
        <f t="shared" si="8"/>
        <v>-1.1851569994363209E-2</v>
      </c>
      <c r="P25" s="23"/>
    </row>
    <row r="26" spans="1:17" s="21" customFormat="1" x14ac:dyDescent="0.25">
      <c r="A26" s="21" t="s">
        <v>25</v>
      </c>
      <c r="B26" s="22">
        <v>100</v>
      </c>
      <c r="C26" s="22">
        <v>91.207083704729243</v>
      </c>
      <c r="D26" s="22">
        <v>88.305927112088938</v>
      </c>
      <c r="E26" s="22">
        <v>79.305800602919703</v>
      </c>
      <c r="F26" s="22">
        <v>75.728666517736627</v>
      </c>
      <c r="G26" s="22">
        <v>67.011050703399945</v>
      </c>
      <c r="H26" s="22">
        <v>63.524166192003136</v>
      </c>
      <c r="I26" s="22">
        <v>64.371882503698345</v>
      </c>
      <c r="J26" s="22">
        <v>66.996211834286427</v>
      </c>
      <c r="K26" s="22">
        <v>68.960527980657901</v>
      </c>
      <c r="M26" s="19">
        <f t="shared" si="7"/>
        <v>-4.0451941868049013E-2</v>
      </c>
      <c r="N26" s="25">
        <f t="shared" si="6"/>
        <v>7.1949453804882602E-3</v>
      </c>
      <c r="O26" s="19">
        <f t="shared" si="8"/>
        <v>2.9319809174139122E-2</v>
      </c>
      <c r="P26" s="23"/>
    </row>
    <row r="27" spans="1:17" s="21" customFormat="1" x14ac:dyDescent="0.25">
      <c r="A27" s="21" t="s">
        <v>26</v>
      </c>
      <c r="B27" s="22">
        <v>100</v>
      </c>
      <c r="C27" s="22">
        <v>101.03019999999999</v>
      </c>
      <c r="D27" s="22">
        <v>99.26558</v>
      </c>
      <c r="E27" s="22">
        <v>95.597639999999998</v>
      </c>
      <c r="F27" s="22">
        <v>92.410719999999998</v>
      </c>
      <c r="G27" s="22">
        <v>89.795270000000002</v>
      </c>
      <c r="H27" s="22">
        <v>88.726669999999999</v>
      </c>
      <c r="I27" s="22">
        <v>86.944400000000002</v>
      </c>
      <c r="J27" s="22">
        <v>86.995400000000004</v>
      </c>
      <c r="K27" s="22">
        <v>86.567710000000005</v>
      </c>
      <c r="M27" s="19">
        <f t="shared" si="7"/>
        <v>-1.589928423070408E-2</v>
      </c>
      <c r="N27" s="19">
        <f t="shared" si="6"/>
        <v>-9.1096085496672474E-3</v>
      </c>
      <c r="O27" s="19">
        <f t="shared" si="8"/>
        <v>-4.9162369504593961E-3</v>
      </c>
      <c r="P27" s="23"/>
    </row>
    <row r="28" spans="1:17" s="21" customFormat="1" x14ac:dyDescent="0.25">
      <c r="A28" s="21" t="s">
        <v>27</v>
      </c>
      <c r="B28" s="22">
        <v>100</v>
      </c>
      <c r="C28" s="22">
        <v>98.540407293881515</v>
      </c>
      <c r="D28" s="22">
        <v>98.328435206945002</v>
      </c>
      <c r="E28" s="22">
        <v>98.20141576112438</v>
      </c>
      <c r="F28" s="22">
        <v>97.665155119402897</v>
      </c>
      <c r="G28" s="22">
        <v>96.4968325612613</v>
      </c>
      <c r="H28" s="22">
        <v>95.520974545007036</v>
      </c>
      <c r="I28" s="22">
        <v>94.751621320974266</v>
      </c>
      <c r="J28" s="22">
        <v>94.359679622918847</v>
      </c>
      <c r="K28" s="22"/>
      <c r="M28" s="19">
        <f>((J28/B28)^(1/8))-1</f>
        <v>-7.2307721017280668E-3</v>
      </c>
      <c r="N28" s="19">
        <f>((J28/G28)^(1/3))-1</f>
        <v>-7.437644584266212E-3</v>
      </c>
      <c r="O28" s="19"/>
      <c r="P28" s="23"/>
    </row>
    <row r="29" spans="1:17" s="21" customFormat="1" x14ac:dyDescent="0.25">
      <c r="A29" s="21" t="s">
        <v>28</v>
      </c>
      <c r="B29" s="22">
        <v>100</v>
      </c>
      <c r="C29" s="22">
        <v>98.091080000000005</v>
      </c>
      <c r="D29" s="22">
        <v>100.37721000000001</v>
      </c>
      <c r="E29" s="22">
        <v>102.03637000000001</v>
      </c>
      <c r="F29" s="22">
        <v>103.40795</v>
      </c>
      <c r="G29" s="22">
        <v>101.29601</v>
      </c>
      <c r="H29" s="22">
        <v>99.010469999999998</v>
      </c>
      <c r="I29" s="22">
        <v>96.767250000000004</v>
      </c>
      <c r="J29" s="22">
        <v>97.918270000000007</v>
      </c>
      <c r="K29" s="22">
        <v>98.439049999999995</v>
      </c>
      <c r="M29" s="19">
        <f t="shared" si="7"/>
        <v>-1.746540914796757E-3</v>
      </c>
      <c r="N29" s="19">
        <f t="shared" si="6"/>
        <v>-7.1268446307771738E-3</v>
      </c>
      <c r="O29" s="19">
        <f t="shared" ref="O29:O34" si="9">K29/J29-1</f>
        <v>5.3185171674294818E-3</v>
      </c>
      <c r="P29" s="23"/>
    </row>
    <row r="30" spans="1:17" s="21" customFormat="1" x14ac:dyDescent="0.25">
      <c r="A30" s="21" t="s">
        <v>29</v>
      </c>
      <c r="B30" s="22">
        <v>100</v>
      </c>
      <c r="C30" s="22">
        <v>96.762825096647802</v>
      </c>
      <c r="D30" s="22">
        <v>94.711462699450522</v>
      </c>
      <c r="E30" s="22">
        <v>90.743552268111657</v>
      </c>
      <c r="F30" s="22">
        <v>88.394073884852816</v>
      </c>
      <c r="G30" s="22">
        <v>88.062243661318547</v>
      </c>
      <c r="H30" s="22">
        <v>92.02809451960043</v>
      </c>
      <c r="I30" s="22">
        <v>94.15007554705987</v>
      </c>
      <c r="J30" s="22">
        <v>95.590625029806873</v>
      </c>
      <c r="K30" s="22">
        <v>94.192960130368576</v>
      </c>
      <c r="M30" s="19">
        <f>((K30/B30)^(1/9))-1</f>
        <v>-6.6251496602726112E-3</v>
      </c>
      <c r="N30" s="19">
        <f t="shared" si="6"/>
        <v>1.6967735810055506E-2</v>
      </c>
      <c r="O30" s="19">
        <f t="shared" si="9"/>
        <v>-1.46213595632676E-2</v>
      </c>
      <c r="P30" s="23"/>
    </row>
    <row r="31" spans="1:17" s="21" customFormat="1" x14ac:dyDescent="0.25">
      <c r="A31" s="21" t="s">
        <v>30</v>
      </c>
      <c r="B31" s="22">
        <v>100</v>
      </c>
      <c r="C31" s="22">
        <v>95.545670000000001</v>
      </c>
      <c r="D31" s="22">
        <v>91.833039999999997</v>
      </c>
      <c r="E31" s="22">
        <v>88.17801</v>
      </c>
      <c r="F31" s="22">
        <v>83.792119999999997</v>
      </c>
      <c r="G31" s="22">
        <v>80.659059999999997</v>
      </c>
      <c r="H31" s="22">
        <v>76.271320000000003</v>
      </c>
      <c r="I31" s="22">
        <v>73.383989999999997</v>
      </c>
      <c r="J31" s="22">
        <v>70.898769999999999</v>
      </c>
      <c r="K31" s="22">
        <v>70.729799999999997</v>
      </c>
      <c r="M31" s="19">
        <f t="shared" si="7"/>
        <v>-3.7747254508030958E-2</v>
      </c>
      <c r="N31" s="25">
        <f t="shared" si="6"/>
        <v>-3.2307626353463403E-2</v>
      </c>
      <c r="O31" s="19">
        <f t="shared" si="9"/>
        <v>-2.3832571425428384E-3</v>
      </c>
      <c r="P31" s="23"/>
    </row>
    <row r="32" spans="1:17" s="21" customFormat="1" x14ac:dyDescent="0.25">
      <c r="A32" s="21" t="s">
        <v>31</v>
      </c>
      <c r="B32" s="22">
        <v>100</v>
      </c>
      <c r="C32" s="22">
        <v>97.451468564767069</v>
      </c>
      <c r="D32" s="22">
        <v>93.244353989663722</v>
      </c>
      <c r="E32" s="22">
        <v>91.891092677215795</v>
      </c>
      <c r="F32" s="22">
        <v>92.450126183560627</v>
      </c>
      <c r="G32" s="22">
        <v>93.409021002241857</v>
      </c>
      <c r="H32" s="22">
        <v>91.837066702566091</v>
      </c>
      <c r="I32" s="22">
        <v>88.476068500124754</v>
      </c>
      <c r="J32" s="22">
        <v>88.355507514125208</v>
      </c>
      <c r="K32" s="22">
        <v>88.240335108058019</v>
      </c>
      <c r="M32" s="19">
        <f t="shared" si="7"/>
        <v>-1.3804499980038631E-2</v>
      </c>
      <c r="N32" s="19">
        <f t="shared" si="6"/>
        <v>-1.4130156974048069E-2</v>
      </c>
      <c r="O32" s="19">
        <f t="shared" si="9"/>
        <v>-1.3035113408044197E-3</v>
      </c>
      <c r="P32" s="23"/>
    </row>
    <row r="33" spans="1:16" s="21" customFormat="1" x14ac:dyDescent="0.25">
      <c r="A33" s="21" t="s">
        <v>32</v>
      </c>
      <c r="B33" s="22">
        <v>100</v>
      </c>
      <c r="C33" s="22">
        <v>99.410939999999997</v>
      </c>
      <c r="D33" s="22">
        <v>100.32928</v>
      </c>
      <c r="E33" s="22">
        <v>100.79737</v>
      </c>
      <c r="F33" s="22">
        <v>102.01796</v>
      </c>
      <c r="G33" s="22">
        <v>100.9646</v>
      </c>
      <c r="H33" s="22">
        <v>98.785589999999999</v>
      </c>
      <c r="I33" s="22">
        <v>96.541920000000005</v>
      </c>
      <c r="J33" s="22">
        <v>95.511740000000003</v>
      </c>
      <c r="K33" s="22">
        <v>95.546030000000002</v>
      </c>
      <c r="M33" s="19">
        <f t="shared" si="7"/>
        <v>-5.0496590648572148E-3</v>
      </c>
      <c r="N33" s="19">
        <f t="shared" si="6"/>
        <v>-1.3695807074300737E-2</v>
      </c>
      <c r="O33" s="19">
        <f t="shared" si="9"/>
        <v>3.5901345740319002E-4</v>
      </c>
      <c r="P33" s="23"/>
    </row>
    <row r="34" spans="1:16" s="21" customFormat="1" x14ac:dyDescent="0.25">
      <c r="A34" s="21" t="s">
        <v>33</v>
      </c>
      <c r="B34" s="22">
        <v>100</v>
      </c>
      <c r="C34" s="22">
        <v>99.679060000000007</v>
      </c>
      <c r="D34" s="22">
        <v>94.690950000000001</v>
      </c>
      <c r="E34" s="22">
        <v>90.336470000000006</v>
      </c>
      <c r="F34" s="22">
        <v>86.597449999999995</v>
      </c>
      <c r="G34" s="22">
        <v>84.745310000000003</v>
      </c>
      <c r="H34" s="22">
        <v>83.792599999999993</v>
      </c>
      <c r="I34" s="22">
        <v>84.870490000000004</v>
      </c>
      <c r="J34" s="22">
        <v>84.939790000000002</v>
      </c>
      <c r="K34" s="22">
        <v>89.757649999999998</v>
      </c>
      <c r="M34" s="19">
        <f t="shared" si="7"/>
        <v>-1.1934536724953482E-2</v>
      </c>
      <c r="N34" s="25">
        <f t="shared" si="6"/>
        <v>1.446939651528556E-2</v>
      </c>
      <c r="O34" s="19">
        <f t="shared" si="9"/>
        <v>5.6720884287564166E-2</v>
      </c>
      <c r="P34" s="23"/>
    </row>
    <row r="35" spans="1:16" s="21" customFormat="1" x14ac:dyDescent="0.25">
      <c r="A35" s="21" t="s">
        <v>34</v>
      </c>
      <c r="B35" s="22">
        <v>100</v>
      </c>
      <c r="C35" s="22">
        <v>93.177000000000007</v>
      </c>
      <c r="D35" s="22">
        <v>87.638999999999996</v>
      </c>
      <c r="E35" s="22">
        <v>82.510999999999996</v>
      </c>
      <c r="F35" s="22">
        <v>76.405000000000001</v>
      </c>
      <c r="G35" s="22">
        <v>70.522000000000006</v>
      </c>
      <c r="H35" s="22">
        <v>62.058999999999997</v>
      </c>
      <c r="I35" s="22">
        <v>57.442999999999998</v>
      </c>
      <c r="J35" s="22"/>
      <c r="K35" s="22"/>
      <c r="M35" s="19">
        <f>((I35/B35)^(1/7))-1</f>
        <v>-7.6141834044904377E-2</v>
      </c>
      <c r="N35" s="25">
        <f>((I35/G35)^(1/2))-1</f>
        <v>-9.7481222632283093E-2</v>
      </c>
      <c r="O35" s="19"/>
      <c r="P35" s="23"/>
    </row>
    <row r="36" spans="1:16" s="21" customFormat="1" x14ac:dyDescent="0.25">
      <c r="A36" s="21" t="s">
        <v>35</v>
      </c>
      <c r="B36" s="22">
        <v>100</v>
      </c>
      <c r="C36" s="22">
        <v>96.323999999999998</v>
      </c>
      <c r="D36" s="22">
        <v>92.5</v>
      </c>
      <c r="E36" s="22">
        <v>93.513999999999996</v>
      </c>
      <c r="F36" s="22">
        <v>97.185000000000002</v>
      </c>
      <c r="G36" s="22">
        <v>100.063</v>
      </c>
      <c r="H36" s="22">
        <v>97.168999999999997</v>
      </c>
      <c r="I36" s="22">
        <v>94.902000000000001</v>
      </c>
      <c r="J36" s="22">
        <v>85.655000000000001</v>
      </c>
      <c r="K36" s="22"/>
      <c r="M36" s="19">
        <f>((J36/B36)^(1/8))-1</f>
        <v>-1.9169211641319017E-2</v>
      </c>
      <c r="N36" s="19">
        <f>((J36/G36)^(1/3))-1</f>
        <v>-5.0504159196385623E-2</v>
      </c>
      <c r="O36" s="19"/>
      <c r="P36" s="23"/>
    </row>
    <row r="37" spans="1:16" s="21" customFormat="1" x14ac:dyDescent="0.25">
      <c r="A37" s="21" t="s">
        <v>36</v>
      </c>
      <c r="B37" s="22">
        <v>100</v>
      </c>
      <c r="C37" s="22">
        <v>97.565470000000005</v>
      </c>
      <c r="D37" s="22">
        <v>96.5642</v>
      </c>
      <c r="E37" s="22">
        <v>95.758250000000004</v>
      </c>
      <c r="F37" s="22">
        <v>94.636269999999996</v>
      </c>
      <c r="G37" s="22">
        <v>91.176180000000002</v>
      </c>
      <c r="H37" s="22">
        <v>87.275630000000007</v>
      </c>
      <c r="I37" s="22">
        <v>84.09008</v>
      </c>
      <c r="J37" s="22">
        <v>82.512159999999994</v>
      </c>
      <c r="K37" s="22">
        <v>82.512860000000003</v>
      </c>
      <c r="M37" s="19">
        <f t="shared" si="7"/>
        <v>-2.1130883326489047E-2</v>
      </c>
      <c r="N37" s="19">
        <f t="shared" si="6"/>
        <v>-2.4650957454238287E-2</v>
      </c>
      <c r="O37" s="19">
        <f>K37/J37-1</f>
        <v>8.4835980540542977E-6</v>
      </c>
      <c r="P37" s="23"/>
    </row>
    <row r="38" spans="1:16" s="21" customFormat="1" x14ac:dyDescent="0.25">
      <c r="A38" s="21" t="s">
        <v>37</v>
      </c>
      <c r="B38" s="22">
        <v>100</v>
      </c>
      <c r="C38" s="22">
        <v>94.852149999999995</v>
      </c>
      <c r="D38" s="22">
        <v>90.374120000000005</v>
      </c>
      <c r="E38" s="22">
        <v>85.190479999999994</v>
      </c>
      <c r="F38" s="22">
        <v>81.173689999999993</v>
      </c>
      <c r="G38" s="22">
        <v>75.98854</v>
      </c>
      <c r="H38" s="22">
        <v>71.587050000000005</v>
      </c>
      <c r="I38" s="22">
        <v>66.761240000000001</v>
      </c>
      <c r="J38" s="22">
        <v>63.400239999999997</v>
      </c>
      <c r="K38" s="22">
        <v>61.655929999999998</v>
      </c>
      <c r="M38" s="19">
        <f t="shared" si="7"/>
        <v>-5.2315292626220922E-2</v>
      </c>
      <c r="N38" s="25">
        <f t="shared" si="6"/>
        <v>-5.0911550219625679E-2</v>
      </c>
      <c r="O38" s="19">
        <f>K38/J38-1</f>
        <v>-2.7512671876321004E-2</v>
      </c>
      <c r="P38" s="23"/>
    </row>
    <row r="39" spans="1:16" s="21" customFormat="1" x14ac:dyDescent="0.25">
      <c r="A39" s="26" t="s">
        <v>38</v>
      </c>
      <c r="B39" s="27">
        <v>100</v>
      </c>
      <c r="C39" s="27">
        <v>98.503979999999999</v>
      </c>
      <c r="D39" s="27">
        <v>100.10166</v>
      </c>
      <c r="E39" s="27">
        <v>101.82919</v>
      </c>
      <c r="F39" s="27">
        <v>106.02885999999999</v>
      </c>
      <c r="G39" s="27">
        <v>108.94085</v>
      </c>
      <c r="H39" s="27">
        <v>109.52607</v>
      </c>
      <c r="I39" s="27">
        <v>109.54186</v>
      </c>
      <c r="J39" s="27">
        <v>110.17932999999999</v>
      </c>
      <c r="K39" s="27">
        <v>111.82581999999999</v>
      </c>
      <c r="M39" s="19">
        <f t="shared" si="7"/>
        <v>1.2496581828621567E-2</v>
      </c>
      <c r="N39" s="19">
        <f t="shared" si="6"/>
        <v>6.5557474023822948E-3</v>
      </c>
      <c r="O39" s="19">
        <f>K39/J39-1</f>
        <v>1.4943728555982361E-2</v>
      </c>
      <c r="P39" s="23"/>
    </row>
    <row r="40" spans="1:16" s="21" customFormat="1" x14ac:dyDescent="0.25">
      <c r="A40" s="21" t="s">
        <v>39</v>
      </c>
      <c r="B40" s="22">
        <v>100</v>
      </c>
      <c r="C40" s="22">
        <v>102.64205</v>
      </c>
      <c r="D40" s="22">
        <v>104.50055999999999</v>
      </c>
      <c r="E40" s="22">
        <v>102.99016</v>
      </c>
      <c r="F40" s="22">
        <v>96.074470000000005</v>
      </c>
      <c r="G40" s="22">
        <v>86.674189999999996</v>
      </c>
      <c r="H40" s="22">
        <v>79.209649999999996</v>
      </c>
      <c r="I40" s="22">
        <v>75.373090000000005</v>
      </c>
      <c r="J40" s="22">
        <v>72.244150000000005</v>
      </c>
      <c r="K40" s="22"/>
      <c r="M40" s="19">
        <f>((J40/B40)^(1/8))-1</f>
        <v>-3.9825129071308418E-2</v>
      </c>
      <c r="N40" s="25">
        <f>((J40/G40)^(1/3))-1</f>
        <v>-5.8895973985576111E-2</v>
      </c>
      <c r="O40" s="19"/>
      <c r="P40" s="23"/>
    </row>
    <row r="41" spans="1:16" s="21" customFormat="1" x14ac:dyDescent="0.25">
      <c r="A41" s="21" t="s">
        <v>40</v>
      </c>
      <c r="B41" s="22">
        <v>100</v>
      </c>
      <c r="C41" s="22">
        <v>101.98394</v>
      </c>
      <c r="D41" s="22">
        <v>101.72548999999999</v>
      </c>
      <c r="E41" s="22">
        <v>102.20003</v>
      </c>
      <c r="F41" s="22">
        <v>101.37238000000001</v>
      </c>
      <c r="G41" s="22">
        <v>98.271659999999997</v>
      </c>
      <c r="H41" s="22">
        <v>94.083839999999995</v>
      </c>
      <c r="I41" s="22">
        <v>90.524050000000003</v>
      </c>
      <c r="J41" s="22">
        <v>91.107600000000005</v>
      </c>
      <c r="K41" s="22">
        <v>92.977850000000004</v>
      </c>
      <c r="M41" s="19">
        <f t="shared" si="7"/>
        <v>-8.0572420357514218E-3</v>
      </c>
      <c r="N41" s="25">
        <f t="shared" si="6"/>
        <v>-1.3748215979723644E-2</v>
      </c>
      <c r="O41" s="19">
        <f>K41/J41-1</f>
        <v>2.0527925222484145E-2</v>
      </c>
      <c r="P41" s="23"/>
    </row>
    <row r="42" spans="1:16" s="21" customFormat="1" x14ac:dyDescent="0.25">
      <c r="A42" s="21" t="s">
        <v>41</v>
      </c>
      <c r="B42" s="22">
        <v>100</v>
      </c>
      <c r="C42" s="22">
        <v>97.490641478612233</v>
      </c>
      <c r="D42" s="22">
        <v>95.33572175081963</v>
      </c>
      <c r="E42" s="22">
        <v>95.518115010217059</v>
      </c>
      <c r="F42" s="22">
        <v>98.529526564252308</v>
      </c>
      <c r="G42" s="22">
        <v>96.470347965491072</v>
      </c>
      <c r="H42" s="22">
        <v>92.555336549913818</v>
      </c>
      <c r="I42" s="22">
        <v>86.304654571356096</v>
      </c>
      <c r="J42" s="22">
        <v>83.094124736713894</v>
      </c>
      <c r="K42" s="22"/>
      <c r="M42" s="19">
        <f>((J42/B42)^(1/8))-1</f>
        <v>-2.2883628979103121E-2</v>
      </c>
      <c r="N42" s="25">
        <f>((J42/G42)^(1/3))-1</f>
        <v>-4.8536445297963859E-2</v>
      </c>
      <c r="O42" s="19"/>
      <c r="P42" s="23"/>
    </row>
    <row r="43" spans="1:16" s="21" customFormat="1" x14ac:dyDescent="0.25">
      <c r="A43" s="26" t="s">
        <v>42</v>
      </c>
      <c r="B43" s="27">
        <v>100</v>
      </c>
      <c r="C43" s="27">
        <v>101.35694447955233</v>
      </c>
      <c r="D43" s="27">
        <v>103.65505453159432</v>
      </c>
      <c r="E43" s="27">
        <v>106.16842636762351</v>
      </c>
      <c r="F43" s="27">
        <v>109.98446764979286</v>
      </c>
      <c r="G43" s="27">
        <v>106.62523413342019</v>
      </c>
      <c r="H43" s="27">
        <v>104.07349741079021</v>
      </c>
      <c r="I43" s="27">
        <v>103.28000234568422</v>
      </c>
      <c r="J43" s="27">
        <v>109.62061992588836</v>
      </c>
      <c r="K43" s="27">
        <v>113.84548785075278</v>
      </c>
      <c r="M43" s="19">
        <f t="shared" si="7"/>
        <v>1.4512292520529213E-2</v>
      </c>
      <c r="N43" s="19">
        <f t="shared" si="6"/>
        <v>1.6515385176032238E-2</v>
      </c>
      <c r="O43" s="19">
        <f>K43/J43-1</f>
        <v>3.8540814015836977E-2</v>
      </c>
      <c r="P43" s="23"/>
    </row>
    <row r="44" spans="1:16" s="21" customFormat="1" x14ac:dyDescent="0.25">
      <c r="A44" s="21" t="s">
        <v>43</v>
      </c>
      <c r="B44" s="22">
        <v>100</v>
      </c>
      <c r="C44" s="22">
        <v>98.968459999999993</v>
      </c>
      <c r="D44" s="22">
        <v>98.203890000000001</v>
      </c>
      <c r="E44" s="22">
        <v>96.025300000000001</v>
      </c>
      <c r="F44" s="22">
        <v>94.071749999999994</v>
      </c>
      <c r="G44" s="22">
        <v>91.760800000000003</v>
      </c>
      <c r="H44" s="22">
        <v>91.310069999999996</v>
      </c>
      <c r="I44" s="22">
        <v>90.646829999999994</v>
      </c>
      <c r="J44" s="22">
        <v>90.507300000000001</v>
      </c>
      <c r="K44" s="22"/>
      <c r="M44" s="19">
        <f>((J44/B44)^(1/8))-1</f>
        <v>-1.2390062652508416E-2</v>
      </c>
      <c r="N44" s="19">
        <f>((J44/G44)^(1/3))-1</f>
        <v>-4.5743990012966362E-3</v>
      </c>
      <c r="O44" s="19"/>
      <c r="P44" s="23"/>
    </row>
    <row r="45" spans="1:16" s="21" customFormat="1" x14ac:dyDescent="0.25">
      <c r="A45" s="21" t="s">
        <v>44</v>
      </c>
      <c r="B45" s="22">
        <v>100</v>
      </c>
      <c r="C45" s="22">
        <v>100.43600000000001</v>
      </c>
      <c r="D45" s="22">
        <v>100.22799999999999</v>
      </c>
      <c r="E45" s="22">
        <v>96.5</v>
      </c>
      <c r="F45" s="22">
        <v>94.302000000000007</v>
      </c>
      <c r="G45" s="22">
        <v>91.644999999999996</v>
      </c>
      <c r="H45" s="22">
        <v>90.643000000000001</v>
      </c>
      <c r="I45" s="22">
        <v>89.503</v>
      </c>
      <c r="J45" s="22">
        <v>88.524000000000001</v>
      </c>
      <c r="K45" s="22"/>
      <c r="M45" s="19">
        <f>((J45/B45)^(1/8))-1</f>
        <v>-1.5121563884257339E-2</v>
      </c>
      <c r="N45" s="19">
        <f>((J45/G45)^(1/3))-1</f>
        <v>-1.1483131637118338E-2</v>
      </c>
      <c r="O45" s="19"/>
      <c r="P45" s="23"/>
    </row>
    <row r="46" spans="1:16" s="21" customFormat="1" x14ac:dyDescent="0.25">
      <c r="A46" s="21" t="s">
        <v>45</v>
      </c>
      <c r="B46" s="22">
        <v>100</v>
      </c>
      <c r="C46" s="22">
        <v>96.453050000000005</v>
      </c>
      <c r="D46" s="22">
        <v>93.688249999999996</v>
      </c>
      <c r="E46" s="22">
        <v>92.017189999999999</v>
      </c>
      <c r="F46" s="22">
        <v>93.921520000000001</v>
      </c>
      <c r="G46" s="22">
        <v>95.672370000000001</v>
      </c>
      <c r="H46" s="22">
        <v>95.777839999999998</v>
      </c>
      <c r="I46" s="22">
        <v>92.911090000000002</v>
      </c>
      <c r="J46" s="22">
        <v>90.671790000000001</v>
      </c>
      <c r="K46" s="22">
        <v>88.963790000000003</v>
      </c>
      <c r="M46" s="19">
        <f t="shared" si="7"/>
        <v>-1.2909366980837E-2</v>
      </c>
      <c r="N46" s="19">
        <f t="shared" si="6"/>
        <v>-1.8010857549781711E-2</v>
      </c>
      <c r="O46" s="19">
        <f>K46/J46-1</f>
        <v>-1.8837170855455665E-2</v>
      </c>
      <c r="P46" s="23"/>
    </row>
    <row r="47" spans="1:16" s="21" customFormat="1" x14ac:dyDescent="0.25">
      <c r="A47" s="21" t="s">
        <v>46</v>
      </c>
      <c r="B47" s="22">
        <v>100</v>
      </c>
      <c r="C47" s="22">
        <v>97.154830000000004</v>
      </c>
      <c r="D47" s="22">
        <v>94.247500000000002</v>
      </c>
      <c r="E47" s="22">
        <v>91.015450000000001</v>
      </c>
      <c r="F47" s="22">
        <v>90.790949999999995</v>
      </c>
      <c r="G47" s="22">
        <v>88.870639999999995</v>
      </c>
      <c r="H47" s="22">
        <v>85.873379999999997</v>
      </c>
      <c r="I47" s="22">
        <v>83.802220000000005</v>
      </c>
      <c r="J47" s="22">
        <v>82.658919999999995</v>
      </c>
      <c r="M47" s="19">
        <f>((J47/B47)^(1/8))-1</f>
        <v>-2.3524804400634869E-2</v>
      </c>
      <c r="N47" s="19">
        <f>((J47/G47)^(1/3))-1</f>
        <v>-2.3863678455403603E-2</v>
      </c>
      <c r="O47" s="19"/>
      <c r="P47" s="23"/>
    </row>
    <row r="48" spans="1:16" x14ac:dyDescent="0.25">
      <c r="A48" s="12" t="s">
        <v>13</v>
      </c>
    </row>
    <row r="49" spans="1:82" x14ac:dyDescent="0.25">
      <c r="CC49" s="28"/>
      <c r="CD49" s="29"/>
    </row>
    <row r="50" spans="1:82" x14ac:dyDescent="0.25">
      <c r="A50" t="s">
        <v>47</v>
      </c>
      <c r="CC50" s="28"/>
      <c r="CD50" s="29"/>
    </row>
    <row r="51" spans="1:82" x14ac:dyDescent="0.25">
      <c r="B51">
        <v>1990</v>
      </c>
      <c r="C51">
        <f>B51+1</f>
        <v>1991</v>
      </c>
      <c r="D51">
        <f t="shared" ref="D51:U51" si="10">C51+1</f>
        <v>1992</v>
      </c>
      <c r="E51">
        <f t="shared" si="10"/>
        <v>1993</v>
      </c>
      <c r="F51">
        <f t="shared" si="10"/>
        <v>1994</v>
      </c>
      <c r="G51">
        <f t="shared" si="10"/>
        <v>1995</v>
      </c>
      <c r="H51">
        <f t="shared" si="10"/>
        <v>1996</v>
      </c>
      <c r="I51">
        <f t="shared" si="10"/>
        <v>1997</v>
      </c>
      <c r="J51">
        <f t="shared" si="10"/>
        <v>1998</v>
      </c>
      <c r="K51">
        <f t="shared" si="10"/>
        <v>1999</v>
      </c>
      <c r="L51">
        <f t="shared" si="10"/>
        <v>2000</v>
      </c>
      <c r="M51">
        <f t="shared" si="10"/>
        <v>2001</v>
      </c>
      <c r="N51">
        <f t="shared" si="10"/>
        <v>2002</v>
      </c>
      <c r="O51">
        <f t="shared" si="10"/>
        <v>2003</v>
      </c>
      <c r="P51">
        <f t="shared" si="10"/>
        <v>2004</v>
      </c>
      <c r="Q51">
        <f t="shared" si="10"/>
        <v>2005</v>
      </c>
      <c r="R51">
        <f t="shared" si="10"/>
        <v>2006</v>
      </c>
      <c r="S51">
        <f t="shared" si="10"/>
        <v>2007</v>
      </c>
      <c r="T51">
        <f t="shared" si="10"/>
        <v>2008</v>
      </c>
      <c r="U51">
        <f t="shared" si="10"/>
        <v>2009</v>
      </c>
      <c r="W51" t="s">
        <v>1</v>
      </c>
      <c r="X51" t="s">
        <v>48</v>
      </c>
      <c r="Y51" t="s">
        <v>49</v>
      </c>
      <c r="Z51" t="s">
        <v>50</v>
      </c>
      <c r="AA51">
        <v>2008</v>
      </c>
      <c r="AB51">
        <v>2009</v>
      </c>
      <c r="CC51" s="28"/>
      <c r="CD51" s="29"/>
    </row>
    <row r="52" spans="1:82" x14ac:dyDescent="0.25">
      <c r="A52" t="s">
        <v>51</v>
      </c>
      <c r="B52">
        <v>368.92399999999998</v>
      </c>
      <c r="C52">
        <v>348.91</v>
      </c>
      <c r="D52">
        <v>328.221</v>
      </c>
      <c r="E52">
        <v>319.358</v>
      </c>
      <c r="F52">
        <v>322.34100000000001</v>
      </c>
      <c r="G52">
        <v>328.86900000000003</v>
      </c>
      <c r="H52">
        <v>330.64100000000002</v>
      </c>
      <c r="I52">
        <v>332.00099999999998</v>
      </c>
      <c r="J52">
        <v>326.11500000000001</v>
      </c>
      <c r="K52">
        <v>318.75400000000002</v>
      </c>
      <c r="L52">
        <v>329.32799999999997</v>
      </c>
      <c r="M52">
        <v>328.61099999999999</v>
      </c>
      <c r="N52">
        <v>325.26600000000002</v>
      </c>
      <c r="O52">
        <v>338.85899999999998</v>
      </c>
      <c r="P52">
        <v>336.52699999999999</v>
      </c>
      <c r="Q52">
        <v>332.80399999999997</v>
      </c>
      <c r="R52">
        <v>326.04599999999999</v>
      </c>
      <c r="S52">
        <v>324.73599999999999</v>
      </c>
      <c r="T52">
        <v>315.86900000000003</v>
      </c>
      <c r="U52">
        <v>269.45499999999998</v>
      </c>
      <c r="W52" s="19">
        <f>((U52/B52)^(1/19))-1</f>
        <v>-1.6400303159976315E-2</v>
      </c>
      <c r="X52" s="11">
        <f>((E52/B52)^(1/3))-1</f>
        <v>-4.6954510383656056E-2</v>
      </c>
      <c r="Y52" s="8">
        <f>((O52/E52)^(1/10))-1</f>
        <v>5.9447363346099014E-3</v>
      </c>
      <c r="Z52" s="11">
        <f>((S52/O52)^(1/4))-1</f>
        <v>-1.0586451648247786E-2</v>
      </c>
      <c r="AA52" s="11">
        <f>T52/S52-1</f>
        <v>-2.7305257193535604E-2</v>
      </c>
      <c r="AB52" s="11">
        <f>U52/T52-1</f>
        <v>-0.1469406621099254</v>
      </c>
      <c r="CC52" s="28"/>
      <c r="CD52" s="29"/>
    </row>
    <row r="53" spans="1:82" x14ac:dyDescent="0.25">
      <c r="W53" s="11">
        <f>U52/B52-1</f>
        <v>-0.26961921696609603</v>
      </c>
      <c r="CC53" s="28"/>
      <c r="CD53" s="29"/>
    </row>
    <row r="54" spans="1:82" x14ac:dyDescent="0.25">
      <c r="CC54" s="28"/>
      <c r="CD54" s="29"/>
    </row>
    <row r="55" spans="1:82" x14ac:dyDescent="0.25">
      <c r="A55" s="30" t="s">
        <v>52</v>
      </c>
      <c r="B55" s="30"/>
      <c r="C55" s="30"/>
      <c r="D55" s="30"/>
      <c r="CC55" s="28"/>
      <c r="CD55" s="29"/>
    </row>
    <row r="56" spans="1:82" x14ac:dyDescent="0.25">
      <c r="A56" t="s">
        <v>51</v>
      </c>
      <c r="B56" s="31"/>
      <c r="C56" s="31"/>
      <c r="D56" s="31"/>
      <c r="E56" s="31"/>
      <c r="F56" s="31"/>
      <c r="G56" s="29"/>
      <c r="H56" s="32"/>
      <c r="I56" s="31"/>
      <c r="J56" s="33"/>
      <c r="K56" s="32"/>
      <c r="L56" s="31"/>
      <c r="CC56" s="28"/>
      <c r="CD56" s="29"/>
    </row>
    <row r="57" spans="1:82" x14ac:dyDescent="0.25">
      <c r="A57" t="s">
        <v>53</v>
      </c>
      <c r="B57" s="34" t="s">
        <v>6</v>
      </c>
      <c r="C57" s="34" t="s">
        <v>7</v>
      </c>
      <c r="D57" s="34" t="s">
        <v>54</v>
      </c>
      <c r="E57" s="34" t="s">
        <v>9</v>
      </c>
      <c r="F57" s="34" t="s">
        <v>55</v>
      </c>
      <c r="G57" s="34" t="s">
        <v>56</v>
      </c>
      <c r="H57" s="34" t="s">
        <v>10</v>
      </c>
      <c r="I57" s="34" t="s">
        <v>57</v>
      </c>
      <c r="J57" s="34" t="s">
        <v>58</v>
      </c>
      <c r="K57" s="34" t="s">
        <v>59</v>
      </c>
      <c r="L57" s="34" t="s">
        <v>11</v>
      </c>
      <c r="M57" s="34" t="s">
        <v>60</v>
      </c>
      <c r="CC57" s="28"/>
      <c r="CD57" s="29"/>
    </row>
    <row r="58" spans="1:82" x14ac:dyDescent="0.25">
      <c r="A58">
        <v>1990</v>
      </c>
      <c r="B58" s="35">
        <v>69.239000000000004</v>
      </c>
      <c r="C58" s="35">
        <v>82.459000000000003</v>
      </c>
      <c r="D58" s="35">
        <v>43.183</v>
      </c>
      <c r="E58" s="35">
        <v>26.853999999999999</v>
      </c>
      <c r="F58" s="35">
        <v>28.103000000000002</v>
      </c>
      <c r="G58" s="35">
        <v>46.247999999999998</v>
      </c>
      <c r="H58" s="35">
        <v>23.603000000000002</v>
      </c>
      <c r="I58" s="35">
        <v>12.067</v>
      </c>
      <c r="J58" s="35">
        <v>5.38</v>
      </c>
      <c r="K58" s="35">
        <v>7.9850000000000003</v>
      </c>
      <c r="L58" s="35">
        <v>11.699</v>
      </c>
      <c r="M58" s="6">
        <f>B58+C58+D58+E58+F58+G58+H58+I58+J58+K58+L58</f>
        <v>356.82000000000005</v>
      </c>
      <c r="P58" s="6">
        <f>+SUM(B58:C58)</f>
        <v>151.69800000000001</v>
      </c>
      <c r="Q58">
        <f>+P58/M58</f>
        <v>0.42513872540776859</v>
      </c>
      <c r="CC58" s="28"/>
      <c r="CD58" s="29"/>
    </row>
    <row r="59" spans="1:82" x14ac:dyDescent="0.25">
      <c r="A59">
        <v>2009</v>
      </c>
      <c r="B59" s="6">
        <v>50.378</v>
      </c>
      <c r="C59" s="6">
        <v>44.268999999999998</v>
      </c>
      <c r="D59" s="6">
        <v>36.529000000000003</v>
      </c>
      <c r="E59" s="6">
        <v>33.027999999999999</v>
      </c>
      <c r="F59" s="6">
        <v>27.439</v>
      </c>
      <c r="G59" s="6">
        <v>22.015000000000001</v>
      </c>
      <c r="H59" s="6">
        <v>16.876000000000001</v>
      </c>
      <c r="I59" s="6">
        <v>8.9149999999999991</v>
      </c>
      <c r="J59" s="6">
        <v>8.2270000000000003</v>
      </c>
      <c r="K59" s="6">
        <v>7.8140000000000001</v>
      </c>
      <c r="L59" s="6">
        <v>5.1509999999999998</v>
      </c>
      <c r="M59" s="6">
        <f>B59+C59+D59+E59+F59+G59+H59+I59+J59+K59+L59</f>
        <v>260.64099999999996</v>
      </c>
      <c r="N59" s="8">
        <f>((M59/M58)^(1/9))-1</f>
        <v>-3.4296674049130949E-2</v>
      </c>
      <c r="O59" s="9">
        <f>M59/M58-1</f>
        <v>-0.26954486856117954</v>
      </c>
      <c r="P59" s="6">
        <f>+SUM(B59:C59)</f>
        <v>94.646999999999991</v>
      </c>
      <c r="Q59">
        <f>+P59/M59</f>
        <v>0.36313166385948492</v>
      </c>
      <c r="CC59" s="28"/>
      <c r="CD59" s="29"/>
    </row>
    <row r="60" spans="1:82" x14ac:dyDescent="0.25">
      <c r="A60" t="s">
        <v>61</v>
      </c>
      <c r="B60" s="8">
        <f>B58/$M$58</f>
        <v>0.19404461633316517</v>
      </c>
      <c r="C60" s="11">
        <f>C58/$M$58</f>
        <v>0.23109410907460343</v>
      </c>
      <c r="D60" s="8">
        <f t="shared" ref="D60:L60" si="11">D58/$M$58</f>
        <v>0.12102180371055432</v>
      </c>
      <c r="E60" s="8">
        <f t="shared" si="11"/>
        <v>7.5259234347850437E-2</v>
      </c>
      <c r="F60" s="8">
        <f t="shared" si="11"/>
        <v>7.8759598677204182E-2</v>
      </c>
      <c r="G60" s="8">
        <f t="shared" si="11"/>
        <v>0.12961156885824784</v>
      </c>
      <c r="H60" s="8">
        <f t="shared" si="11"/>
        <v>6.6148197970965744E-2</v>
      </c>
      <c r="I60" s="8">
        <f t="shared" si="11"/>
        <v>3.3818171627150943E-2</v>
      </c>
      <c r="J60" s="8">
        <f t="shared" si="11"/>
        <v>1.507763017768062E-2</v>
      </c>
      <c r="K60" s="8">
        <f t="shared" si="11"/>
        <v>2.2378229919847541E-2</v>
      </c>
      <c r="L60" s="8">
        <f t="shared" si="11"/>
        <v>3.2786839302729666E-2</v>
      </c>
      <c r="M60" s="6"/>
      <c r="P60" s="36"/>
      <c r="Q60" s="36"/>
      <c r="R60" s="36"/>
      <c r="S60" s="36"/>
      <c r="T60" s="36"/>
      <c r="CC60" s="28"/>
      <c r="CD60" s="29"/>
    </row>
    <row r="61" spans="1:82" x14ac:dyDescent="0.25">
      <c r="A61" t="s">
        <v>62</v>
      </c>
      <c r="B61" s="11">
        <f t="shared" ref="B61:L61" si="12">B59/$M$59</f>
        <v>0.19328501655533858</v>
      </c>
      <c r="C61" s="11">
        <f t="shared" si="12"/>
        <v>0.16984664730414634</v>
      </c>
      <c r="D61" s="11">
        <f t="shared" si="12"/>
        <v>0.14015062864246228</v>
      </c>
      <c r="E61" s="11">
        <f t="shared" si="12"/>
        <v>0.12671835973618886</v>
      </c>
      <c r="F61" s="11">
        <f t="shared" si="12"/>
        <v>0.10527507184211235</v>
      </c>
      <c r="G61" s="8">
        <f t="shared" si="12"/>
        <v>8.4464838609428314E-2</v>
      </c>
      <c r="H61" s="8">
        <f t="shared" si="12"/>
        <v>6.4748063428240396E-2</v>
      </c>
      <c r="I61" s="8">
        <f t="shared" si="12"/>
        <v>3.4204135189782117E-2</v>
      </c>
      <c r="J61" s="8">
        <f t="shared" si="12"/>
        <v>3.1564489086521312E-2</v>
      </c>
      <c r="K61" s="8">
        <f t="shared" si="12"/>
        <v>2.9979934085581323E-2</v>
      </c>
      <c r="L61" s="8">
        <f t="shared" si="12"/>
        <v>1.9762815520198283E-2</v>
      </c>
      <c r="CC61" s="28"/>
      <c r="CD61" s="29"/>
    </row>
    <row r="62" spans="1:82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CC62" s="28"/>
      <c r="CD62" s="29"/>
    </row>
    <row r="63" spans="1:82" x14ac:dyDescent="0.25">
      <c r="A63" s="5" t="s">
        <v>63</v>
      </c>
      <c r="B63" s="37"/>
      <c r="C63" s="37"/>
      <c r="D63" s="8"/>
      <c r="E63" s="8"/>
      <c r="F63" s="8"/>
      <c r="G63" s="8"/>
      <c r="H63" s="8"/>
      <c r="I63" s="8"/>
      <c r="J63" s="8"/>
      <c r="K63" s="8"/>
      <c r="L63" s="8"/>
      <c r="CC63" s="28"/>
      <c r="CD63" s="29"/>
    </row>
    <row r="64" spans="1:82" x14ac:dyDescent="0.25">
      <c r="A64" s="5"/>
      <c r="B64" s="37"/>
      <c r="C64" s="37"/>
      <c r="D64" s="8"/>
      <c r="E64" s="8"/>
      <c r="F64" s="8"/>
      <c r="G64" s="8"/>
      <c r="H64" s="8"/>
      <c r="I64" s="8"/>
      <c r="J64" s="8"/>
      <c r="K64" s="8"/>
      <c r="L64" s="8"/>
      <c r="CC64" s="28"/>
      <c r="CD64" s="29"/>
    </row>
    <row r="65" spans="1:82" x14ac:dyDescent="0.25">
      <c r="A65" s="5"/>
      <c r="B65">
        <v>1990</v>
      </c>
      <c r="C65">
        <v>2009</v>
      </c>
      <c r="D65" s="8"/>
      <c r="E65" s="8"/>
      <c r="F65" s="8"/>
      <c r="G65" s="8"/>
      <c r="H65" s="8"/>
      <c r="I65" s="8"/>
      <c r="J65" s="8"/>
      <c r="K65" s="8"/>
      <c r="L65" s="8"/>
      <c r="CC65" s="28"/>
      <c r="CD65" s="29"/>
    </row>
    <row r="66" spans="1:82" x14ac:dyDescent="0.25">
      <c r="A66" s="5" t="s">
        <v>64</v>
      </c>
      <c r="B66" s="38">
        <v>368.11900000000003</v>
      </c>
      <c r="C66" s="38">
        <v>267.09800000000001</v>
      </c>
      <c r="D66" s="8"/>
      <c r="E66" s="8"/>
      <c r="F66" s="8"/>
      <c r="G66" s="8"/>
      <c r="H66" s="8"/>
      <c r="I66" s="8"/>
      <c r="J66" s="8"/>
      <c r="K66" s="8"/>
      <c r="L66" s="8"/>
      <c r="CC66" s="28"/>
      <c r="CD66" s="29"/>
    </row>
    <row r="67" spans="1:82" x14ac:dyDescent="0.25">
      <c r="A67" s="5" t="s">
        <v>65</v>
      </c>
      <c r="B67" s="38">
        <f>M58</f>
        <v>356.82000000000005</v>
      </c>
      <c r="C67" s="38">
        <f>M59</f>
        <v>260.64099999999996</v>
      </c>
      <c r="D67" s="8"/>
      <c r="E67" s="8"/>
      <c r="F67" s="8"/>
      <c r="G67" s="8"/>
      <c r="H67" s="8"/>
      <c r="I67" s="8"/>
      <c r="J67" s="8"/>
      <c r="K67" s="8"/>
      <c r="L67" s="8"/>
      <c r="CC67" s="28"/>
      <c r="CD67" s="29"/>
    </row>
    <row r="68" spans="1:82" x14ac:dyDescent="0.25">
      <c r="A68" s="5" t="s">
        <v>66</v>
      </c>
      <c r="B68" s="8">
        <f>B67/B66</f>
        <v>0.96930612111844272</v>
      </c>
      <c r="C68" s="8">
        <f>C67/C66</f>
        <v>0.97582535249234348</v>
      </c>
      <c r="D68" s="8"/>
      <c r="E68" s="8"/>
      <c r="F68" s="8"/>
      <c r="G68" s="8"/>
      <c r="H68" s="8"/>
      <c r="I68" s="8"/>
      <c r="J68" s="8"/>
      <c r="K68" s="8"/>
      <c r="L68" s="8"/>
      <c r="CC68" s="28"/>
      <c r="CD68" s="29"/>
    </row>
    <row r="69" spans="1:82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CC69" s="28"/>
      <c r="CD69" s="29"/>
    </row>
    <row r="70" spans="1:82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CC70" s="28"/>
      <c r="CD70" s="29"/>
    </row>
    <row r="71" spans="1:82" x14ac:dyDescent="0.25">
      <c r="A71" s="39" t="s">
        <v>67</v>
      </c>
      <c r="E71" s="40">
        <f>C60+B60+E60</f>
        <v>0.50039795975561907</v>
      </c>
      <c r="CC71" s="28"/>
      <c r="CD71" s="29"/>
    </row>
    <row r="72" spans="1:82" x14ac:dyDescent="0.25">
      <c r="A72" s="39" t="s">
        <v>68</v>
      </c>
      <c r="B72" s="5"/>
      <c r="C72" s="5"/>
      <c r="D72" s="5"/>
      <c r="E72" s="41">
        <f>C61+B61+E61</f>
        <v>0.48985002359567376</v>
      </c>
      <c r="CC72" s="28"/>
      <c r="CD72" s="29"/>
    </row>
    <row r="73" spans="1:82" x14ac:dyDescent="0.25">
      <c r="CC73" s="28"/>
      <c r="CD73" s="29"/>
    </row>
    <row r="74" spans="1:82" s="15" customFormat="1" x14ac:dyDescent="0.25">
      <c r="A74" s="1" t="s">
        <v>69</v>
      </c>
      <c r="B74" s="2"/>
      <c r="C74" s="2"/>
      <c r="D74" s="2"/>
      <c r="E74" s="2"/>
      <c r="Z74"/>
      <c r="AA74"/>
      <c r="AB74"/>
      <c r="AC74"/>
      <c r="AD74"/>
      <c r="AE74"/>
      <c r="CC74" s="28"/>
      <c r="CD74" s="29"/>
    </row>
    <row r="75" spans="1:82" s="15" customFormat="1" x14ac:dyDescent="0.25">
      <c r="A75" s="15" t="s">
        <v>70</v>
      </c>
      <c r="Z75"/>
      <c r="AA75"/>
      <c r="AB75"/>
      <c r="AC75"/>
      <c r="AD75"/>
      <c r="AE75"/>
      <c r="CC75" s="28"/>
      <c r="CD75" s="29"/>
    </row>
    <row r="76" spans="1:82" s="47" customFormat="1" ht="45" x14ac:dyDescent="0.25">
      <c r="A76" s="42"/>
      <c r="B76" s="43" t="s">
        <v>71</v>
      </c>
      <c r="C76" s="43" t="s">
        <v>72</v>
      </c>
      <c r="D76" s="43" t="s">
        <v>73</v>
      </c>
      <c r="E76" s="44" t="s">
        <v>74</v>
      </c>
      <c r="F76" s="45" t="s">
        <v>75</v>
      </c>
      <c r="G76"/>
      <c r="H76" s="46"/>
      <c r="I76" s="46" t="s">
        <v>76</v>
      </c>
      <c r="J76" s="46" t="s">
        <v>77</v>
      </c>
      <c r="M76" s="48"/>
      <c r="N76" s="48" t="s">
        <v>71</v>
      </c>
      <c r="O76" s="48" t="s">
        <v>72</v>
      </c>
      <c r="P76" s="24" t="s">
        <v>73</v>
      </c>
      <c r="Q76" s="24" t="s">
        <v>74</v>
      </c>
      <c r="R76" s="15"/>
      <c r="S76" s="15"/>
      <c r="T76" s="15"/>
      <c r="U76" s="15"/>
      <c r="V76" s="15"/>
      <c r="W76" s="15"/>
      <c r="X76" s="15"/>
      <c r="Y76" s="15"/>
      <c r="Z76"/>
      <c r="AA76"/>
      <c r="AB76"/>
      <c r="AC76"/>
      <c r="AD76"/>
      <c r="AE76"/>
    </row>
    <row r="77" spans="1:82" s="15" customFormat="1" x14ac:dyDescent="0.25">
      <c r="A77" s="49" t="s">
        <v>18</v>
      </c>
      <c r="B77" s="50">
        <v>5309.1559999999999</v>
      </c>
      <c r="C77" s="51">
        <v>3996.2429999999999</v>
      </c>
      <c r="D77" s="52">
        <v>0.40828811980510171</v>
      </c>
      <c r="E77" s="53">
        <f>D77/B77*1000</f>
        <v>7.6902641362412733E-2</v>
      </c>
      <c r="F77" s="54">
        <f>+I77-G77</f>
        <v>0</v>
      </c>
      <c r="G77" s="24">
        <f t="shared" ref="G77:G86" si="13">+C77/B77</f>
        <v>0.75270777502111441</v>
      </c>
      <c r="H77" s="55" t="s">
        <v>18</v>
      </c>
      <c r="I77" s="56">
        <f t="shared" ref="I77:I90" si="14">C77/B77</f>
        <v>0.75270777502111441</v>
      </c>
      <c r="J77" s="57">
        <f t="shared" ref="J77:J90" si="15">E77</f>
        <v>7.6902641362412733E-2</v>
      </c>
      <c r="K77" s="58">
        <f>+J77-E77</f>
        <v>0</v>
      </c>
      <c r="M77" s="59" t="s">
        <v>18</v>
      </c>
      <c r="N77" s="59">
        <v>5202.5129999999999</v>
      </c>
      <c r="O77" s="24">
        <v>3992.3760000000002</v>
      </c>
      <c r="P77" s="24">
        <v>0.39553665836399998</v>
      </c>
      <c r="Q77" s="24">
        <v>7.6027999999999998E-2</v>
      </c>
      <c r="Z77"/>
      <c r="AA77"/>
      <c r="AB77"/>
      <c r="AC77"/>
      <c r="AD77"/>
      <c r="AE77"/>
    </row>
    <row r="78" spans="1:82" s="15" customFormat="1" x14ac:dyDescent="0.25">
      <c r="A78" s="49" t="s">
        <v>19</v>
      </c>
      <c r="B78" s="50">
        <v>7135</v>
      </c>
      <c r="C78" s="51">
        <v>5727.1</v>
      </c>
      <c r="D78" s="52">
        <v>0.66700000000000004</v>
      </c>
      <c r="E78" s="53">
        <f t="shared" ref="E78:E88" si="16">D78/B78*1000</f>
        <v>9.3482831114225659E-2</v>
      </c>
      <c r="F78" s="54">
        <f t="shared" ref="F78:F90" si="17">+I78-G78</f>
        <v>0</v>
      </c>
      <c r="G78" s="24">
        <f t="shared" si="13"/>
        <v>0.80267694463910311</v>
      </c>
      <c r="H78" s="55" t="s">
        <v>19</v>
      </c>
      <c r="I78" s="56">
        <f t="shared" si="14"/>
        <v>0.80267694463910311</v>
      </c>
      <c r="J78" s="57">
        <f t="shared" si="15"/>
        <v>9.3482831114225659E-2</v>
      </c>
      <c r="K78" s="58">
        <f t="shared" ref="K78:K90" si="18">+J78-E78</f>
        <v>0</v>
      </c>
      <c r="M78" s="59" t="s">
        <v>19</v>
      </c>
      <c r="N78" s="59">
        <v>6965</v>
      </c>
      <c r="O78" s="24">
        <v>5997</v>
      </c>
      <c r="P78" s="24">
        <v>0.66238543000000005</v>
      </c>
      <c r="Q78" s="24">
        <v>9.5102000000000006E-2</v>
      </c>
      <c r="Z78"/>
      <c r="AA78"/>
      <c r="AB78"/>
      <c r="AC78"/>
      <c r="AD78"/>
      <c r="AE78"/>
    </row>
    <row r="79" spans="1:82" s="15" customFormat="1" x14ac:dyDescent="0.25">
      <c r="A79" s="49" t="s">
        <v>22</v>
      </c>
      <c r="B79" s="50">
        <v>1913.62</v>
      </c>
      <c r="C79" s="51">
        <v>1526.374</v>
      </c>
      <c r="D79" s="52">
        <v>0.181180909</v>
      </c>
      <c r="E79" s="53">
        <f t="shared" si="16"/>
        <v>9.467966942235137E-2</v>
      </c>
      <c r="F79" s="54">
        <f t="shared" si="17"/>
        <v>0</v>
      </c>
      <c r="G79" s="24">
        <f t="shared" si="13"/>
        <v>0.79763693941325875</v>
      </c>
      <c r="H79" s="55" t="s">
        <v>22</v>
      </c>
      <c r="I79" s="56">
        <f t="shared" si="14"/>
        <v>0.79763693941325875</v>
      </c>
      <c r="J79" s="57">
        <f t="shared" si="15"/>
        <v>9.467966942235137E-2</v>
      </c>
      <c r="K79" s="58">
        <f t="shared" si="18"/>
        <v>0</v>
      </c>
      <c r="M79" s="59" t="s">
        <v>22</v>
      </c>
      <c r="N79" s="59">
        <v>1873</v>
      </c>
      <c r="O79" s="24">
        <v>1516</v>
      </c>
      <c r="P79" s="24">
        <v>0.181180909</v>
      </c>
      <c r="Q79" s="24">
        <v>9.6733E-2</v>
      </c>
      <c r="Z79"/>
      <c r="AA79"/>
      <c r="AB79"/>
      <c r="AC79"/>
      <c r="AD79"/>
      <c r="AE79"/>
    </row>
    <row r="80" spans="1:82" s="15" customFormat="1" x14ac:dyDescent="0.25">
      <c r="A80" s="49" t="s">
        <v>27</v>
      </c>
      <c r="B80" s="50">
        <v>21443</v>
      </c>
      <c r="C80" s="51">
        <v>16885</v>
      </c>
      <c r="D80" s="52">
        <v>1.788</v>
      </c>
      <c r="E80" s="53">
        <f t="shared" si="16"/>
        <v>8.3383854871053487E-2</v>
      </c>
      <c r="F80" s="54">
        <f t="shared" si="17"/>
        <v>0</v>
      </c>
      <c r="G80" s="24">
        <f t="shared" si="13"/>
        <v>0.78743645945063656</v>
      </c>
      <c r="H80" s="55" t="s">
        <v>27</v>
      </c>
      <c r="I80" s="56">
        <f t="shared" si="14"/>
        <v>0.78743645945063656</v>
      </c>
      <c r="J80" s="57">
        <f t="shared" si="15"/>
        <v>8.3383854871053487E-2</v>
      </c>
      <c r="K80" s="58">
        <f t="shared" si="18"/>
        <v>0</v>
      </c>
      <c r="M80" s="59" t="s">
        <v>27</v>
      </c>
      <c r="N80" s="59">
        <v>22268</v>
      </c>
      <c r="O80" s="24">
        <v>18046</v>
      </c>
      <c r="P80" s="24">
        <v>1.7814400000000001</v>
      </c>
      <c r="Q80" s="24">
        <v>0.08</v>
      </c>
      <c r="Z80"/>
      <c r="AA80"/>
      <c r="AB80"/>
      <c r="AC80"/>
      <c r="AD80"/>
      <c r="AE80"/>
    </row>
    <row r="81" spans="1:31" s="15" customFormat="1" x14ac:dyDescent="0.25">
      <c r="A81" s="49" t="s">
        <v>28</v>
      </c>
      <c r="B81" s="50">
        <v>33983</v>
      </c>
      <c r="C81" s="51">
        <v>25366</v>
      </c>
      <c r="D81" s="52">
        <v>2.3011214059999996</v>
      </c>
      <c r="E81" s="53">
        <f t="shared" si="16"/>
        <v>6.7713898302092207E-2</v>
      </c>
      <c r="F81" s="54">
        <f t="shared" si="17"/>
        <v>0</v>
      </c>
      <c r="G81" s="24">
        <f t="shared" si="13"/>
        <v>0.74643203954918635</v>
      </c>
      <c r="H81" s="55" t="s">
        <v>28</v>
      </c>
      <c r="I81" s="56">
        <f t="shared" si="14"/>
        <v>0.74643203954918635</v>
      </c>
      <c r="J81" s="57">
        <f t="shared" si="15"/>
        <v>6.7713898302092207E-2</v>
      </c>
      <c r="K81" s="58">
        <f t="shared" si="18"/>
        <v>0</v>
      </c>
      <c r="M81" s="59" t="s">
        <v>28</v>
      </c>
      <c r="N81" s="59">
        <v>33382</v>
      </c>
      <c r="O81" s="24">
        <v>26992</v>
      </c>
      <c r="P81" s="24">
        <v>2.3011214059999996</v>
      </c>
      <c r="Q81" s="24">
        <v>6.893299999999998E-2</v>
      </c>
      <c r="Z81"/>
      <c r="AA81"/>
      <c r="AB81"/>
      <c r="AC81"/>
      <c r="AD81"/>
      <c r="AE81"/>
    </row>
    <row r="82" spans="1:31" s="15" customFormat="1" x14ac:dyDescent="0.25">
      <c r="A82" s="49" t="s">
        <v>29</v>
      </c>
      <c r="B82" s="50">
        <v>14013.312</v>
      </c>
      <c r="C82" s="51">
        <v>11361.397000000001</v>
      </c>
      <c r="D82" s="60">
        <v>1.5620498753279999</v>
      </c>
      <c r="E82" s="53">
        <f t="shared" si="16"/>
        <v>0.11146899999999998</v>
      </c>
      <c r="F82" s="54">
        <f t="shared" si="17"/>
        <v>0</v>
      </c>
      <c r="G82" s="24">
        <f t="shared" si="13"/>
        <v>0.81075744263740079</v>
      </c>
      <c r="H82" s="55" t="s">
        <v>29</v>
      </c>
      <c r="I82" s="56">
        <f t="shared" si="14"/>
        <v>0.81075744263740079</v>
      </c>
      <c r="J82" s="57">
        <f>E82</f>
        <v>0.11146899999999998</v>
      </c>
      <c r="K82" s="58">
        <f t="shared" si="18"/>
        <v>0</v>
      </c>
      <c r="M82" s="59" t="s">
        <v>29</v>
      </c>
      <c r="N82" s="59">
        <v>14356</v>
      </c>
      <c r="O82" s="24">
        <v>12035</v>
      </c>
      <c r="P82" s="24">
        <v>1.6002489639999999</v>
      </c>
      <c r="Q82" s="24">
        <v>0.111469</v>
      </c>
      <c r="Z82"/>
      <c r="AA82"/>
      <c r="AB82"/>
      <c r="AC82"/>
      <c r="AD82"/>
      <c r="AE82"/>
    </row>
    <row r="83" spans="1:31" s="15" customFormat="1" x14ac:dyDescent="0.25">
      <c r="A83" s="49" t="s">
        <v>30</v>
      </c>
      <c r="B83" s="50">
        <v>3544</v>
      </c>
      <c r="C83" s="51">
        <v>2513</v>
      </c>
      <c r="D83" s="60">
        <v>0.30299999999999999</v>
      </c>
      <c r="E83" s="53">
        <f t="shared" si="16"/>
        <v>8.5496613995485318E-2</v>
      </c>
      <c r="F83" s="54">
        <f t="shared" si="17"/>
        <v>0</v>
      </c>
      <c r="G83" s="24">
        <f t="shared" si="13"/>
        <v>0.7090857787810384</v>
      </c>
      <c r="H83" s="55" t="s">
        <v>30</v>
      </c>
      <c r="I83" s="56">
        <f t="shared" si="14"/>
        <v>0.7090857787810384</v>
      </c>
      <c r="J83" s="57">
        <f t="shared" si="15"/>
        <v>8.5496613995485318E-2</v>
      </c>
      <c r="K83" s="58">
        <f t="shared" si="18"/>
        <v>0</v>
      </c>
      <c r="M83" s="59" t="s">
        <v>30</v>
      </c>
      <c r="N83" s="59">
        <v>3371</v>
      </c>
      <c r="O83" s="24">
        <v>2513</v>
      </c>
      <c r="P83" s="24">
        <v>0.24800109899999997</v>
      </c>
      <c r="Q83" s="24">
        <v>7.3568999999999982E-2</v>
      </c>
      <c r="Z83"/>
      <c r="AA83"/>
      <c r="AB83"/>
      <c r="AC83"/>
      <c r="AD83"/>
      <c r="AE83"/>
    </row>
    <row r="84" spans="1:31" s="15" customFormat="1" x14ac:dyDescent="0.25">
      <c r="A84" s="49" t="s">
        <v>32</v>
      </c>
      <c r="B84" s="50">
        <v>43029.921000000002</v>
      </c>
      <c r="C84" s="51">
        <v>31146.674999999999</v>
      </c>
      <c r="D84" s="52">
        <v>3.3809999999999998</v>
      </c>
      <c r="E84" s="53">
        <f t="shared" si="16"/>
        <v>7.8573232797708351E-2</v>
      </c>
      <c r="F84" s="54">
        <f t="shared" si="17"/>
        <v>0</v>
      </c>
      <c r="G84" s="24">
        <f t="shared" si="13"/>
        <v>0.72383760593006896</v>
      </c>
      <c r="H84" s="55" t="s">
        <v>32</v>
      </c>
      <c r="I84" s="56">
        <f t="shared" si="14"/>
        <v>0.72383760593006896</v>
      </c>
      <c r="J84" s="57">
        <f t="shared" si="15"/>
        <v>7.8573232797708351E-2</v>
      </c>
      <c r="K84" s="58">
        <f t="shared" si="18"/>
        <v>0</v>
      </c>
      <c r="M84" s="59" t="s">
        <v>32</v>
      </c>
      <c r="N84" s="59">
        <v>47541.637000000002</v>
      </c>
      <c r="O84" s="24">
        <v>33781.642668</v>
      </c>
      <c r="P84" s="24">
        <v>3.2615464647480001</v>
      </c>
      <c r="Q84" s="24">
        <v>6.8603999999999998E-2</v>
      </c>
      <c r="Z84"/>
      <c r="AA84"/>
      <c r="AB84"/>
      <c r="AC84"/>
      <c r="AD84"/>
      <c r="AE84"/>
    </row>
    <row r="85" spans="1:31" s="15" customFormat="1" x14ac:dyDescent="0.25">
      <c r="A85" s="49" t="s">
        <v>37</v>
      </c>
      <c r="B85" s="50">
        <v>15962.92</v>
      </c>
      <c r="C85" s="51">
        <v>12354.483</v>
      </c>
      <c r="D85" s="52">
        <v>1.244</v>
      </c>
      <c r="E85" s="53">
        <f t="shared" si="16"/>
        <v>7.7930604175175971E-2</v>
      </c>
      <c r="F85" s="54">
        <f t="shared" si="17"/>
        <v>0</v>
      </c>
      <c r="G85" s="24">
        <f t="shared" si="13"/>
        <v>0.77394881387615799</v>
      </c>
      <c r="H85" s="55" t="s">
        <v>37</v>
      </c>
      <c r="I85" s="56">
        <f t="shared" si="14"/>
        <v>0.77394881387615799</v>
      </c>
      <c r="J85" s="57">
        <f t="shared" si="15"/>
        <v>7.7930604175175971E-2</v>
      </c>
      <c r="K85" s="58">
        <f t="shared" si="18"/>
        <v>0</v>
      </c>
      <c r="M85" s="59" t="s">
        <v>37</v>
      </c>
      <c r="N85" s="59">
        <v>15599.766</v>
      </c>
      <c r="O85" s="24">
        <v>13099.303</v>
      </c>
      <c r="P85" s="24">
        <v>1.386600800676</v>
      </c>
      <c r="Q85" s="24">
        <v>8.8886000000000007E-2</v>
      </c>
      <c r="Z85"/>
      <c r="AA85"/>
      <c r="AB85"/>
      <c r="AC85"/>
      <c r="AD85"/>
      <c r="AE85"/>
    </row>
    <row r="86" spans="1:31" s="15" customFormat="1" x14ac:dyDescent="0.25">
      <c r="A86" s="49" t="s">
        <v>38</v>
      </c>
      <c r="B86" s="50">
        <v>9903.2666594724215</v>
      </c>
      <c r="C86" s="51">
        <v>7621.98</v>
      </c>
      <c r="D86" s="52">
        <v>0.92454960534449149</v>
      </c>
      <c r="E86" s="53">
        <f t="shared" si="16"/>
        <v>9.3358044081360239E-2</v>
      </c>
      <c r="F86" s="54">
        <f t="shared" si="17"/>
        <v>0</v>
      </c>
      <c r="G86" s="24">
        <f t="shared" si="13"/>
        <v>0.7696430139755569</v>
      </c>
      <c r="H86" s="55" t="s">
        <v>38</v>
      </c>
      <c r="I86" s="56">
        <f t="shared" si="14"/>
        <v>0.7696430139755569</v>
      </c>
      <c r="J86" s="57">
        <f t="shared" si="15"/>
        <v>9.3358044081360239E-2</v>
      </c>
      <c r="K86" s="58">
        <f t="shared" si="18"/>
        <v>0</v>
      </c>
      <c r="M86" s="59" t="s">
        <v>38</v>
      </c>
      <c r="N86" s="59">
        <v>8259.3243939999993</v>
      </c>
      <c r="O86" s="24">
        <v>7776.69841</v>
      </c>
      <c r="P86" s="24">
        <v>0.96882701074059407</v>
      </c>
      <c r="Q86" s="24">
        <v>0.11730100000000002</v>
      </c>
      <c r="Z86"/>
      <c r="AA86"/>
      <c r="AB86"/>
      <c r="AC86"/>
      <c r="AD86"/>
      <c r="AE86"/>
    </row>
    <row r="87" spans="1:31" s="15" customFormat="1" x14ac:dyDescent="0.25">
      <c r="A87" s="49" t="s">
        <v>42</v>
      </c>
      <c r="B87" s="50">
        <v>54720.445</v>
      </c>
      <c r="C87" s="51">
        <v>30931.598000000002</v>
      </c>
      <c r="D87" s="52">
        <v>2.67</v>
      </c>
      <c r="E87" s="53">
        <f t="shared" si="16"/>
        <v>4.8793462845559826E-2</v>
      </c>
      <c r="F87" s="54">
        <f t="shared" si="17"/>
        <v>0</v>
      </c>
      <c r="G87" s="24">
        <f>+C87/B87</f>
        <v>0.56526583436958533</v>
      </c>
      <c r="H87" s="55" t="s">
        <v>42</v>
      </c>
      <c r="I87" s="56">
        <f t="shared" si="14"/>
        <v>0.56526583436958533</v>
      </c>
      <c r="J87" s="57">
        <f t="shared" si="15"/>
        <v>4.8793462845559826E-2</v>
      </c>
      <c r="K87" s="58">
        <f t="shared" si="18"/>
        <v>0</v>
      </c>
      <c r="M87" s="59" t="s">
        <v>42</v>
      </c>
      <c r="N87" s="59">
        <v>54504.607000000004</v>
      </c>
      <c r="O87" s="24">
        <v>30931.598000000002</v>
      </c>
      <c r="P87" s="24">
        <v>3.3161147944870004</v>
      </c>
      <c r="Q87" s="24">
        <v>6.0840999999999999E-2</v>
      </c>
      <c r="Z87"/>
      <c r="AA87"/>
      <c r="AB87"/>
      <c r="AC87"/>
      <c r="AD87"/>
      <c r="AE87"/>
    </row>
    <row r="88" spans="1:31" s="15" customFormat="1" x14ac:dyDescent="0.25">
      <c r="A88" s="49" t="s">
        <v>43</v>
      </c>
      <c r="B88" s="50">
        <v>2964.8813559322034</v>
      </c>
      <c r="C88" s="51">
        <v>2457</v>
      </c>
      <c r="D88" s="60">
        <v>0.2828882248135593</v>
      </c>
      <c r="E88" s="53">
        <f t="shared" si="16"/>
        <v>9.5412999999999984E-2</v>
      </c>
      <c r="F88" s="54">
        <f t="shared" si="17"/>
        <v>0</v>
      </c>
      <c r="G88" s="24">
        <f>+C88/B88</f>
        <v>0.82870095124851362</v>
      </c>
      <c r="H88" s="55" t="s">
        <v>43</v>
      </c>
      <c r="I88" s="56">
        <f t="shared" si="14"/>
        <v>0.82870095124851362</v>
      </c>
      <c r="J88" s="57">
        <f t="shared" si="15"/>
        <v>9.5412999999999984E-2</v>
      </c>
      <c r="K88" s="58">
        <f t="shared" si="18"/>
        <v>0</v>
      </c>
      <c r="M88" s="59" t="s">
        <v>43</v>
      </c>
      <c r="N88" s="59">
        <v>3056</v>
      </c>
      <c r="O88" s="24">
        <v>2660</v>
      </c>
      <c r="P88" s="24">
        <v>0.291582128</v>
      </c>
      <c r="Q88" s="24">
        <v>9.5412999999999998E-2</v>
      </c>
      <c r="Z88"/>
      <c r="AA88"/>
      <c r="AB88"/>
      <c r="AC88"/>
      <c r="AD88"/>
      <c r="AE88"/>
    </row>
    <row r="89" spans="1:31" s="15" customFormat="1" x14ac:dyDescent="0.25">
      <c r="A89" s="49" t="s">
        <v>44</v>
      </c>
      <c r="B89" s="50">
        <v>10071</v>
      </c>
      <c r="C89" s="51">
        <v>8700</v>
      </c>
      <c r="D89" s="52">
        <v>1.155</v>
      </c>
      <c r="E89" s="53">
        <f>D89/B89*1000</f>
        <v>0.11468573130771523</v>
      </c>
      <c r="F89" s="54">
        <f t="shared" si="17"/>
        <v>0</v>
      </c>
      <c r="G89" s="24">
        <f>+C89/B89</f>
        <v>0.86386654751266012</v>
      </c>
      <c r="H89" s="55" t="s">
        <v>44</v>
      </c>
      <c r="I89" s="56">
        <f t="shared" si="14"/>
        <v>0.86386654751266012</v>
      </c>
      <c r="J89" s="57">
        <f t="shared" si="15"/>
        <v>0.11468573130771523</v>
      </c>
      <c r="K89" s="58">
        <f t="shared" si="18"/>
        <v>0</v>
      </c>
      <c r="M89" s="59" t="s">
        <v>44</v>
      </c>
      <c r="N89" s="59">
        <v>11492.13636</v>
      </c>
      <c r="O89" s="24">
        <v>10640.867</v>
      </c>
      <c r="P89" s="24">
        <v>1.15040881818144</v>
      </c>
      <c r="Q89" s="24">
        <v>0.100104</v>
      </c>
      <c r="Z89"/>
      <c r="AA89"/>
      <c r="AB89"/>
      <c r="AC89"/>
      <c r="AD89"/>
      <c r="AE89"/>
    </row>
    <row r="90" spans="1:31" s="15" customFormat="1" x14ac:dyDescent="0.25">
      <c r="A90" s="49" t="s">
        <v>46</v>
      </c>
      <c r="B90" s="61">
        <v>1799.7739999999999</v>
      </c>
      <c r="C90" s="62">
        <v>1533.9849999999999</v>
      </c>
      <c r="D90" s="52">
        <v>0.17699999999999999</v>
      </c>
      <c r="E90" s="53">
        <f>D90/B90*1000</f>
        <v>9.8345681179970376E-2</v>
      </c>
      <c r="F90" s="54">
        <f t="shared" si="17"/>
        <v>0</v>
      </c>
      <c r="G90" s="24">
        <f>+C90/B90</f>
        <v>0.8523209025133156</v>
      </c>
      <c r="H90" s="55" t="s">
        <v>46</v>
      </c>
      <c r="I90" s="56">
        <f t="shared" si="14"/>
        <v>0.8523209025133156</v>
      </c>
      <c r="J90" s="57">
        <f t="shared" si="15"/>
        <v>9.8345681179970376E-2</v>
      </c>
      <c r="K90" s="58">
        <f t="shared" si="18"/>
        <v>0</v>
      </c>
      <c r="M90" s="59" t="s">
        <v>46</v>
      </c>
      <c r="N90" s="59">
        <v>1863</v>
      </c>
      <c r="O90" s="24">
        <v>1618</v>
      </c>
      <c r="P90" s="24">
        <v>0.18257400000000001</v>
      </c>
      <c r="Q90" s="24">
        <v>9.8000000000000004E-2</v>
      </c>
      <c r="Z90"/>
      <c r="AA90"/>
      <c r="AB90"/>
      <c r="AC90"/>
      <c r="AD90"/>
      <c r="AE90"/>
    </row>
    <row r="91" spans="1:31" s="15" customFormat="1" x14ac:dyDescent="0.25">
      <c r="F91" s="45"/>
      <c r="G91" s="24"/>
      <c r="H91" s="55"/>
      <c r="I91" s="55">
        <v>1</v>
      </c>
      <c r="J91" s="55">
        <v>8.0299999999999996E-2</v>
      </c>
      <c r="K91" s="63" t="s">
        <v>78</v>
      </c>
      <c r="Z91"/>
      <c r="AA91"/>
      <c r="AB91"/>
      <c r="AC91"/>
      <c r="AD91"/>
      <c r="AE91"/>
    </row>
    <row r="92" spans="1:31" s="15" customFormat="1" x14ac:dyDescent="0.25">
      <c r="F92" s="45"/>
      <c r="G92" s="24"/>
      <c r="H92" s="55"/>
      <c r="I92" s="55">
        <v>0.4</v>
      </c>
      <c r="J92" s="55">
        <v>3.2000000000000001E-2</v>
      </c>
      <c r="K92" s="63" t="s">
        <v>78</v>
      </c>
      <c r="Z92"/>
      <c r="AA92"/>
      <c r="AB92"/>
      <c r="AC92"/>
      <c r="AD92"/>
      <c r="AE92"/>
    </row>
    <row r="93" spans="1:31" s="15" customFormat="1" x14ac:dyDescent="0.25">
      <c r="A93" s="1" t="s">
        <v>79</v>
      </c>
      <c r="B93" s="2"/>
      <c r="C93" s="2"/>
      <c r="D93" s="2"/>
      <c r="E93" s="2"/>
      <c r="Z93"/>
      <c r="AA93"/>
      <c r="AB93"/>
      <c r="AC93"/>
      <c r="AD93"/>
      <c r="AE93"/>
    </row>
    <row r="94" spans="1:31" s="15" customFormat="1" x14ac:dyDescent="0.25">
      <c r="A94" s="15" t="s">
        <v>70</v>
      </c>
      <c r="Z94"/>
      <c r="AA94"/>
      <c r="AB94"/>
      <c r="AC94"/>
      <c r="AD94"/>
      <c r="AE94"/>
    </row>
    <row r="95" spans="1:31" s="15" customFormat="1" ht="36.75" x14ac:dyDescent="0.25">
      <c r="A95" s="43"/>
      <c r="B95" s="43" t="s">
        <v>80</v>
      </c>
      <c r="C95" s="43" t="s">
        <v>81</v>
      </c>
      <c r="D95" s="43" t="s">
        <v>73</v>
      </c>
      <c r="E95" s="44" t="s">
        <v>74</v>
      </c>
      <c r="F95" s="64" t="s">
        <v>75</v>
      </c>
      <c r="G95" s="65"/>
      <c r="H95" s="66"/>
      <c r="I95" s="66" t="s">
        <v>82</v>
      </c>
      <c r="J95" s="66" t="s">
        <v>74</v>
      </c>
      <c r="M95" s="67"/>
      <c r="N95" s="67" t="s">
        <v>80</v>
      </c>
      <c r="O95" s="67" t="s">
        <v>81</v>
      </c>
      <c r="P95" s="67" t="s">
        <v>73</v>
      </c>
      <c r="Q95" s="67" t="s">
        <v>74</v>
      </c>
      <c r="Z95"/>
      <c r="AA95"/>
      <c r="AB95"/>
      <c r="AC95"/>
      <c r="AD95"/>
      <c r="AE95"/>
    </row>
    <row r="96" spans="1:31" s="15" customFormat="1" x14ac:dyDescent="0.25">
      <c r="A96" s="49" t="s">
        <v>18</v>
      </c>
      <c r="B96" s="50">
        <v>5152.6350000000002</v>
      </c>
      <c r="C96" s="50">
        <v>1988.9459999999999</v>
      </c>
      <c r="D96" s="68">
        <v>1.4259999999999999</v>
      </c>
      <c r="E96" s="53">
        <f>D96/B96*1000</f>
        <v>0.27675160379107</v>
      </c>
      <c r="F96" s="69">
        <f>+I96-G96</f>
        <v>0</v>
      </c>
      <c r="G96" s="65">
        <f>+C96/B96</f>
        <v>0.38600560683999541</v>
      </c>
      <c r="H96" s="70" t="s">
        <v>18</v>
      </c>
      <c r="I96" s="71">
        <f>C96/B96</f>
        <v>0.38600560683999541</v>
      </c>
      <c r="J96" s="72">
        <f t="shared" ref="J96:J104" si="19">E96</f>
        <v>0.27675160379107</v>
      </c>
      <c r="K96" s="58">
        <f>+J96-E96</f>
        <v>0</v>
      </c>
      <c r="M96" s="67" t="s">
        <v>18</v>
      </c>
      <c r="N96" s="67">
        <v>5199</v>
      </c>
      <c r="O96" s="67">
        <v>1988.616</v>
      </c>
      <c r="P96" s="67">
        <v>1.5287139600000001</v>
      </c>
      <c r="Q96" s="67">
        <v>0.29404000000000002</v>
      </c>
      <c r="Z96"/>
      <c r="AA96"/>
      <c r="AB96"/>
      <c r="AC96"/>
      <c r="AD96"/>
      <c r="AE96"/>
    </row>
    <row r="97" spans="1:31" s="15" customFormat="1" x14ac:dyDescent="0.25">
      <c r="A97" s="49" t="s">
        <v>19</v>
      </c>
      <c r="B97" s="50">
        <v>1935</v>
      </c>
      <c r="C97" s="50">
        <v>511</v>
      </c>
      <c r="D97" s="68">
        <v>0.73899999999999999</v>
      </c>
      <c r="E97" s="53">
        <f>D97/B97*1000</f>
        <v>0.38191214470284235</v>
      </c>
      <c r="F97" s="69">
        <f t="shared" ref="F97:F113" si="20">+I97-G97</f>
        <v>0</v>
      </c>
      <c r="G97" s="65">
        <f t="shared" ref="G97:G113" si="21">+C97/B97</f>
        <v>0.26408268733850127</v>
      </c>
      <c r="H97" s="70" t="s">
        <v>19</v>
      </c>
      <c r="I97" s="71">
        <f t="shared" ref="I97:I113" si="22">C97/B97</f>
        <v>0.26408268733850127</v>
      </c>
      <c r="J97" s="72">
        <f t="shared" si="19"/>
        <v>0.38191214470284235</v>
      </c>
      <c r="K97" s="58">
        <f t="shared" ref="K97:K113" si="23">+J97-E97</f>
        <v>0</v>
      </c>
      <c r="L97"/>
      <c r="M97" s="67" t="s">
        <v>19</v>
      </c>
      <c r="N97" s="67">
        <v>1970</v>
      </c>
      <c r="O97" s="67">
        <v>513</v>
      </c>
      <c r="P97" s="67">
        <v>0.84330578</v>
      </c>
      <c r="Q97" s="67">
        <v>0.42807400000000001</v>
      </c>
      <c r="Z97"/>
      <c r="AA97"/>
      <c r="AB97"/>
      <c r="AC97"/>
      <c r="AD97"/>
      <c r="AE97"/>
    </row>
    <row r="98" spans="1:31" s="15" customFormat="1" x14ac:dyDescent="0.25">
      <c r="A98" s="49" t="s">
        <v>26</v>
      </c>
      <c r="B98" s="73">
        <v>14053</v>
      </c>
      <c r="C98" s="73">
        <v>11760.29311597127</v>
      </c>
      <c r="D98" s="74">
        <v>7.726</v>
      </c>
      <c r="E98" s="53">
        <f t="shared" ref="E98:E113" si="24">D98/B98*1000</f>
        <v>0.54977584857325834</v>
      </c>
      <c r="F98" s="69">
        <f t="shared" si="20"/>
        <v>0</v>
      </c>
      <c r="G98" s="65">
        <f>+C98/B98</f>
        <v>0.83685285106178542</v>
      </c>
      <c r="H98" s="70" t="s">
        <v>26</v>
      </c>
      <c r="I98" s="71">
        <f t="shared" si="22"/>
        <v>0.83685285106178542</v>
      </c>
      <c r="J98" s="72">
        <f t="shared" si="19"/>
        <v>0.54977584857325834</v>
      </c>
      <c r="K98" s="58">
        <f t="shared" si="23"/>
        <v>0</v>
      </c>
      <c r="M98" s="67" t="s">
        <v>26</v>
      </c>
      <c r="N98" s="67">
        <v>14151</v>
      </c>
      <c r="O98" s="67">
        <v>12715.457509482689</v>
      </c>
      <c r="P98" s="67">
        <v>6.8609000849999999</v>
      </c>
      <c r="Q98" s="67">
        <v>0.48483499999999996</v>
      </c>
      <c r="Z98"/>
      <c r="AA98"/>
      <c r="AB98"/>
      <c r="AC98"/>
      <c r="AD98"/>
      <c r="AE98"/>
    </row>
    <row r="99" spans="1:31" s="15" customFormat="1" x14ac:dyDescent="0.25">
      <c r="A99" s="49" t="s">
        <v>27</v>
      </c>
      <c r="B99" s="73">
        <v>9420.2000000000007</v>
      </c>
      <c r="C99" s="73">
        <v>2340</v>
      </c>
      <c r="D99" s="74">
        <v>3.6150000000000002</v>
      </c>
      <c r="E99" s="53">
        <f t="shared" si="24"/>
        <v>0.38374981422899723</v>
      </c>
      <c r="F99" s="69">
        <f t="shared" si="20"/>
        <v>0</v>
      </c>
      <c r="G99" s="65">
        <f t="shared" si="21"/>
        <v>0.24840236937644633</v>
      </c>
      <c r="H99" s="70" t="s">
        <v>27</v>
      </c>
      <c r="I99" s="71">
        <f t="shared" si="22"/>
        <v>0.24840236937644633</v>
      </c>
      <c r="J99" s="72">
        <f t="shared" si="19"/>
        <v>0.38374981422899723</v>
      </c>
      <c r="K99" s="58">
        <f t="shared" si="23"/>
        <v>0</v>
      </c>
      <c r="M99" s="67" t="s">
        <v>27</v>
      </c>
      <c r="N99" s="67">
        <v>9867.4866299999994</v>
      </c>
      <c r="O99" s="67">
        <v>2374.9444199999998</v>
      </c>
      <c r="P99" s="67">
        <v>3.8680547589600001</v>
      </c>
      <c r="Q99" s="67">
        <v>0.39200000000000002</v>
      </c>
      <c r="Z99"/>
      <c r="AA99"/>
      <c r="AB99"/>
      <c r="AC99"/>
      <c r="AD99"/>
      <c r="AE99"/>
    </row>
    <row r="100" spans="1:31" s="15" customFormat="1" x14ac:dyDescent="0.25">
      <c r="A100" s="49" t="s">
        <v>28</v>
      </c>
      <c r="B100" s="73">
        <v>22848</v>
      </c>
      <c r="C100" s="73">
        <v>2903</v>
      </c>
      <c r="D100" s="74">
        <v>6.0449999999999999</v>
      </c>
      <c r="E100" s="53">
        <f t="shared" si="24"/>
        <v>0.26457457983193272</v>
      </c>
      <c r="F100" s="69">
        <f t="shared" si="20"/>
        <v>0</v>
      </c>
      <c r="G100" s="65">
        <f t="shared" si="21"/>
        <v>0.12705707282913165</v>
      </c>
      <c r="H100" s="70" t="s">
        <v>28</v>
      </c>
      <c r="I100" s="71">
        <f t="shared" si="22"/>
        <v>0.12705707282913165</v>
      </c>
      <c r="J100" s="72">
        <f t="shared" si="19"/>
        <v>0.26457457983193272</v>
      </c>
      <c r="K100" s="58">
        <f t="shared" si="23"/>
        <v>0</v>
      </c>
      <c r="M100" s="67" t="s">
        <v>28</v>
      </c>
      <c r="N100" s="67">
        <v>23172</v>
      </c>
      <c r="O100" s="67">
        <v>30001</v>
      </c>
      <c r="P100" s="67">
        <v>6.127279272</v>
      </c>
      <c r="Q100" s="67">
        <v>0.26442599999999999</v>
      </c>
      <c r="Z100"/>
      <c r="AA100"/>
      <c r="AB100"/>
      <c r="AC100"/>
      <c r="AD100"/>
      <c r="AE100"/>
    </row>
    <row r="101" spans="1:31" s="15" customFormat="1" x14ac:dyDescent="0.25">
      <c r="A101" s="49" t="s">
        <v>32</v>
      </c>
      <c r="B101" s="73">
        <v>9467</v>
      </c>
      <c r="C101" s="73">
        <v>684.34288843437139</v>
      </c>
      <c r="D101" s="74">
        <v>2.6440000000000001</v>
      </c>
      <c r="E101" s="53">
        <f t="shared" si="24"/>
        <v>0.27928594063589313</v>
      </c>
      <c r="F101" s="69">
        <f t="shared" si="20"/>
        <v>0</v>
      </c>
      <c r="G101" s="65">
        <f t="shared" si="21"/>
        <v>7.2287196412207821E-2</v>
      </c>
      <c r="H101" s="70" t="s">
        <v>32</v>
      </c>
      <c r="I101" s="71">
        <f t="shared" si="22"/>
        <v>7.2287196412207821E-2</v>
      </c>
      <c r="J101" s="72">
        <f t="shared" si="19"/>
        <v>0.27928594063589313</v>
      </c>
      <c r="K101" s="58">
        <f t="shared" si="23"/>
        <v>0</v>
      </c>
      <c r="M101" s="67" t="s">
        <v>32</v>
      </c>
      <c r="N101" s="67">
        <v>9637.5601000000006</v>
      </c>
      <c r="O101" s="67">
        <v>696.6721998831573</v>
      </c>
      <c r="P101" s="67">
        <v>3.0983984716692001</v>
      </c>
      <c r="Q101" s="67">
        <v>0.321492</v>
      </c>
      <c r="Z101"/>
      <c r="AA101"/>
      <c r="AB101"/>
      <c r="AC101"/>
      <c r="AD101"/>
      <c r="AE101"/>
    </row>
    <row r="102" spans="1:31" s="15" customFormat="1" x14ac:dyDescent="0.25">
      <c r="A102" s="49" t="s">
        <v>42</v>
      </c>
      <c r="B102" s="50">
        <v>6414.3</v>
      </c>
      <c r="C102" s="50">
        <v>2009.1</v>
      </c>
      <c r="D102" s="68">
        <v>2.5</v>
      </c>
      <c r="E102" s="53">
        <f t="shared" si="24"/>
        <v>0.38975414308654099</v>
      </c>
      <c r="F102" s="69">
        <f t="shared" si="20"/>
        <v>0</v>
      </c>
      <c r="G102" s="65">
        <f t="shared" si="21"/>
        <v>0.31322201955006779</v>
      </c>
      <c r="H102" s="70" t="s">
        <v>42</v>
      </c>
      <c r="I102" s="71">
        <f t="shared" si="22"/>
        <v>0.31322201955006779</v>
      </c>
      <c r="J102" s="72">
        <f t="shared" si="19"/>
        <v>0.38975414308654099</v>
      </c>
      <c r="K102" s="58">
        <f t="shared" si="23"/>
        <v>0</v>
      </c>
      <c r="M102" s="67" t="s">
        <v>42</v>
      </c>
      <c r="N102" s="67">
        <v>6713.3</v>
      </c>
      <c r="O102" s="67">
        <v>2080.1999999999998</v>
      </c>
      <c r="P102" s="67">
        <v>2.5160105740000001</v>
      </c>
      <c r="Q102" s="67">
        <v>0.37478</v>
      </c>
      <c r="Z102"/>
      <c r="AA102"/>
      <c r="AB102"/>
      <c r="AC102"/>
      <c r="AD102"/>
      <c r="AE102"/>
    </row>
    <row r="103" spans="1:31" s="15" customFormat="1" x14ac:dyDescent="0.25">
      <c r="A103" s="49" t="s">
        <v>43</v>
      </c>
      <c r="B103" s="50">
        <v>11676</v>
      </c>
      <c r="C103" s="50">
        <v>12071</v>
      </c>
      <c r="D103" s="68">
        <v>6.681</v>
      </c>
      <c r="E103" s="53">
        <f t="shared" si="24"/>
        <v>0.5721993833504625</v>
      </c>
      <c r="F103" s="69">
        <f t="shared" si="20"/>
        <v>0</v>
      </c>
      <c r="G103" s="65">
        <f t="shared" si="21"/>
        <v>1.0338300787941075</v>
      </c>
      <c r="H103" s="70" t="s">
        <v>43</v>
      </c>
      <c r="I103" s="71">
        <f t="shared" si="22"/>
        <v>1.0338300787941075</v>
      </c>
      <c r="J103" s="72">
        <f t="shared" si="19"/>
        <v>0.5721993833504625</v>
      </c>
      <c r="K103" s="58">
        <f t="shared" si="23"/>
        <v>0</v>
      </c>
      <c r="M103" s="67" t="s">
        <v>43</v>
      </c>
      <c r="N103" s="67">
        <v>11809</v>
      </c>
      <c r="O103" s="67">
        <v>12402</v>
      </c>
      <c r="P103" s="67">
        <v>6.7311299999999994</v>
      </c>
      <c r="Q103" s="67">
        <v>0.56999999999999995</v>
      </c>
      <c r="Z103"/>
      <c r="AA103"/>
      <c r="AB103"/>
      <c r="AC103"/>
      <c r="AD103"/>
      <c r="AE103"/>
    </row>
    <row r="104" spans="1:31" s="15" customFormat="1" x14ac:dyDescent="0.25">
      <c r="A104" s="49" t="s">
        <v>44</v>
      </c>
      <c r="B104" s="50">
        <v>5000</v>
      </c>
      <c r="C104" s="50">
        <v>277.41935483870964</v>
      </c>
      <c r="D104" s="68">
        <v>2.6269999999999998</v>
      </c>
      <c r="E104" s="53">
        <f t="shared" si="24"/>
        <v>0.52539999999999998</v>
      </c>
      <c r="F104" s="69">
        <f t="shared" si="20"/>
        <v>0</v>
      </c>
      <c r="G104" s="65">
        <f t="shared" si="21"/>
        <v>5.5483870967741926E-2</v>
      </c>
      <c r="H104" s="70" t="s">
        <v>44</v>
      </c>
      <c r="I104" s="71">
        <f t="shared" si="22"/>
        <v>5.5483870967741926E-2</v>
      </c>
      <c r="J104" s="72">
        <f t="shared" si="19"/>
        <v>0.52539999999999998</v>
      </c>
      <c r="K104" s="58">
        <f t="shared" si="23"/>
        <v>0</v>
      </c>
      <c r="M104" s="67" t="s">
        <v>44</v>
      </c>
      <c r="N104" s="67">
        <v>5227.6000000000004</v>
      </c>
      <c r="O104" s="67">
        <v>290.04748387096777</v>
      </c>
      <c r="P104" s="67">
        <v>2.1014952000000005</v>
      </c>
      <c r="Q104" s="67">
        <v>0.40200000000000008</v>
      </c>
      <c r="Z104"/>
      <c r="AA104"/>
      <c r="AB104"/>
      <c r="AC104"/>
      <c r="AD104"/>
      <c r="AE104"/>
    </row>
    <row r="105" spans="1:31" s="15" customFormat="1" x14ac:dyDescent="0.25">
      <c r="A105" s="49" t="s">
        <v>25</v>
      </c>
      <c r="B105" s="50">
        <v>70</v>
      </c>
      <c r="C105" s="50">
        <v>185.2</v>
      </c>
      <c r="D105" s="68">
        <v>5.6489999999999999E-2</v>
      </c>
      <c r="E105" s="53">
        <f>D105/B105*1000</f>
        <v>0.80699999999999994</v>
      </c>
      <c r="F105" s="69">
        <f t="shared" si="20"/>
        <v>0</v>
      </c>
      <c r="G105" s="65">
        <f>+C105/B105</f>
        <v>2.6457142857142855</v>
      </c>
      <c r="H105" s="70" t="s">
        <v>25</v>
      </c>
      <c r="I105" s="71">
        <f t="shared" si="22"/>
        <v>2.6457142857142855</v>
      </c>
      <c r="J105" s="72"/>
      <c r="K105" s="58">
        <f t="shared" si="23"/>
        <v>-0.80699999999999994</v>
      </c>
      <c r="M105" s="67" t="s">
        <v>25</v>
      </c>
      <c r="N105" s="67">
        <v>185.2</v>
      </c>
      <c r="O105" s="67">
        <v>185.2</v>
      </c>
      <c r="P105" s="67">
        <v>0.11297199999999999</v>
      </c>
      <c r="Q105" s="67"/>
      <c r="Z105"/>
      <c r="AA105"/>
      <c r="AB105"/>
      <c r="AC105"/>
      <c r="AD105"/>
      <c r="AE105"/>
    </row>
    <row r="106" spans="1:31" s="15" customFormat="1" x14ac:dyDescent="0.25">
      <c r="A106" s="49" t="s">
        <v>30</v>
      </c>
      <c r="B106" s="50">
        <v>436</v>
      </c>
      <c r="C106" s="50">
        <v>11.102611940298507</v>
      </c>
      <c r="D106" s="68">
        <v>0.16600000000000001</v>
      </c>
      <c r="E106" s="53">
        <f t="shared" si="24"/>
        <v>0.38073394495412849</v>
      </c>
      <c r="F106" s="69">
        <f t="shared" si="20"/>
        <v>0</v>
      </c>
      <c r="G106" s="65">
        <f t="shared" si="21"/>
        <v>2.5464706285088318E-2</v>
      </c>
      <c r="H106" s="70" t="s">
        <v>30</v>
      </c>
      <c r="I106" s="71">
        <f t="shared" si="22"/>
        <v>2.5464706285088318E-2</v>
      </c>
      <c r="J106" s="72">
        <f t="shared" ref="J106:J113" si="25">E106</f>
        <v>0.38073394495412849</v>
      </c>
      <c r="K106" s="58">
        <f t="shared" si="23"/>
        <v>0</v>
      </c>
      <c r="M106" s="67" t="s">
        <v>30</v>
      </c>
      <c r="N106" s="67">
        <v>541</v>
      </c>
      <c r="O106" s="67">
        <v>11.102611940298507</v>
      </c>
      <c r="P106" s="67">
        <v>0.16143440000000001</v>
      </c>
      <c r="Q106" s="67">
        <v>0.2984</v>
      </c>
      <c r="Z106"/>
      <c r="AA106"/>
      <c r="AB106"/>
      <c r="AC106"/>
      <c r="AD106"/>
      <c r="AE106"/>
    </row>
    <row r="107" spans="1:31" s="15" customFormat="1" x14ac:dyDescent="0.25">
      <c r="A107" s="49" t="s">
        <v>37</v>
      </c>
      <c r="B107" s="50">
        <v>2097.7979999999998</v>
      </c>
      <c r="C107" s="50">
        <v>974.22199127799558</v>
      </c>
      <c r="D107" s="68">
        <v>1.167</v>
      </c>
      <c r="E107" s="53">
        <f t="shared" si="24"/>
        <v>0.55629760348708512</v>
      </c>
      <c r="F107" s="69">
        <f t="shared" si="20"/>
        <v>0</v>
      </c>
      <c r="G107" s="65">
        <f t="shared" si="21"/>
        <v>0.46440219281265199</v>
      </c>
      <c r="H107" s="70" t="s">
        <v>37</v>
      </c>
      <c r="I107" s="71">
        <f t="shared" si="22"/>
        <v>0.46440219281265199</v>
      </c>
      <c r="J107" s="72">
        <f t="shared" si="25"/>
        <v>0.55629760348708512</v>
      </c>
      <c r="K107" s="58">
        <f t="shared" si="23"/>
        <v>0</v>
      </c>
      <c r="M107" s="67" t="s">
        <v>37</v>
      </c>
      <c r="N107" s="67">
        <v>2241.5390000000002</v>
      </c>
      <c r="O107" s="67">
        <v>974.22199127799558</v>
      </c>
      <c r="P107" s="67">
        <v>1.4873799280670001</v>
      </c>
      <c r="Q107" s="67">
        <v>0.66355299999999995</v>
      </c>
      <c r="Z107"/>
      <c r="AA107"/>
      <c r="AB107"/>
      <c r="AC107"/>
      <c r="AD107"/>
      <c r="AE107"/>
    </row>
    <row r="108" spans="1:31" s="15" customFormat="1" x14ac:dyDescent="0.25">
      <c r="A108" s="49" t="s">
        <v>23</v>
      </c>
      <c r="B108" s="50">
        <v>924</v>
      </c>
      <c r="C108" s="50">
        <v>794.94035951844182</v>
      </c>
      <c r="D108" s="68">
        <v>0.60799999999999998</v>
      </c>
      <c r="E108" s="53">
        <f t="shared" si="24"/>
        <v>0.65800865800865793</v>
      </c>
      <c r="F108" s="69">
        <f t="shared" si="20"/>
        <v>0</v>
      </c>
      <c r="G108" s="65">
        <f t="shared" si="21"/>
        <v>0.86032506441389811</v>
      </c>
      <c r="H108" s="70" t="s">
        <v>23</v>
      </c>
      <c r="I108" s="71">
        <f t="shared" si="22"/>
        <v>0.86032506441389811</v>
      </c>
      <c r="J108" s="72">
        <f t="shared" si="25"/>
        <v>0.65800865800865793</v>
      </c>
      <c r="K108" s="58">
        <f t="shared" si="23"/>
        <v>0</v>
      </c>
      <c r="M108" s="67" t="s">
        <v>23</v>
      </c>
      <c r="N108" s="67">
        <v>1023</v>
      </c>
      <c r="O108" s="67">
        <v>794.94035951844182</v>
      </c>
      <c r="P108" s="67">
        <v>0.66999952799999996</v>
      </c>
      <c r="Q108" s="67">
        <v>0.65493599999999996</v>
      </c>
      <c r="Z108"/>
      <c r="AA108"/>
      <c r="AB108"/>
      <c r="AC108"/>
      <c r="AD108"/>
      <c r="AE108"/>
    </row>
    <row r="109" spans="1:31" s="15" customFormat="1" x14ac:dyDescent="0.25">
      <c r="A109" s="49" t="s">
        <v>83</v>
      </c>
      <c r="B109" s="50">
        <v>921</v>
      </c>
      <c r="C109" s="50">
        <v>596.24060150375942</v>
      </c>
      <c r="D109" s="68">
        <v>0.55300000000000005</v>
      </c>
      <c r="E109" s="53">
        <f t="shared" si="24"/>
        <v>0.60043431053203045</v>
      </c>
      <c r="F109" s="69">
        <f t="shared" si="20"/>
        <v>0</v>
      </c>
      <c r="G109" s="65">
        <f t="shared" si="21"/>
        <v>0.64738393214306122</v>
      </c>
      <c r="H109" s="70" t="s">
        <v>83</v>
      </c>
      <c r="I109" s="71">
        <f t="shared" si="22"/>
        <v>0.64738393214306122</v>
      </c>
      <c r="J109" s="72">
        <f t="shared" si="25"/>
        <v>0.60043431053203045</v>
      </c>
      <c r="K109" s="58">
        <f t="shared" si="23"/>
        <v>0</v>
      </c>
      <c r="M109" s="67" t="s">
        <v>83</v>
      </c>
      <c r="N109" s="67">
        <v>915</v>
      </c>
      <c r="O109" s="67">
        <v>596.24060150375942</v>
      </c>
      <c r="P109" s="67">
        <v>0.56720026499999998</v>
      </c>
      <c r="Q109" s="67">
        <v>0.61989099999999997</v>
      </c>
      <c r="Z109"/>
      <c r="AA109"/>
      <c r="AB109"/>
      <c r="AC109"/>
      <c r="AD109"/>
      <c r="AE109"/>
    </row>
    <row r="110" spans="1:31" s="15" customFormat="1" x14ac:dyDescent="0.25">
      <c r="A110" s="49" t="s">
        <v>41</v>
      </c>
      <c r="B110" s="50">
        <v>693.3</v>
      </c>
      <c r="C110" s="50">
        <v>160.34934497816593</v>
      </c>
      <c r="D110" s="68">
        <v>0.187</v>
      </c>
      <c r="E110" s="53">
        <f t="shared" si="24"/>
        <v>0.26972450598586473</v>
      </c>
      <c r="F110" s="69">
        <f t="shared" si="20"/>
        <v>0</v>
      </c>
      <c r="G110" s="65">
        <f t="shared" si="21"/>
        <v>0.23128421315183317</v>
      </c>
      <c r="H110" s="70" t="s">
        <v>41</v>
      </c>
      <c r="I110" s="71">
        <f t="shared" si="22"/>
        <v>0.23128421315183317</v>
      </c>
      <c r="J110" s="72">
        <f t="shared" si="25"/>
        <v>0.26972450598586473</v>
      </c>
      <c r="K110" s="58">
        <f t="shared" si="23"/>
        <v>0</v>
      </c>
      <c r="M110" s="67" t="s">
        <v>41</v>
      </c>
      <c r="N110" s="67">
        <v>720</v>
      </c>
      <c r="O110" s="67">
        <v>160.34934497816593</v>
      </c>
      <c r="P110" s="67">
        <v>0.20122631999999999</v>
      </c>
      <c r="Q110" s="67">
        <v>0.27948099999999998</v>
      </c>
      <c r="Z110"/>
      <c r="AA110"/>
      <c r="AB110"/>
      <c r="AC110"/>
      <c r="AD110"/>
      <c r="AE110"/>
    </row>
    <row r="111" spans="1:31" s="15" customFormat="1" x14ac:dyDescent="0.25">
      <c r="A111" s="49" t="s">
        <v>21</v>
      </c>
      <c r="B111" s="50">
        <v>387.7</v>
      </c>
      <c r="C111" s="50">
        <v>191.02192649310871</v>
      </c>
      <c r="D111" s="68">
        <v>0.17100000000000001</v>
      </c>
      <c r="E111" s="53">
        <f t="shared" si="24"/>
        <v>0.44106267732783083</v>
      </c>
      <c r="F111" s="69">
        <f t="shared" si="20"/>
        <v>0</v>
      </c>
      <c r="G111" s="65">
        <f t="shared" si="21"/>
        <v>0.49270551068637791</v>
      </c>
      <c r="H111" s="70" t="s">
        <v>21</v>
      </c>
      <c r="I111" s="71">
        <f t="shared" si="22"/>
        <v>0.49270551068637791</v>
      </c>
      <c r="J111" s="72">
        <f t="shared" si="25"/>
        <v>0.44106267732783083</v>
      </c>
      <c r="K111" s="58">
        <f t="shared" si="23"/>
        <v>0</v>
      </c>
      <c r="M111" s="67" t="s">
        <v>21</v>
      </c>
      <c r="N111" s="67">
        <v>364.72899999999998</v>
      </c>
      <c r="O111" s="67">
        <v>191.02192649310871</v>
      </c>
      <c r="P111" s="67">
        <v>0.10193482564899999</v>
      </c>
      <c r="Q111" s="67">
        <v>0.27948099999999998</v>
      </c>
      <c r="Z111"/>
      <c r="AA111"/>
      <c r="AB111"/>
      <c r="AC111"/>
      <c r="AD111"/>
      <c r="AE111"/>
    </row>
    <row r="112" spans="1:31" x14ac:dyDescent="0.25">
      <c r="A112" s="49" t="s">
        <v>17</v>
      </c>
      <c r="B112" s="50">
        <v>101564.17876</v>
      </c>
      <c r="C112" s="50">
        <v>42034.735625646492</v>
      </c>
      <c r="D112" s="68">
        <v>36.247999999999998</v>
      </c>
      <c r="E112" s="53">
        <f t="shared" si="24"/>
        <v>0.35689748533934784</v>
      </c>
      <c r="F112" s="69">
        <f t="shared" si="20"/>
        <v>0</v>
      </c>
      <c r="G112" s="65">
        <f t="shared" si="21"/>
        <v>0.41387363279898287</v>
      </c>
      <c r="H112" s="70" t="s">
        <v>17</v>
      </c>
      <c r="I112" s="71">
        <f t="shared" si="22"/>
        <v>0.41387363279898287</v>
      </c>
      <c r="J112" s="72">
        <f t="shared" si="25"/>
        <v>0.35689748533934784</v>
      </c>
      <c r="K112" s="58">
        <f t="shared" si="23"/>
        <v>0</v>
      </c>
      <c r="M112" s="67" t="s">
        <v>17</v>
      </c>
      <c r="N112" s="67">
        <v>101564.17876</v>
      </c>
      <c r="O112" s="67">
        <v>42034.735625646492</v>
      </c>
      <c r="P112" s="67">
        <v>36.359975996079996</v>
      </c>
      <c r="Q112" s="67">
        <v>0.35799999999999998</v>
      </c>
    </row>
    <row r="113" spans="1:30" x14ac:dyDescent="0.25">
      <c r="A113" s="49" t="s">
        <v>46</v>
      </c>
      <c r="B113" s="75">
        <v>1900</v>
      </c>
      <c r="C113" s="75">
        <v>2099</v>
      </c>
      <c r="D113" s="68">
        <v>0.90600000000000003</v>
      </c>
      <c r="E113" s="53">
        <f t="shared" si="24"/>
        <v>0.4768421052631579</v>
      </c>
      <c r="F113" s="69">
        <f t="shared" si="20"/>
        <v>0</v>
      </c>
      <c r="G113" s="65">
        <f t="shared" si="21"/>
        <v>1.1047368421052632</v>
      </c>
      <c r="H113" s="70" t="s">
        <v>46</v>
      </c>
      <c r="I113" s="71">
        <f t="shared" si="22"/>
        <v>1.1047368421052632</v>
      </c>
      <c r="J113" s="72">
        <f t="shared" si="25"/>
        <v>0.4768421052631579</v>
      </c>
      <c r="K113" s="58">
        <f t="shared" si="23"/>
        <v>0</v>
      </c>
      <c r="M113" s="67" t="s">
        <v>46</v>
      </c>
      <c r="N113" s="67">
        <v>2010</v>
      </c>
      <c r="O113" s="67">
        <v>2240</v>
      </c>
      <c r="P113" s="67">
        <v>0.85625999999999991</v>
      </c>
      <c r="Q113" s="67">
        <v>0.42599999999999993</v>
      </c>
    </row>
    <row r="114" spans="1:30" x14ac:dyDescent="0.25">
      <c r="A114" s="15"/>
      <c r="F114" s="64"/>
      <c r="G114" s="65"/>
    </row>
    <row r="115" spans="1:30" x14ac:dyDescent="0.25">
      <c r="A115" s="15"/>
    </row>
    <row r="116" spans="1:30" x14ac:dyDescent="0.25">
      <c r="A116" s="1" t="s">
        <v>84</v>
      </c>
      <c r="B116" s="2"/>
      <c r="C116" s="2"/>
      <c r="D116" s="2"/>
      <c r="E116" s="2"/>
    </row>
    <row r="117" spans="1:30" ht="34.5" x14ac:dyDescent="0.25">
      <c r="A117" s="76"/>
      <c r="B117" s="77" t="s">
        <v>73</v>
      </c>
      <c r="C117" s="77" t="s">
        <v>85</v>
      </c>
      <c r="D117" s="77" t="s">
        <v>86</v>
      </c>
      <c r="E117" s="42" t="s">
        <v>87</v>
      </c>
      <c r="F117" s="45" t="s">
        <v>75</v>
      </c>
      <c r="H117" s="78"/>
      <c r="I117" s="79" t="s">
        <v>88</v>
      </c>
      <c r="J117" s="79" t="s">
        <v>89</v>
      </c>
      <c r="O117" s="80"/>
      <c r="P117" s="80" t="s">
        <v>88</v>
      </c>
      <c r="Q117" s="80" t="s">
        <v>89</v>
      </c>
      <c r="Z117" s="81"/>
      <c r="AA117" s="82"/>
      <c r="AB117" s="82"/>
      <c r="AC117" s="82"/>
      <c r="AD117" s="82"/>
    </row>
    <row r="118" spans="1:30" x14ac:dyDescent="0.25">
      <c r="A118" s="49" t="s">
        <v>19</v>
      </c>
      <c r="B118" s="50">
        <v>3.2669999999999999</v>
      </c>
      <c r="C118" s="49">
        <v>7407</v>
      </c>
      <c r="D118" s="49">
        <v>3265</v>
      </c>
      <c r="E118" s="83">
        <f>D118+C118</f>
        <v>10672</v>
      </c>
      <c r="F118" s="84">
        <f>+I118-G118</f>
        <v>0</v>
      </c>
      <c r="G118" s="24">
        <f>+D118/E118</f>
        <v>0.30594077961019489</v>
      </c>
      <c r="H118" s="85" t="s">
        <v>19</v>
      </c>
      <c r="I118" s="86">
        <f>D118/(C118+D118)</f>
        <v>0.30594077961019489</v>
      </c>
      <c r="J118" s="87">
        <f>B118/(C118+D118)*1000</f>
        <v>0.30612818590704644</v>
      </c>
      <c r="K118" s="24">
        <f>+B118/E118*1000</f>
        <v>0.30612818590704644</v>
      </c>
      <c r="L118" s="88">
        <f>+J118-K118</f>
        <v>0</v>
      </c>
      <c r="O118" s="80" t="s">
        <v>19</v>
      </c>
      <c r="P118" s="80">
        <v>0.33155630377852602</v>
      </c>
      <c r="Q118" s="80">
        <v>0.2876843434343434</v>
      </c>
      <c r="AD118" s="82"/>
    </row>
    <row r="119" spans="1:30" x14ac:dyDescent="0.25">
      <c r="A119" s="49" t="s">
        <v>21</v>
      </c>
      <c r="B119" s="52">
        <v>0.622</v>
      </c>
      <c r="C119" s="83">
        <f>1909-969</f>
        <v>940</v>
      </c>
      <c r="D119" s="83">
        <v>969</v>
      </c>
      <c r="E119" s="83">
        <f t="shared" ref="E119:E136" si="26">D119+C119</f>
        <v>1909</v>
      </c>
      <c r="F119" s="84">
        <f t="shared" ref="F119:F136" si="27">+I119-G119</f>
        <v>0</v>
      </c>
      <c r="G119" s="24">
        <f t="shared" ref="G119:G136" si="28">+D119/E119</f>
        <v>0.5075955997904662</v>
      </c>
      <c r="H119" s="85" t="s">
        <v>21</v>
      </c>
      <c r="I119" s="86">
        <f t="shared" ref="I119:I136" si="29">D119/(C119+D119)</f>
        <v>0.5075955997904662</v>
      </c>
      <c r="J119" s="87">
        <f t="shared" ref="J119:J136" si="30">B119/(C119+D119)*1000</f>
        <v>0.32582503928758516</v>
      </c>
      <c r="K119" s="24">
        <f t="shared" ref="K119:K136" si="31">+B119/E119*1000</f>
        <v>0.32582503928758516</v>
      </c>
      <c r="L119" s="88">
        <f t="shared" ref="L119:L136" si="32">+J119-K119</f>
        <v>0</v>
      </c>
      <c r="O119" s="80" t="s">
        <v>21</v>
      </c>
      <c r="P119" s="80">
        <v>0.5075955997904662</v>
      </c>
      <c r="Q119" s="80">
        <v>0.32582503928758516</v>
      </c>
      <c r="AA119" s="89"/>
      <c r="AB119" s="89"/>
      <c r="AC119" s="89"/>
      <c r="AD119" s="89"/>
    </row>
    <row r="120" spans="1:30" x14ac:dyDescent="0.25">
      <c r="A120" s="49" t="s">
        <v>23</v>
      </c>
      <c r="B120" s="49">
        <v>2.677</v>
      </c>
      <c r="C120" s="49">
        <v>5889.0609999999997</v>
      </c>
      <c r="D120" s="49">
        <v>582.70100000000002</v>
      </c>
      <c r="E120" s="83">
        <f t="shared" si="26"/>
        <v>6471.7619999999997</v>
      </c>
      <c r="F120" s="84">
        <f t="shared" si="27"/>
        <v>0</v>
      </c>
      <c r="G120" s="24">
        <f t="shared" si="28"/>
        <v>9.0037458114189006E-2</v>
      </c>
      <c r="H120" s="85" t="s">
        <v>23</v>
      </c>
      <c r="I120" s="86">
        <f t="shared" si="29"/>
        <v>9.0037458114189006E-2</v>
      </c>
      <c r="J120" s="87">
        <f t="shared" si="30"/>
        <v>0.41364314695132487</v>
      </c>
      <c r="K120" s="24">
        <f t="shared" si="31"/>
        <v>0.41364314695132487</v>
      </c>
      <c r="L120" s="88">
        <f t="shared" si="32"/>
        <v>0</v>
      </c>
      <c r="O120" s="80" t="s">
        <v>23</v>
      </c>
      <c r="P120" s="80">
        <v>9.3780988808613117E-2</v>
      </c>
      <c r="Q120" s="80">
        <v>0.40345658025216036</v>
      </c>
    </row>
    <row r="121" spans="1:30" x14ac:dyDescent="0.25">
      <c r="A121" s="49" t="s">
        <v>27</v>
      </c>
      <c r="B121" s="49">
        <v>5.75</v>
      </c>
      <c r="C121" s="49">
        <v>10667</v>
      </c>
      <c r="D121" s="49">
        <v>7213</v>
      </c>
      <c r="E121" s="83">
        <f t="shared" si="26"/>
        <v>17880</v>
      </c>
      <c r="F121" s="84">
        <f t="shared" si="27"/>
        <v>0</v>
      </c>
      <c r="G121" s="24">
        <f t="shared" si="28"/>
        <v>0.40341163310961969</v>
      </c>
      <c r="H121" s="85" t="s">
        <v>27</v>
      </c>
      <c r="I121" s="86">
        <f t="shared" si="29"/>
        <v>0.40341163310961969</v>
      </c>
      <c r="J121" s="87">
        <f t="shared" si="30"/>
        <v>0.32158836689038028</v>
      </c>
      <c r="K121" s="24">
        <f t="shared" si="31"/>
        <v>0.32158836689038028</v>
      </c>
      <c r="L121" s="88">
        <f t="shared" si="32"/>
        <v>0</v>
      </c>
      <c r="O121" s="80" t="s">
        <v>27</v>
      </c>
      <c r="P121" s="80">
        <v>0.38655374863615111</v>
      </c>
      <c r="Q121" s="80">
        <v>0.31963422871096792</v>
      </c>
    </row>
    <row r="122" spans="1:30" x14ac:dyDescent="0.25">
      <c r="A122" s="49" t="s">
        <v>28</v>
      </c>
      <c r="B122" s="49">
        <v>14.351000000000001</v>
      </c>
      <c r="C122" s="49">
        <v>31193</v>
      </c>
      <c r="D122" s="49">
        <v>14639</v>
      </c>
      <c r="E122" s="83">
        <f t="shared" si="26"/>
        <v>45832</v>
      </c>
      <c r="F122" s="84">
        <f t="shared" si="27"/>
        <v>0</v>
      </c>
      <c r="G122" s="24">
        <f t="shared" si="28"/>
        <v>0.31940565543724908</v>
      </c>
      <c r="H122" s="85" t="s">
        <v>28</v>
      </c>
      <c r="I122" s="86">
        <f t="shared" si="29"/>
        <v>0.31940565543724908</v>
      </c>
      <c r="J122" s="87">
        <f t="shared" si="30"/>
        <v>0.31312183627160067</v>
      </c>
      <c r="K122" s="24">
        <f t="shared" si="31"/>
        <v>0.31312183627160067</v>
      </c>
      <c r="L122" s="88">
        <f t="shared" si="32"/>
        <v>0</v>
      </c>
      <c r="O122" s="80" t="s">
        <v>28</v>
      </c>
      <c r="P122" s="80">
        <v>0.30926879505664262</v>
      </c>
      <c r="Q122" s="80">
        <v>0.31783940267765193</v>
      </c>
    </row>
    <row r="123" spans="1:30" x14ac:dyDescent="0.25">
      <c r="A123" s="49" t="s">
        <v>29</v>
      </c>
      <c r="B123" s="49">
        <v>0.22600000000000001</v>
      </c>
      <c r="C123" s="49">
        <v>0</v>
      </c>
      <c r="D123" s="49">
        <v>2469</v>
      </c>
      <c r="E123" s="83">
        <f t="shared" si="26"/>
        <v>2469</v>
      </c>
      <c r="F123" s="84">
        <f t="shared" si="27"/>
        <v>0</v>
      </c>
      <c r="G123" s="24">
        <f t="shared" si="28"/>
        <v>1</v>
      </c>
      <c r="H123" s="85" t="s">
        <v>29</v>
      </c>
      <c r="I123" s="86">
        <f t="shared" si="29"/>
        <v>1</v>
      </c>
      <c r="J123" s="87">
        <f t="shared" si="30"/>
        <v>9.153503442689348E-2</v>
      </c>
      <c r="K123" s="24">
        <f t="shared" si="31"/>
        <v>9.153503442689348E-2</v>
      </c>
      <c r="L123" s="88">
        <f t="shared" si="32"/>
        <v>0</v>
      </c>
      <c r="O123" s="80" t="s">
        <v>29</v>
      </c>
      <c r="P123" s="80">
        <v>0.94596711041503523</v>
      </c>
      <c r="Q123" s="80">
        <v>9.9843382928739247E-2</v>
      </c>
    </row>
    <row r="124" spans="1:30" x14ac:dyDescent="0.25">
      <c r="A124" s="49" t="s">
        <v>30</v>
      </c>
      <c r="B124" s="90">
        <v>0.66</v>
      </c>
      <c r="C124" s="49">
        <v>1573</v>
      </c>
      <c r="D124" s="49">
        <v>524.4</v>
      </c>
      <c r="E124" s="83">
        <f t="shared" si="26"/>
        <v>2097.4</v>
      </c>
      <c r="F124" s="84">
        <f t="shared" si="27"/>
        <v>0</v>
      </c>
      <c r="G124" s="24">
        <f t="shared" si="28"/>
        <v>0.25002383903880993</v>
      </c>
      <c r="H124" s="85" t="s">
        <v>30</v>
      </c>
      <c r="I124" s="86">
        <f t="shared" si="29"/>
        <v>0.25002383903880993</v>
      </c>
      <c r="J124" s="87">
        <f t="shared" si="30"/>
        <v>0.31467531229140844</v>
      </c>
      <c r="K124" s="24">
        <f t="shared" si="31"/>
        <v>0.31467531229140844</v>
      </c>
      <c r="L124" s="88">
        <f t="shared" si="32"/>
        <v>0</v>
      </c>
      <c r="O124" s="80" t="s">
        <v>30</v>
      </c>
      <c r="P124" s="80">
        <v>0.22301059816777438</v>
      </c>
      <c r="Q124" s="80">
        <v>0.2811208909646129</v>
      </c>
    </row>
    <row r="125" spans="1:30" x14ac:dyDescent="0.25">
      <c r="A125" s="49" t="s">
        <v>32</v>
      </c>
      <c r="B125" s="49">
        <v>7.14</v>
      </c>
      <c r="C125" s="49">
        <v>10911</v>
      </c>
      <c r="D125" s="49">
        <v>19679</v>
      </c>
      <c r="E125" s="83">
        <f t="shared" si="26"/>
        <v>30590</v>
      </c>
      <c r="F125" s="84">
        <f t="shared" si="27"/>
        <v>0</v>
      </c>
      <c r="G125" s="24">
        <f t="shared" si="28"/>
        <v>0.64331480876103297</v>
      </c>
      <c r="H125" s="85" t="s">
        <v>32</v>
      </c>
      <c r="I125" s="86">
        <f t="shared" si="29"/>
        <v>0.64331480876103297</v>
      </c>
      <c r="J125" s="87">
        <f t="shared" si="30"/>
        <v>0.23340961098398169</v>
      </c>
      <c r="K125" s="24">
        <f t="shared" si="31"/>
        <v>0.23340961098398169</v>
      </c>
      <c r="L125" s="88">
        <f t="shared" si="32"/>
        <v>0</v>
      </c>
      <c r="O125" s="80" t="s">
        <v>32</v>
      </c>
      <c r="P125" s="80">
        <v>0.62757899407346374</v>
      </c>
      <c r="Q125" s="80">
        <v>0.23971096250752702</v>
      </c>
    </row>
    <row r="126" spans="1:30" x14ac:dyDescent="0.25">
      <c r="A126" s="49" t="s">
        <v>35</v>
      </c>
      <c r="B126" s="52">
        <v>0.40899999999999997</v>
      </c>
      <c r="C126" s="50">
        <v>0</v>
      </c>
      <c r="D126" s="50">
        <v>2858</v>
      </c>
      <c r="E126" s="83">
        <f t="shared" si="26"/>
        <v>2858</v>
      </c>
      <c r="F126" s="84">
        <f t="shared" si="27"/>
        <v>0</v>
      </c>
      <c r="G126" s="24">
        <f t="shared" si="28"/>
        <v>1</v>
      </c>
      <c r="H126" s="85" t="s">
        <v>35</v>
      </c>
      <c r="I126" s="86">
        <f t="shared" si="29"/>
        <v>1</v>
      </c>
      <c r="J126" s="87">
        <f t="shared" si="30"/>
        <v>0.14310706787963612</v>
      </c>
      <c r="K126" s="24">
        <f t="shared" si="31"/>
        <v>0.14310706787963612</v>
      </c>
      <c r="L126" s="88">
        <f t="shared" si="32"/>
        <v>0</v>
      </c>
      <c r="O126" s="80" t="s">
        <v>35</v>
      </c>
      <c r="P126" s="80">
        <v>1</v>
      </c>
      <c r="Q126" s="80">
        <v>0.14310706787963612</v>
      </c>
    </row>
    <row r="127" spans="1:30" x14ac:dyDescent="0.25">
      <c r="A127" s="49" t="s">
        <v>36</v>
      </c>
      <c r="B127" s="49">
        <v>2.2669999999999999</v>
      </c>
      <c r="C127" s="49">
        <v>6706</v>
      </c>
      <c r="D127" s="49">
        <v>148</v>
      </c>
      <c r="E127" s="83">
        <f t="shared" si="26"/>
        <v>6854</v>
      </c>
      <c r="F127" s="84">
        <f t="shared" si="27"/>
        <v>0</v>
      </c>
      <c r="G127" s="24">
        <f t="shared" si="28"/>
        <v>2.1593230230522321E-2</v>
      </c>
      <c r="H127" s="85" t="s">
        <v>36</v>
      </c>
      <c r="I127" s="86">
        <f t="shared" si="29"/>
        <v>2.1593230230522321E-2</v>
      </c>
      <c r="J127" s="87">
        <f t="shared" si="30"/>
        <v>0.33075576305806825</v>
      </c>
      <c r="K127" s="24">
        <f t="shared" si="31"/>
        <v>0.33075576305806825</v>
      </c>
      <c r="L127" s="88">
        <f t="shared" si="32"/>
        <v>0</v>
      </c>
      <c r="O127" s="80" t="s">
        <v>36</v>
      </c>
      <c r="P127" s="80">
        <v>2.2000000000000002E-2</v>
      </c>
      <c r="Q127" s="80">
        <v>0.33390486486486487</v>
      </c>
    </row>
    <row r="128" spans="1:30" x14ac:dyDescent="0.25">
      <c r="A128" s="49" t="s">
        <v>37</v>
      </c>
      <c r="B128" s="49">
        <v>2.17</v>
      </c>
      <c r="C128" s="49">
        <v>5380.1859999999997</v>
      </c>
      <c r="D128" s="49">
        <v>4543.3100000000004</v>
      </c>
      <c r="E128" s="83">
        <f t="shared" si="26"/>
        <v>9923.4959999999992</v>
      </c>
      <c r="F128" s="84">
        <f t="shared" si="27"/>
        <v>0</v>
      </c>
      <c r="G128" s="24">
        <f t="shared" si="28"/>
        <v>0.45783361025187097</v>
      </c>
      <c r="H128" s="85" t="s">
        <v>37</v>
      </c>
      <c r="I128" s="86">
        <f t="shared" si="29"/>
        <v>0.45783361025187097</v>
      </c>
      <c r="J128" s="87">
        <f t="shared" si="30"/>
        <v>0.2186729354251768</v>
      </c>
      <c r="K128" s="24">
        <f t="shared" si="31"/>
        <v>0.2186729354251768</v>
      </c>
      <c r="L128" s="88">
        <f t="shared" si="32"/>
        <v>0</v>
      </c>
      <c r="O128" s="80" t="s">
        <v>37</v>
      </c>
      <c r="P128" s="80">
        <v>0.39891707637111334</v>
      </c>
      <c r="Q128" s="80">
        <v>0.23628266675885326</v>
      </c>
    </row>
    <row r="129" spans="1:251" x14ac:dyDescent="0.25">
      <c r="A129" s="49" t="s">
        <v>38</v>
      </c>
      <c r="B129" s="49">
        <v>0.16416800000000001</v>
      </c>
      <c r="C129" s="49">
        <v>0</v>
      </c>
      <c r="D129" s="49">
        <v>1400</v>
      </c>
      <c r="E129" s="83">
        <f t="shared" si="26"/>
        <v>1400</v>
      </c>
      <c r="F129" s="84">
        <f t="shared" si="27"/>
        <v>0</v>
      </c>
      <c r="G129" s="24">
        <f t="shared" si="28"/>
        <v>1</v>
      </c>
      <c r="H129" s="85" t="s">
        <v>38</v>
      </c>
      <c r="I129" s="86">
        <f t="shared" si="29"/>
        <v>1</v>
      </c>
      <c r="J129" s="87">
        <f t="shared" si="30"/>
        <v>0.11726285714285714</v>
      </c>
      <c r="K129" s="24">
        <f t="shared" si="31"/>
        <v>0.11726285714285714</v>
      </c>
      <c r="L129" s="88">
        <f t="shared" si="32"/>
        <v>0</v>
      </c>
      <c r="O129" s="80" t="s">
        <v>38</v>
      </c>
      <c r="P129" s="80">
        <v>1</v>
      </c>
      <c r="Q129" s="80">
        <v>0.11726285714285714</v>
      </c>
    </row>
    <row r="130" spans="1:251" x14ac:dyDescent="0.25">
      <c r="A130" s="49" t="s">
        <v>83</v>
      </c>
      <c r="B130" s="52">
        <v>1.8624000000000001</v>
      </c>
      <c r="C130" s="83">
        <f>5089-378</f>
        <v>4711</v>
      </c>
      <c r="D130" s="83">
        <v>378</v>
      </c>
      <c r="E130" s="83">
        <f t="shared" si="26"/>
        <v>5089</v>
      </c>
      <c r="F130" s="84">
        <f t="shared" si="27"/>
        <v>0</v>
      </c>
      <c r="G130" s="24">
        <f t="shared" si="28"/>
        <v>7.4277854195323248E-2</v>
      </c>
      <c r="H130" s="85" t="s">
        <v>83</v>
      </c>
      <c r="I130" s="86">
        <f t="shared" si="29"/>
        <v>7.4277854195323248E-2</v>
      </c>
      <c r="J130" s="87">
        <f t="shared" si="30"/>
        <v>0.36596580860679895</v>
      </c>
      <c r="K130" s="24">
        <f t="shared" si="31"/>
        <v>0.36596580860679895</v>
      </c>
      <c r="L130" s="88">
        <f t="shared" si="32"/>
        <v>0</v>
      </c>
      <c r="O130" s="80" t="s">
        <v>83</v>
      </c>
      <c r="P130" s="80">
        <v>7.4277854195323248E-2</v>
      </c>
      <c r="Q130" s="80">
        <v>0.36596580860679895</v>
      </c>
    </row>
    <row r="131" spans="1:251" x14ac:dyDescent="0.25">
      <c r="A131" s="49" t="s">
        <v>41</v>
      </c>
      <c r="B131" s="49">
        <v>0.154</v>
      </c>
      <c r="C131" s="49">
        <v>0</v>
      </c>
      <c r="D131" s="49">
        <v>670</v>
      </c>
      <c r="E131" s="83">
        <f t="shared" si="26"/>
        <v>670</v>
      </c>
      <c r="F131" s="84">
        <f t="shared" si="27"/>
        <v>0</v>
      </c>
      <c r="G131" s="24">
        <f t="shared" si="28"/>
        <v>1</v>
      </c>
      <c r="H131" s="85" t="s">
        <v>41</v>
      </c>
      <c r="I131" s="86">
        <f t="shared" si="29"/>
        <v>1</v>
      </c>
      <c r="J131" s="87">
        <f t="shared" si="30"/>
        <v>0.2298507462686567</v>
      </c>
      <c r="K131" s="24">
        <f t="shared" si="31"/>
        <v>0.2298507462686567</v>
      </c>
      <c r="L131" s="88">
        <f t="shared" si="32"/>
        <v>0</v>
      </c>
      <c r="O131" s="80" t="s">
        <v>41</v>
      </c>
      <c r="P131" s="80">
        <v>0.98432601880877746</v>
      </c>
      <c r="Q131" s="80">
        <v>0.21724764890282131</v>
      </c>
    </row>
    <row r="132" spans="1:251" x14ac:dyDescent="0.25">
      <c r="A132" s="49" t="s">
        <v>42</v>
      </c>
      <c r="B132" s="49">
        <v>4.282</v>
      </c>
      <c r="C132" s="49">
        <v>4100.8</v>
      </c>
      <c r="D132" s="49">
        <v>14539.2</v>
      </c>
      <c r="E132" s="83">
        <f t="shared" si="26"/>
        <v>18640</v>
      </c>
      <c r="F132" s="84">
        <f t="shared" si="27"/>
        <v>0</v>
      </c>
      <c r="G132" s="24">
        <f t="shared" si="28"/>
        <v>0.78</v>
      </c>
      <c r="H132" s="85" t="s">
        <v>42</v>
      </c>
      <c r="I132" s="86">
        <f t="shared" si="29"/>
        <v>0.78</v>
      </c>
      <c r="J132" s="87">
        <f t="shared" si="30"/>
        <v>0.22972103004291847</v>
      </c>
      <c r="K132" s="24">
        <f t="shared" si="31"/>
        <v>0.22972103004291847</v>
      </c>
      <c r="L132" s="88">
        <f t="shared" si="32"/>
        <v>0</v>
      </c>
      <c r="O132" s="80" t="s">
        <v>42</v>
      </c>
      <c r="P132" s="80">
        <v>0.77999999999999992</v>
      </c>
      <c r="Q132" s="80">
        <v>0.23544570766882464</v>
      </c>
    </row>
    <row r="133" spans="1:251" x14ac:dyDescent="0.25">
      <c r="A133" s="49" t="s">
        <v>43</v>
      </c>
      <c r="B133" s="49">
        <v>2.21</v>
      </c>
      <c r="C133" s="49">
        <v>3750</v>
      </c>
      <c r="D133" s="49">
        <v>1923</v>
      </c>
      <c r="E133" s="83">
        <f t="shared" si="26"/>
        <v>5673</v>
      </c>
      <c r="F133" s="84">
        <f t="shared" si="27"/>
        <v>0</v>
      </c>
      <c r="G133" s="24">
        <f t="shared" si="28"/>
        <v>0.33897408778424115</v>
      </c>
      <c r="H133" s="85" t="s">
        <v>43</v>
      </c>
      <c r="I133" s="86">
        <f t="shared" si="29"/>
        <v>0.33897408778424115</v>
      </c>
      <c r="J133" s="87">
        <f t="shared" si="30"/>
        <v>0.38956460426582057</v>
      </c>
      <c r="K133" s="24">
        <f t="shared" si="31"/>
        <v>0.38956460426582057</v>
      </c>
      <c r="L133" s="88">
        <f t="shared" si="32"/>
        <v>0</v>
      </c>
      <c r="O133" s="80" t="s">
        <v>43</v>
      </c>
      <c r="P133" s="80">
        <v>0.33897408778424115</v>
      </c>
      <c r="Q133" s="80">
        <v>0.38956760091662263</v>
      </c>
    </row>
    <row r="134" spans="1:251" x14ac:dyDescent="0.25">
      <c r="A134" s="91" t="s">
        <v>44</v>
      </c>
      <c r="B134" s="49">
        <v>4.9260000000000002</v>
      </c>
      <c r="C134" s="49">
        <v>10478</v>
      </c>
      <c r="D134" s="49">
        <v>3043</v>
      </c>
      <c r="E134" s="83">
        <f t="shared" si="26"/>
        <v>13521</v>
      </c>
      <c r="F134" s="84">
        <f t="shared" si="27"/>
        <v>0</v>
      </c>
      <c r="G134" s="24">
        <f t="shared" si="28"/>
        <v>0.22505731824569189</v>
      </c>
      <c r="H134" s="92" t="s">
        <v>44</v>
      </c>
      <c r="I134" s="86">
        <f t="shared" si="29"/>
        <v>0.22505731824569189</v>
      </c>
      <c r="J134" s="87">
        <f t="shared" si="30"/>
        <v>0.36432216552030178</v>
      </c>
      <c r="K134" s="24">
        <f t="shared" si="31"/>
        <v>0.36432216552030178</v>
      </c>
      <c r="L134" s="88">
        <f t="shared" si="32"/>
        <v>0</v>
      </c>
      <c r="O134" s="80" t="s">
        <v>44</v>
      </c>
      <c r="P134" s="80">
        <v>0.21171045276690889</v>
      </c>
      <c r="Q134" s="80">
        <v>0.32420507266629406</v>
      </c>
    </row>
    <row r="135" spans="1:251" x14ac:dyDescent="0.25">
      <c r="A135" s="91" t="s">
        <v>17</v>
      </c>
      <c r="B135" s="49">
        <v>59.674999999999997</v>
      </c>
      <c r="C135" s="49">
        <v>115961</v>
      </c>
      <c r="D135" s="49">
        <v>82038</v>
      </c>
      <c r="E135" s="83">
        <f t="shared" si="26"/>
        <v>197999</v>
      </c>
      <c r="F135" s="84">
        <f t="shared" si="27"/>
        <v>0</v>
      </c>
      <c r="G135" s="24">
        <f t="shared" si="28"/>
        <v>0.41433542593649464</v>
      </c>
      <c r="H135" s="92" t="s">
        <v>17</v>
      </c>
      <c r="I135" s="86">
        <f t="shared" si="29"/>
        <v>0.41433542593649464</v>
      </c>
      <c r="J135" s="87">
        <f t="shared" si="30"/>
        <v>0.30139041106268211</v>
      </c>
      <c r="K135" s="24">
        <f t="shared" si="31"/>
        <v>0.30139041106268211</v>
      </c>
      <c r="L135" s="88">
        <f t="shared" si="32"/>
        <v>0</v>
      </c>
      <c r="O135" s="80" t="s">
        <v>17</v>
      </c>
      <c r="P135" s="80">
        <v>0.39583472398371272</v>
      </c>
      <c r="Q135" s="80">
        <v>0.29609886809005692</v>
      </c>
    </row>
    <row r="136" spans="1:251" x14ac:dyDescent="0.25">
      <c r="A136" s="91" t="s">
        <v>45</v>
      </c>
      <c r="B136" s="49">
        <v>4.8000000000000001E-2</v>
      </c>
      <c r="C136" s="49">
        <v>0</v>
      </c>
      <c r="D136" s="49">
        <v>90.486000000000004</v>
      </c>
      <c r="E136" s="83">
        <f t="shared" si="26"/>
        <v>90.486000000000004</v>
      </c>
      <c r="F136" s="84">
        <f t="shared" si="27"/>
        <v>0</v>
      </c>
      <c r="G136" s="24">
        <f t="shared" si="28"/>
        <v>1</v>
      </c>
      <c r="H136" s="92" t="s">
        <v>45</v>
      </c>
      <c r="I136" s="86">
        <f t="shared" si="29"/>
        <v>1</v>
      </c>
      <c r="J136" s="87">
        <f t="shared" si="30"/>
        <v>0.5304688018035939</v>
      </c>
      <c r="K136" s="24">
        <f t="shared" si="31"/>
        <v>0.5304688018035939</v>
      </c>
      <c r="L136" s="88">
        <f t="shared" si="32"/>
        <v>0</v>
      </c>
      <c r="O136" s="80" t="s">
        <v>45</v>
      </c>
      <c r="P136" s="80">
        <v>1</v>
      </c>
      <c r="Q136" s="80">
        <v>0.57333333333333325</v>
      </c>
    </row>
    <row r="137" spans="1:251" x14ac:dyDescent="0.25">
      <c r="F137" s="93"/>
      <c r="I137" s="93">
        <v>0</v>
      </c>
      <c r="J137">
        <v>0.33</v>
      </c>
      <c r="K137" s="63" t="s">
        <v>78</v>
      </c>
      <c r="O137" s="80"/>
      <c r="P137" s="80">
        <v>0</v>
      </c>
      <c r="Q137" s="80">
        <v>0.33</v>
      </c>
    </row>
    <row r="138" spans="1:251" x14ac:dyDescent="0.25">
      <c r="F138" s="93"/>
      <c r="I138" s="93">
        <v>1</v>
      </c>
      <c r="J138">
        <v>0.05</v>
      </c>
      <c r="K138" s="63" t="s">
        <v>78</v>
      </c>
    </row>
    <row r="139" spans="1:251" x14ac:dyDescent="0.25">
      <c r="A139" s="94"/>
      <c r="B139" s="63"/>
      <c r="C139" s="63"/>
    </row>
    <row r="141" spans="1:251" x14ac:dyDescent="0.25">
      <c r="A141" s="95" t="s">
        <v>90</v>
      </c>
      <c r="B141" s="95"/>
      <c r="C141" s="95"/>
      <c r="D141" s="95"/>
      <c r="E141" s="95"/>
      <c r="F141" s="95"/>
    </row>
    <row r="142" spans="1:251" x14ac:dyDescent="0.25">
      <c r="G142">
        <v>179481</v>
      </c>
      <c r="H142">
        <v>239622</v>
      </c>
      <c r="I142">
        <v>227655</v>
      </c>
    </row>
    <row r="143" spans="1:251" s="99" customFormat="1" ht="37.5" x14ac:dyDescent="0.25">
      <c r="A143" s="96" t="s">
        <v>91</v>
      </c>
      <c r="B143" s="42">
        <v>1990</v>
      </c>
      <c r="C143" s="97">
        <v>2008</v>
      </c>
      <c r="D143" s="98"/>
      <c r="F143" s="96" t="s">
        <v>92</v>
      </c>
      <c r="G143" s="42">
        <v>1990</v>
      </c>
      <c r="H143" s="97">
        <v>2008</v>
      </c>
      <c r="I143" s="75"/>
      <c r="J143"/>
      <c r="K143" s="100"/>
      <c r="L143" s="100"/>
      <c r="M143" s="100"/>
      <c r="N143" s="100"/>
      <c r="O143"/>
      <c r="P143"/>
      <c r="Q143"/>
      <c r="R143"/>
      <c r="S143"/>
      <c r="T143" s="101"/>
      <c r="U143" s="101"/>
      <c r="V143" s="101"/>
      <c r="W143" s="101"/>
      <c r="Z143"/>
      <c r="AA143"/>
      <c r="AB143"/>
      <c r="AC143"/>
      <c r="AD143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</row>
    <row r="144" spans="1:251" x14ac:dyDescent="0.25">
      <c r="A144" s="102" t="s">
        <v>17</v>
      </c>
      <c r="B144" s="103">
        <v>84.927000000000007</v>
      </c>
      <c r="C144" s="103">
        <v>97.584999999999994</v>
      </c>
      <c r="D144" s="103">
        <v>84.35</v>
      </c>
      <c r="F144" s="102" t="s">
        <v>17</v>
      </c>
      <c r="G144" s="103">
        <v>179.48099999999999</v>
      </c>
      <c r="H144" s="103">
        <v>239.62200000000001</v>
      </c>
      <c r="I144" s="103">
        <v>227.655</v>
      </c>
      <c r="K144" s="15"/>
      <c r="L144" s="15"/>
      <c r="M144" s="15"/>
      <c r="N144" s="15"/>
      <c r="T144" s="104"/>
      <c r="U144" s="104"/>
      <c r="V144" s="104"/>
      <c r="W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</row>
    <row r="145" spans="1:251" x14ac:dyDescent="0.25">
      <c r="A145" s="102" t="s">
        <v>18</v>
      </c>
      <c r="B145" s="105">
        <v>1.54586</v>
      </c>
      <c r="C145" s="105">
        <v>2.25251</v>
      </c>
      <c r="D145" s="105">
        <v>2.20038</v>
      </c>
      <c r="F145" s="102" t="s">
        <v>18</v>
      </c>
      <c r="G145" s="103">
        <v>3.6412499999999999</v>
      </c>
      <c r="H145" s="103">
        <v>5.1611500000000001</v>
      </c>
      <c r="I145" s="103">
        <v>4.97675</v>
      </c>
      <c r="K145" s="15"/>
      <c r="L145" s="15"/>
      <c r="M145" s="15"/>
      <c r="N145" s="15"/>
      <c r="T145" s="104"/>
      <c r="U145" s="104"/>
      <c r="V145" s="104"/>
      <c r="W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</row>
    <row r="146" spans="1:251" x14ac:dyDescent="0.25">
      <c r="A146" s="102" t="s">
        <v>19</v>
      </c>
      <c r="B146" s="105">
        <v>2.6245099999999999</v>
      </c>
      <c r="C146" s="105">
        <v>3.35507</v>
      </c>
      <c r="D146" s="105">
        <v>2.8096299999999998</v>
      </c>
      <c r="F146" s="102" t="s">
        <v>19</v>
      </c>
      <c r="G146" s="103">
        <v>4.9798799999999996</v>
      </c>
      <c r="H146" s="103">
        <v>7.1098600000000003</v>
      </c>
      <c r="I146" s="103">
        <v>6.6426100000000003</v>
      </c>
      <c r="K146" s="15"/>
      <c r="L146" s="15"/>
      <c r="M146" s="15"/>
      <c r="N146" s="15"/>
      <c r="T146" s="104"/>
      <c r="U146" s="104"/>
      <c r="V146" s="104"/>
      <c r="W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4"/>
      <c r="DR146" s="104"/>
      <c r="DS146" s="104"/>
      <c r="DT146" s="104"/>
      <c r="DU146" s="104"/>
      <c r="DV146" s="104"/>
      <c r="DW146" s="104"/>
      <c r="DX146" s="104"/>
      <c r="DY146" s="104"/>
      <c r="DZ146" s="104"/>
      <c r="EA146" s="104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04"/>
      <c r="EN146" s="104"/>
      <c r="EO146" s="104"/>
      <c r="EP146" s="104"/>
      <c r="EQ146" s="104"/>
      <c r="ER146" s="104"/>
      <c r="ES146" s="104"/>
      <c r="ET146" s="104"/>
      <c r="EU146" s="104"/>
      <c r="EV146" s="104"/>
      <c r="EW146" s="104"/>
      <c r="EX146" s="104"/>
      <c r="EY146" s="104"/>
      <c r="EZ146" s="104"/>
      <c r="FA146" s="104"/>
      <c r="FB146" s="104"/>
      <c r="FC146" s="104"/>
      <c r="FD146" s="104"/>
      <c r="FE146" s="104"/>
      <c r="FF146" s="104"/>
      <c r="FG146" s="104"/>
      <c r="FH146" s="104"/>
      <c r="FI146" s="104"/>
      <c r="FJ146" s="104"/>
      <c r="FK146" s="104"/>
      <c r="FL146" s="104"/>
      <c r="FM146" s="104"/>
      <c r="FN146" s="104"/>
      <c r="FO146" s="104"/>
      <c r="FP146" s="104"/>
      <c r="FQ146" s="104"/>
      <c r="FR146" s="104"/>
      <c r="FS146" s="104"/>
      <c r="FT146" s="104"/>
      <c r="FU146" s="104"/>
      <c r="FV146" s="104"/>
      <c r="FW146" s="104"/>
      <c r="FX146" s="104"/>
      <c r="FY146" s="104"/>
      <c r="FZ146" s="104"/>
      <c r="GA146" s="104"/>
      <c r="GB146" s="104"/>
      <c r="GC146" s="104"/>
      <c r="GD146" s="104"/>
      <c r="GE146" s="104"/>
      <c r="GF146" s="104"/>
      <c r="GG146" s="104"/>
      <c r="GH146" s="104"/>
      <c r="GI146" s="104"/>
      <c r="GJ146" s="104"/>
      <c r="GK146" s="104"/>
      <c r="GL146" s="104"/>
      <c r="GM146" s="104"/>
      <c r="GN146" s="104"/>
      <c r="GO146" s="104"/>
      <c r="GP146" s="104"/>
      <c r="GQ146" s="104"/>
      <c r="GR146" s="104"/>
      <c r="GS146" s="104"/>
      <c r="GT146" s="104"/>
      <c r="GU146" s="104"/>
      <c r="GV146" s="104"/>
      <c r="GW146" s="104"/>
      <c r="GX146" s="104"/>
      <c r="GY146" s="104"/>
      <c r="GZ146" s="104"/>
      <c r="HA146" s="104"/>
      <c r="HB146" s="104"/>
      <c r="HC146" s="104"/>
      <c r="HD146" s="104"/>
      <c r="HE146" s="104"/>
      <c r="HF146" s="104"/>
      <c r="HG146" s="104"/>
      <c r="HH146" s="104"/>
      <c r="HI146" s="104"/>
      <c r="HJ146" s="104"/>
      <c r="HK146" s="104"/>
      <c r="HL146" s="104"/>
      <c r="HM146" s="104"/>
      <c r="HN146" s="104"/>
      <c r="HO146" s="104"/>
      <c r="HP146" s="104"/>
      <c r="HQ146" s="104"/>
      <c r="HR146" s="104"/>
      <c r="HS146" s="104"/>
      <c r="HT146" s="104"/>
      <c r="HU146" s="104"/>
      <c r="HV146" s="104"/>
      <c r="HW146" s="104"/>
      <c r="HX146" s="104"/>
      <c r="HY146" s="104"/>
      <c r="HZ146" s="104"/>
      <c r="IA146" s="104"/>
      <c r="IB146" s="104"/>
      <c r="IC146" s="104"/>
      <c r="ID146" s="104"/>
      <c r="IE146" s="104"/>
      <c r="IF146" s="104"/>
      <c r="IG146" s="104"/>
      <c r="IH146" s="104"/>
      <c r="II146" s="104"/>
      <c r="IJ146" s="104"/>
      <c r="IK146" s="104"/>
      <c r="IL146" s="104"/>
      <c r="IM146" s="104"/>
      <c r="IN146" s="104"/>
      <c r="IO146" s="104"/>
      <c r="IP146" s="104"/>
      <c r="IQ146" s="104"/>
    </row>
    <row r="147" spans="1:251" x14ac:dyDescent="0.25">
      <c r="A147" s="102" t="s">
        <v>21</v>
      </c>
      <c r="B147" s="105">
        <v>1.59518</v>
      </c>
      <c r="C147" s="105">
        <v>0.93600000000000005</v>
      </c>
      <c r="D147" s="105">
        <v>0.72499999999999998</v>
      </c>
      <c r="F147" s="102" t="s">
        <v>21</v>
      </c>
      <c r="G147" s="103">
        <v>3.0328400000000002</v>
      </c>
      <c r="H147" s="103">
        <v>2.4620000000000002</v>
      </c>
      <c r="I147" s="103">
        <v>2.3090000000000002</v>
      </c>
      <c r="K147" s="15"/>
      <c r="L147" s="15"/>
      <c r="M147" s="15"/>
      <c r="N147" s="15"/>
      <c r="T147" s="104"/>
      <c r="U147" s="104"/>
      <c r="V147" s="104"/>
      <c r="W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</row>
    <row r="148" spans="1:251" x14ac:dyDescent="0.25">
      <c r="A148" s="49" t="s">
        <v>22</v>
      </c>
      <c r="B148" s="105">
        <v>2.8549999999999999E-2</v>
      </c>
      <c r="C148" s="105">
        <v>6.9529999999999995E-2</v>
      </c>
      <c r="D148" s="105">
        <v>7.1679999999999994E-2</v>
      </c>
      <c r="F148" s="103" t="s">
        <v>22</v>
      </c>
      <c r="G148" s="106">
        <v>0.14842304208843898</v>
      </c>
      <c r="H148" s="103">
        <v>0.39652999999999999</v>
      </c>
      <c r="I148" s="103">
        <v>0.40461999999999998</v>
      </c>
      <c r="K148" s="15"/>
      <c r="L148" s="107"/>
      <c r="M148" s="15"/>
      <c r="N148" s="15"/>
    </row>
    <row r="149" spans="1:251" x14ac:dyDescent="0.25">
      <c r="A149" s="49" t="s">
        <v>23</v>
      </c>
      <c r="B149" s="105">
        <v>2.3149999999999999</v>
      </c>
      <c r="C149" s="105">
        <v>2.052</v>
      </c>
      <c r="D149" s="105">
        <v>1.9404833931664733</v>
      </c>
      <c r="F149" s="103" t="s">
        <v>23</v>
      </c>
      <c r="G149" s="103">
        <v>4.1420000000000003</v>
      </c>
      <c r="H149" s="103">
        <v>4.9870000000000001</v>
      </c>
      <c r="I149" s="106">
        <v>4.715979869021905</v>
      </c>
      <c r="K149" s="15"/>
      <c r="L149" s="15"/>
      <c r="M149" s="15"/>
      <c r="N149" s="15"/>
    </row>
    <row r="150" spans="1:251" x14ac:dyDescent="0.25">
      <c r="A150" s="49" t="s">
        <v>24</v>
      </c>
      <c r="B150" s="105">
        <v>0.72629999999999995</v>
      </c>
      <c r="C150" s="105">
        <v>0.83481000000000005</v>
      </c>
      <c r="D150" s="105">
        <v>0.73172999999999999</v>
      </c>
      <c r="F150" s="103" t="s">
        <v>24</v>
      </c>
      <c r="G150" s="103">
        <v>2.4386999999999999</v>
      </c>
      <c r="H150" s="103">
        <v>2.85968</v>
      </c>
      <c r="I150" s="103">
        <v>2.7155300000000002</v>
      </c>
      <c r="K150" s="15"/>
      <c r="L150" s="107"/>
      <c r="M150" s="15"/>
      <c r="N150" s="15"/>
    </row>
    <row r="151" spans="1:251" x14ac:dyDescent="0.25">
      <c r="A151" s="49" t="s">
        <v>25</v>
      </c>
      <c r="B151" s="105">
        <v>0.25417210736721868</v>
      </c>
      <c r="C151" s="105">
        <v>0.20100000000000001</v>
      </c>
      <c r="D151" s="105">
        <v>0.16700000000000001</v>
      </c>
      <c r="F151" s="103" t="s">
        <v>25</v>
      </c>
      <c r="G151" s="106">
        <v>0.59048653132503814</v>
      </c>
      <c r="H151" s="103">
        <v>0.60299999999999998</v>
      </c>
      <c r="I151" s="103">
        <v>0.57199999999999995</v>
      </c>
      <c r="K151" s="15"/>
      <c r="L151" s="15"/>
      <c r="M151" s="15"/>
      <c r="N151" s="15"/>
    </row>
    <row r="152" spans="1:251" x14ac:dyDescent="0.25">
      <c r="A152" s="49" t="s">
        <v>26</v>
      </c>
      <c r="B152" s="105">
        <v>2.8024900000000001</v>
      </c>
      <c r="C152" s="105">
        <v>3.80559</v>
      </c>
      <c r="D152" s="105">
        <v>3.20757</v>
      </c>
      <c r="F152" s="103" t="s">
        <v>26</v>
      </c>
      <c r="G152" s="106">
        <v>5.0409880718217641</v>
      </c>
      <c r="H152" s="103">
        <v>7.0823799999999997</v>
      </c>
      <c r="I152" s="103">
        <v>6.6234500000000001</v>
      </c>
      <c r="K152" s="15"/>
      <c r="L152" s="107"/>
      <c r="M152" s="15"/>
      <c r="N152" s="15"/>
    </row>
    <row r="153" spans="1:251" x14ac:dyDescent="0.25">
      <c r="A153" s="49" t="s">
        <v>27</v>
      </c>
      <c r="B153" s="105">
        <v>9.9364899999999992</v>
      </c>
      <c r="C153" s="105">
        <v>11.41</v>
      </c>
      <c r="D153" s="105">
        <v>10.14</v>
      </c>
      <c r="F153" s="103" t="s">
        <v>27</v>
      </c>
      <c r="G153" s="103">
        <v>24.55791</v>
      </c>
      <c r="H153" s="103">
        <v>37.619999999999997</v>
      </c>
      <c r="I153" s="103">
        <v>36.880000000000003</v>
      </c>
      <c r="K153" s="15"/>
      <c r="L153" s="15"/>
      <c r="M153" s="15"/>
      <c r="N153" s="15"/>
    </row>
    <row r="154" spans="1:251" x14ac:dyDescent="0.25">
      <c r="A154" s="49" t="s">
        <v>28</v>
      </c>
      <c r="B154" s="105">
        <v>18.05312</v>
      </c>
      <c r="C154" s="105">
        <v>20.285869999999999</v>
      </c>
      <c r="D154" s="105">
        <v>17.465199999999999</v>
      </c>
      <c r="F154" s="103" t="s">
        <v>28</v>
      </c>
      <c r="G154" s="103">
        <v>39.129739999999998</v>
      </c>
      <c r="H154" s="103">
        <v>45.081879999999998</v>
      </c>
      <c r="I154" s="103">
        <v>42.577669999999998</v>
      </c>
      <c r="K154" s="15"/>
      <c r="L154" s="15"/>
      <c r="M154" s="15"/>
      <c r="N154" s="15"/>
    </row>
    <row r="155" spans="1:251" x14ac:dyDescent="0.25">
      <c r="A155" s="49" t="s">
        <v>29</v>
      </c>
      <c r="B155" s="105">
        <v>1.0425800000000001</v>
      </c>
      <c r="C155" s="105">
        <v>1.331</v>
      </c>
      <c r="D155" s="105">
        <v>1.211589237701902</v>
      </c>
      <c r="F155" s="103" t="s">
        <v>29</v>
      </c>
      <c r="G155" s="103">
        <v>2.45044</v>
      </c>
      <c r="H155" s="103">
        <v>4.8710000000000004</v>
      </c>
      <c r="I155" s="106">
        <v>4.4339978815803418</v>
      </c>
      <c r="K155" s="15"/>
      <c r="L155" s="15"/>
      <c r="M155" s="15"/>
      <c r="N155" s="107"/>
    </row>
    <row r="156" spans="1:251" x14ac:dyDescent="0.25">
      <c r="A156" s="49" t="s">
        <v>30</v>
      </c>
      <c r="B156" s="105">
        <v>1.1823699999999999</v>
      </c>
      <c r="C156" s="105">
        <v>0.85199999999999998</v>
      </c>
      <c r="D156" s="105">
        <v>0.79900000000000004</v>
      </c>
      <c r="F156" s="103" t="s">
        <v>30</v>
      </c>
      <c r="G156" s="103">
        <v>2.71651</v>
      </c>
      <c r="H156" s="103">
        <v>2.952</v>
      </c>
      <c r="I156" s="103">
        <v>2.9140000000000001</v>
      </c>
      <c r="K156" s="15"/>
      <c r="L156" s="15"/>
      <c r="M156" s="15"/>
      <c r="N156" s="15"/>
    </row>
    <row r="157" spans="1:251" x14ac:dyDescent="0.25">
      <c r="A157" s="49" t="s">
        <v>31</v>
      </c>
      <c r="B157" s="105">
        <v>0.38571</v>
      </c>
      <c r="C157" s="105">
        <v>0.68605000000000005</v>
      </c>
      <c r="D157" s="105">
        <v>0.71518000000000004</v>
      </c>
      <c r="F157" s="103" t="s">
        <v>31</v>
      </c>
      <c r="G157" s="103">
        <v>1.0206500000000001</v>
      </c>
      <c r="H157" s="103">
        <v>2.2940399999999999</v>
      </c>
      <c r="I157" s="103">
        <v>2.1468500000000001</v>
      </c>
      <c r="K157" s="15"/>
      <c r="L157" s="15"/>
      <c r="M157" s="15"/>
      <c r="N157" s="15"/>
    </row>
    <row r="158" spans="1:251" x14ac:dyDescent="0.25">
      <c r="A158" s="49" t="s">
        <v>32</v>
      </c>
      <c r="B158" s="105">
        <v>9.5320999999999998</v>
      </c>
      <c r="C158" s="105">
        <v>11.614599999999999</v>
      </c>
      <c r="D158" s="105">
        <v>9.8320000000000007</v>
      </c>
      <c r="F158" s="103" t="s">
        <v>32</v>
      </c>
      <c r="G158" s="103">
        <v>18.4483</v>
      </c>
      <c r="H158" s="103">
        <v>26.05997</v>
      </c>
      <c r="I158" s="103">
        <v>24.418970000000002</v>
      </c>
      <c r="K158" s="15"/>
      <c r="L158" s="15"/>
      <c r="M158" s="15"/>
      <c r="N158" s="15"/>
    </row>
    <row r="159" spans="1:251" x14ac:dyDescent="0.25">
      <c r="A159" s="49" t="s">
        <v>33</v>
      </c>
      <c r="B159" s="105">
        <v>0.27400000000000002</v>
      </c>
      <c r="C159" s="105">
        <v>0.14499999999999999</v>
      </c>
      <c r="D159" s="105">
        <v>0.129</v>
      </c>
      <c r="F159" s="103" t="s">
        <v>33</v>
      </c>
      <c r="G159" s="103">
        <v>0.71099999999999997</v>
      </c>
      <c r="H159" s="103">
        <v>0.56799999999999995</v>
      </c>
      <c r="I159" s="103">
        <v>0.52300000000000002</v>
      </c>
      <c r="K159" s="15"/>
      <c r="L159" s="15"/>
      <c r="M159" s="15"/>
      <c r="N159" s="15"/>
    </row>
    <row r="160" spans="1:251" x14ac:dyDescent="0.25">
      <c r="A160" s="49" t="s">
        <v>34</v>
      </c>
      <c r="B160" s="105">
        <v>0.46899999999999997</v>
      </c>
      <c r="C160" s="105">
        <v>0.24040084388185654</v>
      </c>
      <c r="D160" s="105">
        <v>0.20900681596884127</v>
      </c>
      <c r="F160" s="103" t="s">
        <v>34</v>
      </c>
      <c r="G160" s="103">
        <v>1.032</v>
      </c>
      <c r="H160" s="106">
        <v>0.77597049180327871</v>
      </c>
      <c r="I160" s="106">
        <v>0.71832549462973438</v>
      </c>
      <c r="K160" s="15"/>
      <c r="L160" s="15"/>
      <c r="M160" s="107"/>
      <c r="N160" s="107"/>
    </row>
    <row r="161" spans="1:14" x14ac:dyDescent="0.25">
      <c r="A161" s="49" t="s">
        <v>35</v>
      </c>
      <c r="B161" s="105">
        <v>0.22500000000000001</v>
      </c>
      <c r="C161" s="105">
        <v>0.36499999999999999</v>
      </c>
      <c r="D161" s="105">
        <v>0.32879216695254432</v>
      </c>
      <c r="F161" s="103" t="s">
        <v>35</v>
      </c>
      <c r="G161" s="103">
        <v>0.35499999999999998</v>
      </c>
      <c r="H161" s="103">
        <v>0.56399999999999995</v>
      </c>
      <c r="I161" s="106">
        <v>0.52315153355602795</v>
      </c>
      <c r="K161" s="15"/>
      <c r="L161" s="15"/>
      <c r="M161" s="15"/>
      <c r="N161" s="107"/>
    </row>
    <row r="162" spans="1:14" x14ac:dyDescent="0.25">
      <c r="A162" s="49" t="s">
        <v>93</v>
      </c>
      <c r="B162" s="105">
        <v>3.109E-2</v>
      </c>
      <c r="C162" s="105">
        <v>4.7960000000000003E-2</v>
      </c>
      <c r="D162" s="105">
        <v>4.3959999999999999E-2</v>
      </c>
      <c r="F162" s="103" t="s">
        <v>93</v>
      </c>
      <c r="G162" s="103">
        <v>7.9960000000000003E-2</v>
      </c>
      <c r="H162" s="103">
        <v>0.16331000000000001</v>
      </c>
      <c r="I162" s="103">
        <v>0.15307999999999999</v>
      </c>
      <c r="K162" s="15"/>
      <c r="L162" s="15"/>
      <c r="M162" s="15"/>
      <c r="N162" s="15"/>
    </row>
    <row r="163" spans="1:14" x14ac:dyDescent="0.25">
      <c r="A163" s="49" t="s">
        <v>36</v>
      </c>
      <c r="B163" s="105">
        <v>2.7880600000000002</v>
      </c>
      <c r="C163" s="105">
        <v>3.6168399999999998</v>
      </c>
      <c r="D163" s="105">
        <v>3.15</v>
      </c>
      <c r="F163" s="103" t="s">
        <v>36</v>
      </c>
      <c r="G163" s="103">
        <v>6.1960699999999997</v>
      </c>
      <c r="H163" s="103">
        <v>9.3323999999999998</v>
      </c>
      <c r="I163" s="103">
        <v>8.8663000000000007</v>
      </c>
      <c r="K163" s="15"/>
      <c r="L163" s="15"/>
      <c r="M163" s="15"/>
      <c r="N163" s="15"/>
    </row>
    <row r="164" spans="1:14" x14ac:dyDescent="0.25">
      <c r="A164" s="49" t="s">
        <v>37</v>
      </c>
      <c r="B164" s="105">
        <v>3.6753200000000001</v>
      </c>
      <c r="C164" s="105">
        <v>3.80532</v>
      </c>
      <c r="D164" s="105">
        <v>3.4222899999999998</v>
      </c>
      <c r="F164" s="103" t="s">
        <v>37</v>
      </c>
      <c r="G164" s="103">
        <v>8.2330199999999998</v>
      </c>
      <c r="H164" s="103">
        <v>10.082800000000001</v>
      </c>
      <c r="I164" s="103">
        <v>9.6610999999999994</v>
      </c>
      <c r="K164" s="15"/>
      <c r="L164" s="15"/>
      <c r="M164" s="15"/>
      <c r="N164" s="107"/>
    </row>
    <row r="165" spans="1:14" x14ac:dyDescent="0.25">
      <c r="A165" s="49" t="s">
        <v>38</v>
      </c>
      <c r="B165" s="105">
        <v>0.95106999999999997</v>
      </c>
      <c r="C165" s="105">
        <v>1.44038</v>
      </c>
      <c r="D165" s="105">
        <v>1.3220400000000001</v>
      </c>
      <c r="F165" s="103" t="s">
        <v>38</v>
      </c>
      <c r="G165" s="103">
        <v>2.01091</v>
      </c>
      <c r="H165" s="103">
        <v>4.15909</v>
      </c>
      <c r="I165" s="103">
        <v>4.1227499999999999</v>
      </c>
      <c r="K165" s="15"/>
      <c r="L165" s="15"/>
      <c r="M165" s="15"/>
      <c r="N165" s="15"/>
    </row>
    <row r="166" spans="1:14" x14ac:dyDescent="0.25">
      <c r="A166" s="49" t="s">
        <v>39</v>
      </c>
      <c r="B166" s="105">
        <v>3.2973259052924795</v>
      </c>
      <c r="C166" s="105">
        <v>1.97858</v>
      </c>
      <c r="D166" s="105">
        <v>1.5650500000000001</v>
      </c>
      <c r="F166" s="103" t="s">
        <v>39</v>
      </c>
      <c r="G166" s="106">
        <v>4.6188991198375087</v>
      </c>
      <c r="H166" s="103">
        <v>3.59571</v>
      </c>
      <c r="I166" s="103">
        <v>3.2368899999999998</v>
      </c>
      <c r="K166" s="15"/>
      <c r="L166" s="15"/>
      <c r="M166" s="15"/>
      <c r="N166" s="15"/>
    </row>
    <row r="167" spans="1:14" x14ac:dyDescent="0.25">
      <c r="A167" s="49" t="s">
        <v>83</v>
      </c>
      <c r="B167" s="105">
        <v>1.2904599999999999</v>
      </c>
      <c r="C167" s="105">
        <v>1.08</v>
      </c>
      <c r="D167" s="105">
        <v>0.92700000000000005</v>
      </c>
      <c r="F167" s="103" t="s">
        <v>83</v>
      </c>
      <c r="G167" s="103">
        <v>2.0131600000000001</v>
      </c>
      <c r="H167" s="103">
        <v>2.1230000000000002</v>
      </c>
      <c r="I167" s="103">
        <v>1.98</v>
      </c>
      <c r="K167" s="15"/>
      <c r="L167" s="15"/>
      <c r="M167" s="15"/>
      <c r="N167" s="107"/>
    </row>
    <row r="168" spans="1:14" x14ac:dyDescent="0.25">
      <c r="A168" s="49" t="s">
        <v>41</v>
      </c>
      <c r="B168" s="105">
        <v>0.54142416523605141</v>
      </c>
      <c r="C168" s="105">
        <v>0.5363</v>
      </c>
      <c r="D168" s="105">
        <v>0.42200377119315485</v>
      </c>
      <c r="F168" s="103" t="s">
        <v>41</v>
      </c>
      <c r="G168" s="106">
        <v>0.8426901640892458</v>
      </c>
      <c r="H168" s="103">
        <v>1.0946</v>
      </c>
      <c r="I168" s="106">
        <v>0.9651900046853038</v>
      </c>
      <c r="K168" s="15"/>
      <c r="L168" s="15"/>
      <c r="M168" s="15"/>
      <c r="N168" s="15"/>
    </row>
    <row r="169" spans="1:14" x14ac:dyDescent="0.25">
      <c r="A169" s="49" t="s">
        <v>42</v>
      </c>
      <c r="B169" s="105">
        <v>5.5465</v>
      </c>
      <c r="C169" s="105">
        <v>9.4730000000000008</v>
      </c>
      <c r="D169" s="105">
        <v>8.593</v>
      </c>
      <c r="F169" s="103" t="s">
        <v>42</v>
      </c>
      <c r="G169" s="103">
        <v>10.974</v>
      </c>
      <c r="H169" s="103">
        <v>22.254000000000001</v>
      </c>
      <c r="I169" s="103">
        <v>21.007400000000001</v>
      </c>
      <c r="K169" s="15"/>
      <c r="L169" s="107"/>
      <c r="M169" s="15"/>
      <c r="N169" s="15"/>
    </row>
    <row r="170" spans="1:14" x14ac:dyDescent="0.25">
      <c r="A170" s="49" t="s">
        <v>43</v>
      </c>
      <c r="B170" s="105">
        <v>4.5565699999999998</v>
      </c>
      <c r="C170" s="105">
        <v>4.7505300000000004</v>
      </c>
      <c r="D170" s="105">
        <v>4.2293399999999997</v>
      </c>
      <c r="F170" s="103" t="s">
        <v>43</v>
      </c>
      <c r="G170" s="103">
        <v>10.26534</v>
      </c>
      <c r="H170" s="103">
        <v>10.88373</v>
      </c>
      <c r="I170" s="103">
        <v>10.469379999999999</v>
      </c>
      <c r="K170" s="15"/>
      <c r="L170" s="15"/>
      <c r="M170" s="15"/>
      <c r="N170" s="15"/>
    </row>
    <row r="171" spans="1:14" x14ac:dyDescent="0.25">
      <c r="A171" s="49" t="s">
        <v>44</v>
      </c>
      <c r="B171" s="105">
        <v>8.6549999999999994</v>
      </c>
      <c r="C171" s="105">
        <v>9.3982500000000009</v>
      </c>
      <c r="D171" s="105">
        <v>8.4332999999999991</v>
      </c>
      <c r="F171" s="103" t="s">
        <v>44</v>
      </c>
      <c r="G171" s="103">
        <v>28.019690000000001</v>
      </c>
      <c r="H171" s="103">
        <v>28.973669999999998</v>
      </c>
      <c r="I171" s="103">
        <v>27.51118</v>
      </c>
      <c r="K171" s="15"/>
      <c r="L171" s="107"/>
      <c r="M171" s="15"/>
      <c r="N171" s="107"/>
    </row>
    <row r="172" spans="1:14" x14ac:dyDescent="0.25">
      <c r="A172" s="108" t="s">
        <v>94</v>
      </c>
      <c r="G172" s="108" t="s">
        <v>94</v>
      </c>
      <c r="K172" s="15"/>
      <c r="L172" s="15"/>
      <c r="M172" s="15"/>
      <c r="N172" s="15"/>
    </row>
    <row r="173" spans="1:14" x14ac:dyDescent="0.25">
      <c r="K173" s="15"/>
      <c r="L173" s="15"/>
      <c r="M173" s="15"/>
      <c r="N173" s="15"/>
    </row>
  </sheetData>
  <conditionalFormatting sqref="F96:F113 F77:F9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ODYSSEE data</vt:lpstr>
      <vt:lpstr>Graph4_benchmark_cement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2012-02-03T11:38:18Z</dcterms:created>
  <dcterms:modified xsi:type="dcterms:W3CDTF">2012-02-03T11:39:19Z</dcterms:modified>
</cp:coreProperties>
</file>