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445" windowHeight="8535" tabRatio="879" firstSheet="1" activeTab="1"/>
  </bookViews>
  <sheets>
    <sheet name="readme" sheetId="1" r:id="rId1"/>
    <sheet name="data_factsheet" sheetId="2" r:id="rId2"/>
    <sheet name="data_freight_GDP" sheetId="3" r:id="rId3"/>
    <sheet name="GDP" sheetId="4" r:id="rId4"/>
    <sheet name="Demand" sheetId="5" r:id="rId5"/>
    <sheet name="data_key_graph" sheetId="6" r:id="rId6"/>
    <sheet name="Chart_freight_intensity_96_99" sheetId="7" r:id="rId7"/>
    <sheet name="data_freight_intensity_96+99" sheetId="8" r:id="rId8"/>
    <sheet name="Chart_modal_split_1999" sheetId="9" r:id="rId9"/>
    <sheet name="data_modal_split_1999" sheetId="10" r:id="rId10"/>
    <sheet name="Chart_modal_split_96-2000" sheetId="11" r:id="rId11"/>
    <sheet name="data_modal_split_96-99" sheetId="12" r:id="rId12"/>
    <sheet name="Graph increase share road" sheetId="13" r:id="rId13"/>
    <sheet name="Graph increase share rail" sheetId="14" r:id="rId14"/>
    <sheet name="data increase share road" sheetId="15" r:id="rId15"/>
    <sheet name="Chart_trade_volumes" sheetId="16" r:id="rId16"/>
    <sheet name="data_trade_volumes" sheetId="17" r:id="rId17"/>
    <sheet name="Chart_EU_AC-trade_split" sheetId="18" r:id="rId18"/>
    <sheet name="data_EU_AC-trade_split" sheetId="19" r:id="rId19"/>
    <sheet name="Chart_maritime_tonnes" sheetId="20" r:id="rId20"/>
    <sheet name="data_maritime_tonnes" sheetId="21" r:id="rId21"/>
    <sheet name="Chart_hazard_goods_Latvia" sheetId="22" r:id="rId22"/>
    <sheet name="data_hazard_goods_Latvia" sheetId="23" r:id="rId23"/>
    <sheet name="modal_split" sheetId="24" r:id="rId24"/>
    <sheet name="country_split" sheetId="25" r:id="rId25"/>
    <sheet name="manip_road" sheetId="26" r:id="rId26"/>
    <sheet name="basedata_road" sheetId="27" r:id="rId27"/>
    <sheet name="manip_rail" sheetId="28" r:id="rId28"/>
    <sheet name="basedata_rail" sheetId="29" r:id="rId29"/>
    <sheet name="manip_inlandwaterways" sheetId="30" r:id="rId30"/>
    <sheet name="basedata_inlandwaterways" sheetId="31" r:id="rId31"/>
    <sheet name="manip_oilpipelines" sheetId="32" r:id="rId32"/>
    <sheet name="basedata_oilpipelines" sheetId="33" r:id="rId33"/>
    <sheet name="manip_EU-15" sheetId="34" r:id="rId34"/>
    <sheet name="basedata_EU-15" sheetId="35" r:id="rId35"/>
    <sheet name="manip_maritime_tonnes" sheetId="36" r:id="rId36"/>
    <sheet name="basedata_maritime_tonnes" sheetId="37" r:id="rId37"/>
    <sheet name="manip_intermodal" sheetId="38" r:id="rId38"/>
    <sheet name="basedata_intermodal" sheetId="39" r:id="rId39"/>
    <sheet name="manip_hazardous_goods" sheetId="40" r:id="rId40"/>
    <sheet name="basedata_hazardous_goods" sheetId="41" r:id="rId41"/>
    <sheet name="trade_with_Russian_Federation" sheetId="42" r:id="rId42"/>
    <sheet name="structure_of_production" sheetId="43" r:id="rId43"/>
    <sheet name="NST-R_category" sheetId="44" r:id="rId44"/>
    <sheet name="Air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A">'[2]1'!$A$65536</definedName>
    <definedName name="_xlnm.Print_Area" localSheetId="23">'modal_split'!$A$28:$K$39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<sst xmlns="http://schemas.openxmlformats.org/spreadsheetml/2006/main" count="1172" uniqueCount="235">
  <si>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</si>
  <si>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</si>
  <si>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</si>
  <si>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</si>
  <si>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</si>
  <si>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</si>
  <si>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</si>
  <si>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</si>
  <si>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Slovenia</t>
  </si>
  <si>
    <t>Slovak Republic</t>
  </si>
  <si>
    <t>Tonne-km by road</t>
  </si>
  <si>
    <t>Tonne-km by rail</t>
  </si>
  <si>
    <t>Tonne-km by inland waterway</t>
  </si>
  <si>
    <t>Remarks:</t>
  </si>
  <si>
    <t>Files:</t>
  </si>
  <si>
    <t>Sources:</t>
  </si>
  <si>
    <t>UNECE</t>
  </si>
  <si>
    <t>Original data copied from Book2_unece_sceia.xls received 19 April 2001 (through EEA from Andre Sceia UNECE)</t>
  </si>
  <si>
    <t>Cyprus</t>
  </si>
  <si>
    <t>Malta</t>
  </si>
  <si>
    <t>Turkey</t>
  </si>
  <si>
    <t>Note</t>
  </si>
  <si>
    <t>Source</t>
  </si>
  <si>
    <t>Tonne-km by inland waterways</t>
  </si>
  <si>
    <t>AC-13</t>
  </si>
  <si>
    <t>EU-15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</si>
  <si>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</si>
  <si>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</si>
  <si>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</si>
  <si>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</si>
  <si>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</si>
  <si>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</si>
  <si>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</si>
  <si>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</si>
  <si>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</si>
  <si>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</si>
  <si>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</si>
  <si>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</si>
  <si>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</si>
  <si>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</si>
  <si>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</si>
  <si>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Road</t>
  </si>
  <si>
    <t>Rail</t>
  </si>
  <si>
    <t>Inland waterways</t>
  </si>
  <si>
    <t>Freight transport</t>
  </si>
  <si>
    <t>(%)</t>
  </si>
  <si>
    <t>Tonne-km</t>
  </si>
  <si>
    <t>(million tonne-km)</t>
  </si>
  <si>
    <t>(percentage)</t>
  </si>
  <si>
    <t>Tonne-km by oil pipeline</t>
  </si>
  <si>
    <t>Total</t>
  </si>
  <si>
    <t>Oil pipelines</t>
  </si>
  <si>
    <t>All modes: road, rail, inland waterways and oil pipelines</t>
  </si>
  <si>
    <t>All modes: road and rail (excluding inland waterways and oil pipelines)</t>
  </si>
  <si>
    <t>All modes: road, rail and inland waterways (excluding oil pipelines)</t>
  </si>
  <si>
    <t>Data used in fact sheet</t>
  </si>
  <si>
    <t>Data on EU-countries (tonne-km by road, rail and inland waterways) copied from Book2western_unece_sceia.xls as received from UNECE</t>
  </si>
  <si>
    <t>Data on EU-countries (tonne-km by oil pipelines) copied from Additional data UNECE.xls as received from UNECE</t>
  </si>
  <si>
    <t>Data for key-graph (tonne-km per unit of GDP, road, rail, inland waterways and oilpipelines)</t>
  </si>
  <si>
    <t>(tonne-km per 1 000 ECUs)</t>
  </si>
  <si>
    <t>Slovak Republic road 1995 used instead of 1993, oil pipelines not available</t>
  </si>
  <si>
    <t>Slovenia data on oil pipelines is not available</t>
  </si>
  <si>
    <t>Turkey oil pipelines 1994 instead of 1998</t>
  </si>
  <si>
    <t>AC-9</t>
  </si>
  <si>
    <t>(in 1000 tonnes)</t>
  </si>
  <si>
    <t>EU imports from CEE</t>
  </si>
  <si>
    <t>EU exports to CEE</t>
  </si>
  <si>
    <t>Intra-EU (1995)</t>
  </si>
  <si>
    <t>AC-EU trade (1994)</t>
  </si>
  <si>
    <t>other</t>
  </si>
  <si>
    <t>Source:</t>
  </si>
  <si>
    <t>Note:</t>
  </si>
  <si>
    <t>External trade EU15-Ac-10</t>
  </si>
  <si>
    <t>IVM</t>
  </si>
  <si>
    <r>
      <t xml:space="preserve">IVM, 1998: </t>
    </r>
    <r>
      <rPr>
        <i/>
        <sz val="8"/>
        <rFont val="Arial"/>
        <family val="2"/>
      </rPr>
      <t>Eastward expansion of free trade: A green prospect? Environmental implications of trade liberalisation between the European Union and countries of Central and Eastern Europe</t>
    </r>
    <r>
      <rPr>
        <sz val="8"/>
        <rFont val="Arial"/>
        <family val="2"/>
      </rPr>
      <t>. Final report. Onno Kuik, Frans Oosterhuis, Institute for Environmental Studies, Vrije Universiteit Amsterdam (IVM). Amsterdam, the Netherlands, 21 August 1998</t>
    </r>
  </si>
  <si>
    <t>UNECE, unless specified otherwise</t>
  </si>
  <si>
    <t>Calculated after Eurostat EU Transport in Figures - Statistical Pocketbook 1997</t>
  </si>
  <si>
    <t>(1000 tonnes)</t>
  </si>
  <si>
    <t>Intra-AC (1995)</t>
  </si>
  <si>
    <t>Inland water</t>
  </si>
  <si>
    <t>Oil pipeline</t>
  </si>
  <si>
    <t>Goods loaded and unloaded at seaports - international maritime transport</t>
  </si>
  <si>
    <t>Goods loaded and unloaded at seaports - national maritime transport</t>
  </si>
  <si>
    <t>Estonia 1991 and 1992 calculated by fitting a straight line between the known values (1990 and 1993)</t>
  </si>
  <si>
    <t>Malta 1994, Slovenia 1991 and Turkey 1991 through interpolation</t>
  </si>
  <si>
    <t>Increase between 1990 and 1999</t>
  </si>
  <si>
    <t>AC-12</t>
  </si>
  <si>
    <t>AC-12 excludes Turkey</t>
  </si>
  <si>
    <t>Indexed maritime transport</t>
  </si>
  <si>
    <t>Intermodal transport including railway transport</t>
  </si>
  <si>
    <t>(Number of containers)</t>
  </si>
  <si>
    <t>Intermodal transport including maritime transport</t>
  </si>
  <si>
    <t>Data on tonnes transport by maritime transport and intermodal (maritime, rail) copied form Additional data UNECE.xls</t>
  </si>
  <si>
    <t>Copied from Additional data UNECE.xls</t>
  </si>
  <si>
    <t>AC-9 excludes Turkey (too many data gaps) and the Czech republic, Hungary and the Slovak Republic (no maritime transport)</t>
  </si>
  <si>
    <t>Transport on dangerous goods by road (only by vehicles registered in Latvia)</t>
  </si>
  <si>
    <t>goods transported total</t>
  </si>
  <si>
    <t>including:</t>
  </si>
  <si>
    <t>dangerous goods</t>
  </si>
  <si>
    <t>of which:</t>
  </si>
  <si>
    <t>gases</t>
  </si>
  <si>
    <t>flammable liquids</t>
  </si>
  <si>
    <t>I would like to emphasize that there is a big amount of oil products transported which are not accounted as dangerous goods (as mazut and some lubricating oils) but nevertheless in case of accident make damage to environment:</t>
  </si>
  <si>
    <t>oil products (including dangerous as well as other oil products)</t>
  </si>
  <si>
    <t>Transport on dangerous goods by rail</t>
  </si>
  <si>
    <t>TOTAL</t>
  </si>
  <si>
    <t>foodstuff</t>
  </si>
  <si>
    <t>coal</t>
  </si>
  <si>
    <t>oil products</t>
  </si>
  <si>
    <t>chemicals</t>
  </si>
  <si>
    <t>fertilizers</t>
  </si>
  <si>
    <t>timber</t>
  </si>
  <si>
    <t>cotton</t>
  </si>
  <si>
    <t>metals</t>
  </si>
  <si>
    <t>transit total</t>
  </si>
  <si>
    <t>transit through ports</t>
  </si>
  <si>
    <t>inland transit</t>
  </si>
  <si>
    <t>In Ventspils - the biggest sea port - more than 80% of all loaded and unloaded goods are dangerous.</t>
  </si>
  <si>
    <t>In Riga port dangerous goods are about 1/3 of all loaded and unloaded goods.</t>
  </si>
  <si>
    <t>(1 000 tonnnes)</t>
  </si>
  <si>
    <t>Received from Latvian contact</t>
  </si>
  <si>
    <t>Transport on dangerous goods at sea ports</t>
  </si>
  <si>
    <t>Received from Latvian contact Inta Rozensteine (intaro@sam.gov.lv)</t>
  </si>
  <si>
    <t>Original file: dangerous-goods.xls as received from Inta Rozensteine, 2-7-2001</t>
  </si>
  <si>
    <t>Data on hazardous transport in Latvia: dangerous-goods.xls as received from Inta Rozensteine, 2-7-2001</t>
  </si>
  <si>
    <t>(1 000 tonnes)</t>
  </si>
  <si>
    <t>Oil Pipelines</t>
  </si>
  <si>
    <t>Oil pipelines consists of dangerous goods as well as other oil products</t>
  </si>
  <si>
    <t>Rail consists of oil products and chemicals</t>
  </si>
  <si>
    <t>of which hazardous</t>
  </si>
  <si>
    <t>Percentage of hazardous goods</t>
  </si>
  <si>
    <t>Increase total dangerous goods (road, rail and oil pipelines) between 1998 and 2000:</t>
  </si>
  <si>
    <t>Road consists of gases, flammable liquids and other dangerous goods</t>
  </si>
  <si>
    <t>Share of road, rail, inland waterways and oil pipelines in total transport demand in 1999</t>
  </si>
  <si>
    <t>EU-AC trade: volume and modal split in 1994</t>
  </si>
  <si>
    <t>Assuming equal average transport distances for all modes of transport.</t>
  </si>
  <si>
    <t>Data copied from IVM, 1998</t>
  </si>
  <si>
    <t>Russion Federation and trade with the Accession Countries, 1994-1998</t>
  </si>
  <si>
    <t>(position of the Russion Federation in top 5 partner countries for import and export, based on % of total value at current prices)</t>
  </si>
  <si>
    <t>IMPORT</t>
  </si>
  <si>
    <t>EXPORT</t>
  </si>
  <si>
    <t>&gt;5</t>
  </si>
  <si>
    <t>Eurostat, 2000. Statistical Yearbook on candidate and South-East European countries. European Commission (Eurostat). Luxembourg</t>
  </si>
  <si>
    <t>Eurostat Statistical Compendium 2001 for transport data of EU countries</t>
  </si>
  <si>
    <r>
      <t xml:space="preserve">Eurostat, 2000. </t>
    </r>
    <r>
      <rPr>
        <i/>
        <sz val="8"/>
        <rFont val="Arial"/>
        <family val="2"/>
      </rPr>
      <t>Statistical Yearbook on candidate and South-East European countries</t>
    </r>
    <r>
      <rPr>
        <sz val="8"/>
        <rFont val="Arial"/>
        <family val="2"/>
      </rPr>
      <t>. European Commission (Eurostat). Luxembourg</t>
    </r>
  </si>
  <si>
    <t>Structure of production</t>
  </si>
  <si>
    <t>(Structure of production in % of Gross Value Added (including FISIM))</t>
  </si>
  <si>
    <t>Agriculture</t>
  </si>
  <si>
    <t>2.9</t>
  </si>
  <si>
    <t>Industry (excluding construction)</t>
  </si>
  <si>
    <t>Construction</t>
  </si>
  <si>
    <t>Services</t>
  </si>
  <si>
    <t>European Commission, 2000. Progress Towards Accession. Reports drafted by the European Commission, 8 November 2000</t>
  </si>
  <si>
    <t>http://europa.eu.int/comm/enlargement/report_10_99/</t>
  </si>
  <si>
    <t>1999-1995</t>
  </si>
  <si>
    <t>Change in structure of production between 1995 and 1999</t>
  </si>
  <si>
    <t>(Percentage change based on Gross Value Added, including FISIM)</t>
  </si>
  <si>
    <t xml:space="preserve">Industry  </t>
  </si>
  <si>
    <t>(tonne-km per 1 000 euro)</t>
  </si>
  <si>
    <t>(Percentage of Gross Value Added, including FISIM)</t>
  </si>
  <si>
    <t>Structure of production between in 1998: service</t>
  </si>
  <si>
    <t>Structure of production between in 1998: industry</t>
  </si>
  <si>
    <t>Industry</t>
  </si>
  <si>
    <t>UNECE, 2001</t>
  </si>
  <si>
    <t>EU-15: Eurostat</t>
  </si>
  <si>
    <t>Modes included: road, rail and inland waterways</t>
  </si>
  <si>
    <t>GDP in constant 1995 prices</t>
  </si>
  <si>
    <t>GDP in constant 1995 prices in dollars</t>
  </si>
  <si>
    <t>National road transport by NST-R Chapter in 1997</t>
  </si>
  <si>
    <t>Chapter</t>
  </si>
  <si>
    <t>Share</t>
  </si>
  <si>
    <t>Based on Albania. Bulgaria, Czech Republic, Estonia, Hungary, Latvia, Lithuania, Poland, Romania, Slovak Republic and Slovenia</t>
  </si>
  <si>
    <r>
      <t>Eurostat, 1999.</t>
    </r>
    <r>
      <rPr>
        <i/>
        <sz val="8"/>
        <rFont val="Arial"/>
        <family val="2"/>
      </rPr>
      <t xml:space="preserve"> Statistics on transport of goods by road in the central European Countries - Results of the 1997 pilot surveys</t>
    </r>
    <r>
      <rPr>
        <sz val="8"/>
        <rFont val="Arial"/>
        <family val="2"/>
      </rPr>
      <t>. European Community (Eurostat). Luxembourg, 1999.</t>
    </r>
  </si>
  <si>
    <t>Chapter 0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</si>
  <si>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</si>
  <si>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</si>
  <si>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</si>
  <si>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</si>
  <si>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</si>
  <si>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</si>
  <si>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</si>
  <si>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</si>
  <si>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</si>
  <si>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Million tonne-km</t>
  </si>
  <si>
    <t>1 000 tonnes</t>
  </si>
  <si>
    <t>Baltic States</t>
  </si>
  <si>
    <t>SUM tkm</t>
  </si>
  <si>
    <t>Transport of hazardous goods in Latvia</t>
  </si>
  <si>
    <t>hazardous goods transported in Latvia by mode in 1 000 tonnes</t>
  </si>
  <si>
    <t>AC13</t>
  </si>
  <si>
    <t>Slovakia</t>
  </si>
  <si>
    <t>Eurostat</t>
  </si>
  <si>
    <t>Increase 1996-2000</t>
  </si>
  <si>
    <t>Modal split: road, rail and inland waterways and oil pipelines</t>
  </si>
  <si>
    <t>AC-11</t>
  </si>
  <si>
    <t>(index, 1996=100)</t>
  </si>
  <si>
    <t>GDP in 1995 numbers</t>
  </si>
  <si>
    <t>Data for graph with freight (road, rail, inland waterways, and oil pipelines) and GDP (AC-11)</t>
  </si>
  <si>
    <t>Derived from Eurostat</t>
  </si>
  <si>
    <t>change 96/99</t>
  </si>
  <si>
    <t>EU-15 (1991 / 2000)</t>
  </si>
  <si>
    <t xml:space="preserve">Modal split in 1999: road, rail, inland waterways and oil pipelines </t>
  </si>
  <si>
    <t>Freight transport AC-11</t>
  </si>
  <si>
    <t>AC-11 excludes malta and cyprus</t>
  </si>
  <si>
    <t>1996-2000</t>
  </si>
  <si>
    <t>AC-11 excludes Malta ans Cyprus</t>
  </si>
  <si>
    <t>Increase 1996-1999</t>
  </si>
  <si>
    <t>Source: Eurostat, 2003</t>
  </si>
  <si>
    <t>increase 1996-2000</t>
  </si>
  <si>
    <t>Eurostat, 2003</t>
  </si>
  <si>
    <t>excluding short sea shipping and oil pipelines</t>
  </si>
  <si>
    <t>Freight transport demand road</t>
  </si>
  <si>
    <t>Freight transport demand rail</t>
  </si>
  <si>
    <t>-</t>
  </si>
  <si>
    <t>Unit</t>
  </si>
  <si>
    <t>Million tonnes-kiliometer</t>
  </si>
  <si>
    <t>source: Eurostat</t>
  </si>
  <si>
    <t>road</t>
  </si>
  <si>
    <t>rail</t>
  </si>
  <si>
    <t>iww</t>
  </si>
  <si>
    <t>oil pipelines</t>
  </si>
  <si>
    <t>share of road freight transport in AC countries in 1996 and 1999</t>
  </si>
  <si>
    <t>growth</t>
  </si>
  <si>
    <t>Note: Cyprus and Malta are omitted since no data is available.</t>
  </si>
  <si>
    <t>AC-8</t>
  </si>
  <si>
    <t>AC8</t>
  </si>
  <si>
    <t>Freight intensity in 2000</t>
  </si>
  <si>
    <t xml:space="preserve">Tonne-km by road, rail, inland waterways in 2000 </t>
  </si>
  <si>
    <t xml:space="preserve">AC-8 excluding Cyprus, Malta </t>
  </si>
  <si>
    <t>Includes road, rail inland waterways</t>
  </si>
  <si>
    <t xml:space="preserve">Tonne-km: road, rail, inland waterways </t>
  </si>
  <si>
    <t>Air freight transport in AC + CC countries</t>
  </si>
  <si>
    <t>AC-10</t>
  </si>
  <si>
    <t xml:space="preserve">Modal split: road, rail and inland waterways </t>
  </si>
  <si>
    <t>Data share road in road, rail and inland waterway and oil pipelines for 8 accession countries, 1996-2000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</si>
</sst>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\ ##0"/>
    <numFmt numFmtId="176" formatCode="#\ ###\ ##0"/>
    <numFmt numFmtId="177" formatCode="#,##0;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\-#,##0;\-"/>
    <numFmt numFmtId="182" formatCode="#,##0;\-#,###;\-"/>
    <numFmt numFmtId="183" formatCode="&quot;fl&quot;\ #,##0_-;&quot;fl&quot;\ #,##0\-"/>
    <numFmt numFmtId="184" formatCode="&quot;fl&quot;\ #,##0_-;[Red]&quot;fl&quot;\ #,##0\-"/>
    <numFmt numFmtId="185" formatCode="&quot;fl&quot;\ #,##0.00_-;&quot;fl&quot;\ #,##0.00\-"/>
    <numFmt numFmtId="186" formatCode="&quot;fl&quot;\ #,##0.00_-;[Red]&quot;fl&quot;\ #,##0.00\-"/>
    <numFmt numFmtId="187" formatCode="_-&quot;fl&quot;\ * #,##0_-;_-&quot;fl&quot;\ * #,##0\-;_-&quot;fl&quot;\ * &quot;-&quot;_-;_-@_-"/>
    <numFmt numFmtId="188" formatCode="_-* #,##0_-;_-* #,##0\-;_-* &quot;-&quot;_-;_-@_-"/>
    <numFmt numFmtId="189" formatCode="_-&quot;fl&quot;\ * #,##0.00_-;_-&quot;fl&quot;\ * #,##0.00\-;_-&quot;fl&quot;\ * &quot;-&quot;??_-;_-@_-"/>
    <numFmt numFmtId="190" formatCode="_-* #,##0.00_-;_-* #,##0.00\-;_-* &quot;-&quot;??_-;_-@_-"/>
    <numFmt numFmtId="191" formatCode="_-* #,##0.00\ _z_ł_-;\-* #,##0.00\ _z_ł_-;_-* &quot;-&quot;??\ _z_ł_-;_-@_-"/>
    <numFmt numFmtId="192" formatCode="_-* #,##0\ _z_ł_-;\-* #,##0\ _z_ł_-;_-* &quot;-&quot;\ _z_ł_-;_-@_-"/>
    <numFmt numFmtId="193" formatCode="_-* #,##0.00\ &quot;zł&quot;_-;\-* #,##0.00\ &quot;zł&quot;_-;_-* &quot;-&quot;??\ &quot;zł&quot;_-;_-@_-"/>
    <numFmt numFmtId="194" formatCode="_-* #,##0\ &quot;zł&quot;_-;\-* #,##0\ &quot;zł&quot;_-;_-* &quot;-&quot;\ &quot;zł&quot;_-;_-@_-"/>
    <numFmt numFmtId="195" formatCode="###0"/>
    <numFmt numFmtId="196" formatCode="0.0"/>
    <numFmt numFmtId="197" formatCode="#,##0\ &quot;Ls&quot;;\-#,##0\ &quot;Ls&quot;"/>
    <numFmt numFmtId="198" formatCode="#,##0\ &quot;Ls&quot;;[Red]\-#,##0\ &quot;Ls&quot;"/>
    <numFmt numFmtId="199" formatCode="#,##0.00\ &quot;Ls&quot;;\-#,##0.00\ &quot;Ls&quot;"/>
    <numFmt numFmtId="200" formatCode="#,##0.00\ &quot;Ls&quot;;[Red]\-#,##0.00\ &quot;Ls&quot;"/>
    <numFmt numFmtId="201" formatCode="_-* #,##0\ &quot;Ls&quot;_-;\-* #,##0\ &quot;Ls&quot;_-;_-* &quot;-&quot;\ &quot;Ls&quot;_-;_-@_-"/>
    <numFmt numFmtId="202" formatCode="_-* #,##0\ _L_s_-;\-* #,##0\ _L_s_-;_-* &quot;-&quot;\ _L_s_-;_-@_-"/>
    <numFmt numFmtId="203" formatCode="_-* #,##0.00\ &quot;Ls&quot;_-;\-* #,##0.00\ &quot;Ls&quot;_-;_-* &quot;-&quot;??\ &quot;Ls&quot;_-;_-@_-"/>
    <numFmt numFmtId="204" formatCode="_-* #,##0.00\ _L_s_-;\-* #,##0.00\ _L_s_-;_-* &quot;-&quot;??\ _L_s_-;_-@_-"/>
    <numFmt numFmtId="205" formatCode="#\ ##0\ "/>
    <numFmt numFmtId="206" formatCode="####"/>
    <numFmt numFmtId="207" formatCode="0.000"/>
    <numFmt numFmtId="208" formatCode="0.0000"/>
    <numFmt numFmtId="209" formatCode="0.00000"/>
    <numFmt numFmtId="210" formatCode="0.000000"/>
    <numFmt numFmtId="211" formatCode="0.0000000"/>
    <numFmt numFmtId="212" formatCode="&quot;+&quot;0.0"/>
    <numFmt numFmtId="213" formatCode="&quot;+&quot;0.0&quot; %&quot;"/>
    <numFmt numFmtId="214" formatCode="&quot;+&quot;0.0&quot; %&quot;;0.0&quot; %&quot;"/>
    <numFmt numFmtId="215" formatCode="&quot;+&quot;0.0&quot; %&quot;;&quot;-&quot;0.0&quot; %&quot;"/>
    <numFmt numFmtId="216" formatCode="0%;0%;\-"/>
    <numFmt numFmtId="217" formatCode="#,##0.0"/>
    <numFmt numFmtId="218" formatCode="0.0\ \ "/>
    <numFmt numFmtId="219" formatCode="0\ %"/>
    <numFmt numFmtId="220" formatCode="dd/mm/yyyy"/>
    <numFmt numFmtId="221" formatCode="0\%"/>
  </numFmts>
  <fonts count="20">
    <font>
      <sz val="10"/>
      <name val="Arial"/>
      <family val="0"/>
    </font>
    <font>
      <i/>
      <sz val="8"/>
      <name val="Arial"/>
      <family val="2"/>
    </font>
    <font>
      <sz val="15.75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sz val="10.5"/>
      <name val="Arial"/>
      <family val="2"/>
    </font>
    <font>
      <sz val="10.75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16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21" applyFont="1" applyFill="1" applyBorder="1">
      <alignment/>
      <protection/>
    </xf>
    <xf numFmtId="0" fontId="5" fillId="0" borderId="0" xfId="0" applyFont="1" applyFill="1" applyBorder="1" applyAlignment="1">
      <alignment/>
    </xf>
    <xf numFmtId="9" fontId="5" fillId="0" borderId="0" xfId="26" applyFont="1" applyFill="1" applyBorder="1" applyAlignment="1">
      <alignment/>
    </xf>
    <xf numFmtId="174" fontId="5" fillId="0" borderId="0" xfId="26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" fillId="0" borderId="0" xfId="21" applyFont="1" applyFill="1" applyBorder="1">
      <alignment/>
      <protection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21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5" fontId="5" fillId="0" borderId="0" xfId="0" applyNumberFormat="1" applyFont="1" applyAlignment="1">
      <alignment/>
    </xf>
    <xf numFmtId="0" fontId="5" fillId="0" borderId="0" xfId="21" applyFont="1" applyFill="1" applyBorder="1" applyAlignment="1">
      <alignment horizontal="left"/>
      <protection/>
    </xf>
    <xf numFmtId="9" fontId="5" fillId="0" borderId="0" xfId="26" applyFont="1" applyFill="1" applyBorder="1" applyAlignment="1">
      <alignment horizontal="right" vertical="center"/>
    </xf>
    <xf numFmtId="9" fontId="5" fillId="0" borderId="0" xfId="0" applyNumberFormat="1" applyFont="1" applyAlignment="1">
      <alignment/>
    </xf>
    <xf numFmtId="9" fontId="5" fillId="0" borderId="0" xfId="26" applyFont="1" applyAlignment="1">
      <alignment/>
    </xf>
    <xf numFmtId="1" fontId="5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5" fontId="5" fillId="0" borderId="0" xfId="21" applyNumberFormat="1" applyFont="1" applyFill="1" applyBorder="1" applyAlignment="1">
      <alignment horizontal="right"/>
      <protection/>
    </xf>
    <xf numFmtId="41" fontId="5" fillId="0" borderId="0" xfId="0" applyNumberFormat="1" applyFont="1" applyAlignment="1">
      <alignment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right"/>
      <protection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0" fontId="4" fillId="0" borderId="0" xfId="22" applyFont="1" applyFill="1" applyBorder="1">
      <alignment/>
      <protection/>
    </xf>
    <xf numFmtId="0" fontId="5" fillId="0" borderId="0" xfId="0" applyFont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0" xfId="21" applyNumberFormat="1" applyFont="1" applyFill="1" applyBorder="1" applyAlignment="1">
      <alignment horizontal="right"/>
      <protection/>
    </xf>
    <xf numFmtId="9" fontId="5" fillId="0" borderId="0" xfId="26" applyFont="1" applyAlignment="1">
      <alignment horizontal="right"/>
    </xf>
    <xf numFmtId="9" fontId="5" fillId="0" borderId="0" xfId="26" applyFont="1" applyFill="1" applyBorder="1" applyAlignment="1">
      <alignment horizontal="right"/>
    </xf>
    <xf numFmtId="181" fontId="9" fillId="0" borderId="0" xfId="21" applyNumberFormat="1" applyFont="1" applyFill="1" applyBorder="1" applyAlignment="1">
      <alignment horizontal="right"/>
      <protection/>
    </xf>
    <xf numFmtId="182" fontId="5" fillId="0" borderId="0" xfId="0" applyNumberFormat="1" applyFont="1" applyAlignment="1">
      <alignment horizontal="right"/>
    </xf>
    <xf numFmtId="0" fontId="4" fillId="0" borderId="0" xfId="24" applyFont="1">
      <alignment/>
      <protection/>
    </xf>
    <xf numFmtId="0" fontId="5" fillId="0" borderId="0" xfId="24" applyFont="1">
      <alignment/>
      <protection/>
    </xf>
    <xf numFmtId="0" fontId="10" fillId="0" borderId="0" xfId="24" applyFont="1" applyFill="1" applyBorder="1" applyAlignment="1">
      <alignment vertical="top" wrapText="1"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10" fillId="0" borderId="0" xfId="24" applyFont="1" applyBorder="1" applyAlignment="1">
      <alignment vertical="top" wrapText="1"/>
      <protection/>
    </xf>
    <xf numFmtId="9" fontId="10" fillId="0" borderId="0" xfId="26" applyFont="1" applyBorder="1" applyAlignment="1">
      <alignment horizontal="right" vertical="top" wrapText="1"/>
    </xf>
    <xf numFmtId="0" fontId="5" fillId="0" borderId="0" xfId="24" applyFont="1" applyBorder="1">
      <alignment/>
      <protection/>
    </xf>
    <xf numFmtId="0" fontId="5" fillId="0" borderId="0" xfId="24" applyFont="1" applyBorder="1" applyAlignment="1">
      <alignment horizontal="justify" vertical="top" wrapText="1"/>
      <protection/>
    </xf>
    <xf numFmtId="10" fontId="5" fillId="0" borderId="0" xfId="24" applyNumberFormat="1" applyFont="1" applyBorder="1" applyAlignment="1">
      <alignment horizontal="justify" vertical="top" wrapText="1"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5" fillId="0" borderId="0" xfId="25" applyFont="1" applyFill="1">
      <alignment/>
      <protection/>
    </xf>
    <xf numFmtId="0" fontId="5" fillId="0" borderId="0" xfId="25" applyFont="1" applyAlignment="1">
      <alignment horizontal="right"/>
      <protection/>
    </xf>
    <xf numFmtId="0" fontId="5" fillId="0" borderId="0" xfId="25" applyFont="1" applyFill="1" applyAlignment="1">
      <alignment horizontal="right"/>
      <protection/>
    </xf>
    <xf numFmtId="181" fontId="5" fillId="0" borderId="0" xfId="25" applyNumberFormat="1" applyFont="1" applyAlignment="1">
      <alignment horizontal="right"/>
      <protection/>
    </xf>
    <xf numFmtId="181" fontId="9" fillId="0" borderId="0" xfId="25" applyNumberFormat="1" applyFont="1" applyAlignment="1">
      <alignment horizontal="right"/>
      <protection/>
    </xf>
    <xf numFmtId="181" fontId="5" fillId="0" borderId="0" xfId="0" applyNumberFormat="1" applyFont="1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Font="1">
      <alignment/>
      <protection/>
    </xf>
    <xf numFmtId="0" fontId="5" fillId="0" borderId="0" xfId="20" applyFont="1" applyBorder="1">
      <alignment/>
      <protection/>
    </xf>
    <xf numFmtId="196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0" fontId="11" fillId="0" borderId="0" xfId="20" applyFont="1" applyBorder="1">
      <alignment/>
      <protection/>
    </xf>
    <xf numFmtId="196" fontId="11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 indent="1"/>
      <protection/>
    </xf>
    <xf numFmtId="0" fontId="5" fillId="0" borderId="0" xfId="0" applyFont="1" applyAlignment="1">
      <alignment wrapText="1"/>
    </xf>
    <xf numFmtId="0" fontId="5" fillId="0" borderId="0" xfId="20" applyFont="1" applyBorder="1" applyAlignment="1">
      <alignment horizontal="justify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181" fontId="11" fillId="0" borderId="0" xfId="25" applyNumberFormat="1" applyFont="1" applyAlignment="1">
      <alignment horizontal="right"/>
      <protection/>
    </xf>
    <xf numFmtId="9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right"/>
    </xf>
    <xf numFmtId="0" fontId="12" fillId="0" borderId="0" xfId="16" applyFont="1" applyAlignment="1">
      <alignment/>
    </xf>
    <xf numFmtId="215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216" fontId="5" fillId="0" borderId="0" xfId="26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9" fontId="11" fillId="0" borderId="0" xfId="26" applyFont="1" applyAlignment="1">
      <alignment horizontal="right"/>
    </xf>
    <xf numFmtId="0" fontId="5" fillId="0" borderId="0" xfId="0" applyFont="1" applyAlignment="1" quotePrefix="1">
      <alignment/>
    </xf>
    <xf numFmtId="0" fontId="16" fillId="0" borderId="0" xfId="0" applyFont="1" applyAlignment="1">
      <alignment/>
    </xf>
    <xf numFmtId="0" fontId="5" fillId="2" borderId="0" xfId="21" applyFont="1" applyFill="1" applyBorder="1">
      <alignment/>
      <protection/>
    </xf>
    <xf numFmtId="0" fontId="5" fillId="2" borderId="0" xfId="0" applyFont="1" applyFill="1" applyAlignment="1">
      <alignment/>
    </xf>
    <xf numFmtId="0" fontId="5" fillId="2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22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right"/>
      <protection/>
    </xf>
    <xf numFmtId="216" fontId="5" fillId="0" borderId="0" xfId="0" applyNumberFormat="1" applyFont="1" applyAlignment="1">
      <alignment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181" fontId="5" fillId="4" borderId="0" xfId="21" applyNumberFormat="1" applyFont="1" applyFill="1" applyBorder="1" applyAlignment="1">
      <alignment horizontal="right"/>
      <protection/>
    </xf>
    <xf numFmtId="9" fontId="5" fillId="0" borderId="0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174" fontId="5" fillId="0" borderId="0" xfId="0" applyNumberFormat="1" applyFont="1" applyAlignment="1">
      <alignment/>
    </xf>
    <xf numFmtId="0" fontId="17" fillId="0" borderId="0" xfId="0" applyFont="1" applyAlignment="1">
      <alignment/>
    </xf>
    <xf numFmtId="9" fontId="0" fillId="0" borderId="0" xfId="0" applyNumberFormat="1" applyAlignment="1">
      <alignment/>
    </xf>
    <xf numFmtId="174" fontId="5" fillId="0" borderId="0" xfId="26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0" fontId="5" fillId="0" borderId="0" xfId="20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20" applyFont="1" applyAlignment="1">
      <alignment wrapText="1"/>
      <protection/>
    </xf>
    <xf numFmtId="0" fontId="5" fillId="0" borderId="0" xfId="0" applyFont="1" applyAlignment="1">
      <alignment horizontal="center"/>
    </xf>
    <xf numFmtId="219" fontId="5" fillId="0" borderId="0" xfId="0" applyNumberFormat="1" applyFont="1" applyAlignment="1">
      <alignment horizontal="right"/>
    </xf>
  </cellXfs>
  <cellStyles count="16">
    <cellStyle name="Normal" xfId="0"/>
    <cellStyle name="Followed Hyperlink" xfId="15"/>
    <cellStyle name="Hyperlink" xfId="16"/>
    <cellStyle name="Comma" xfId="17"/>
    <cellStyle name="Comma [0]" xfId="18"/>
    <cellStyle name="Normal_cars UNECE" xfId="19"/>
    <cellStyle name="Normal_dangerous-goods (Latvia)" xfId="20"/>
    <cellStyle name="Normal_Sheet1" xfId="21"/>
    <cellStyle name="Normal_Sheet1_Electrified raillines" xfId="22"/>
    <cellStyle name="Normal_Sheet1_Trade between EU and AC" xfId="23"/>
    <cellStyle name="Normal_Trade between EU and AC" xfId="24"/>
    <cellStyle name="Normal_wishlist fulfilled" xfId="25"/>
    <cellStyle name="Percent" xfId="26"/>
    <cellStyle name="Standard_EUMERCH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worksheet" Target="worksheets/sheet21.xml" /><Relationship Id="rId33" Type="http://schemas.openxmlformats.org/officeDocument/2006/relationships/worksheet" Target="worksheets/sheet22.xml" /><Relationship Id="rId34" Type="http://schemas.openxmlformats.org/officeDocument/2006/relationships/worksheet" Target="worksheets/sheet23.xml" /><Relationship Id="rId35" Type="http://schemas.openxmlformats.org/officeDocument/2006/relationships/worksheet" Target="worksheets/sheet24.xml" /><Relationship Id="rId36" Type="http://schemas.openxmlformats.org/officeDocument/2006/relationships/worksheet" Target="worksheets/sheet25.xml" /><Relationship Id="rId37" Type="http://schemas.openxmlformats.org/officeDocument/2006/relationships/worksheet" Target="worksheets/sheet26.xml" /><Relationship Id="rId38" Type="http://schemas.openxmlformats.org/officeDocument/2006/relationships/worksheet" Target="worksheets/sheet27.xml" /><Relationship Id="rId39" Type="http://schemas.openxmlformats.org/officeDocument/2006/relationships/worksheet" Target="worksheets/sheet28.xml" /><Relationship Id="rId40" Type="http://schemas.openxmlformats.org/officeDocument/2006/relationships/worksheet" Target="worksheets/sheet29.xml" /><Relationship Id="rId41" Type="http://schemas.openxmlformats.org/officeDocument/2006/relationships/worksheet" Target="worksheets/sheet30.xml" /><Relationship Id="rId42" Type="http://schemas.openxmlformats.org/officeDocument/2006/relationships/worksheet" Target="worksheets/sheet31.xml" /><Relationship Id="rId43" Type="http://schemas.openxmlformats.org/officeDocument/2006/relationships/worksheet" Target="worksheets/sheet32.xml" /><Relationship Id="rId44" Type="http://schemas.openxmlformats.org/officeDocument/2006/relationships/worksheet" Target="worksheets/sheet33.xml" /><Relationship Id="rId45" Type="http://schemas.openxmlformats.org/officeDocument/2006/relationships/worksheet" Target="worksheets/sheet34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data_key_graph!$A$36:$A$41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data_key_graph!$H$36:$H$41</c:f>
              <c:numCache>
                <c:ptCount val="6"/>
                <c:pt idx="0">
                  <c:v>100</c:v>
                </c:pt>
                <c:pt idx="1">
                  <c:v>105.04376008006</c:v>
                </c:pt>
                <c:pt idx="2">
                  <c:v>110.07582840776917</c:v>
                </c:pt>
                <c:pt idx="3">
                  <c:v>113.29727202785658</c:v>
                </c:pt>
                <c:pt idx="4">
                  <c:v>113.31536783198905</c:v>
                </c:pt>
                <c:pt idx="5">
                  <c:v>119.0760548066561</c:v>
                </c:pt>
              </c:numCache>
            </c:numRef>
          </c:val>
          <c:smooth val="1"/>
        </c:ser>
        <c:axId val="10561366"/>
        <c:axId val="65126951"/>
      </c:lineChart>
      <c:catAx>
        <c:axId val="1056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126951"/>
        <c:crosses val="autoZero"/>
        <c:auto val="1"/>
        <c:lblOffset val="100"/>
        <c:noMultiLvlLbl val="0"/>
      </c:catAx>
      <c:valAx>
        <c:axId val="65126951"/>
        <c:scaling>
          <c:orientation val="minMax"/>
          <c:max val="120"/>
          <c:min val="50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561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17"/>
          <c:w val="0.8045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data_maritime_tonnes!$B$3</c:f>
              <c:strCache>
                <c:ptCount val="1"/>
                <c:pt idx="0">
                  <c:v>AC-9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data_maritime_tonnes!$B$4:$B$13</c:f>
              <c:numCache>
                <c:ptCount val="10"/>
                <c:pt idx="0">
                  <c:v>100</c:v>
                </c:pt>
                <c:pt idx="1">
                  <c:v>83.29765746193686</c:v>
                </c:pt>
                <c:pt idx="2">
                  <c:v>81.86405540587073</c:v>
                </c:pt>
                <c:pt idx="3">
                  <c:v>89.00224704742229</c:v>
                </c:pt>
                <c:pt idx="4">
                  <c:v>95.73540217889054</c:v>
                </c:pt>
                <c:pt idx="5">
                  <c:v>101.16825166931129</c:v>
                </c:pt>
                <c:pt idx="6">
                  <c:v>107.02708171371978</c:v>
                </c:pt>
                <c:pt idx="7">
                  <c:v>112.74746807808222</c:v>
                </c:pt>
                <c:pt idx="8">
                  <c:v>112.42372285705157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data_maritime_tonnes!$C$3</c:f>
              <c:strCache>
                <c:ptCount val="1"/>
                <c:pt idx="0">
                  <c:v>Bulgaria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data_maritime_tonnes!$C$4:$C$13</c:f>
              <c:numCache>
                <c:ptCount val="10"/>
                <c:pt idx="0">
                  <c:v>100</c:v>
                </c:pt>
                <c:pt idx="1">
                  <c:v>72.46170442286946</c:v>
                </c:pt>
                <c:pt idx="2">
                  <c:v>65.73031283710895</c:v>
                </c:pt>
                <c:pt idx="3">
                  <c:v>79.47788565264293</c:v>
                </c:pt>
                <c:pt idx="4">
                  <c:v>86.12729234088458</c:v>
                </c:pt>
                <c:pt idx="5">
                  <c:v>103.47788565264293</c:v>
                </c:pt>
                <c:pt idx="6">
                  <c:v>93.36353829557713</c:v>
                </c:pt>
                <c:pt idx="7">
                  <c:v>89.18230852211435</c:v>
                </c:pt>
                <c:pt idx="8">
                  <c:v>77.00539374325783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data_maritime_tonnes!$D$3</c:f>
              <c:strCache>
                <c:ptCount val="1"/>
                <c:pt idx="0">
                  <c:v>Estonia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data_maritime_tonnes!$D$4:$D$13</c:f>
              <c:numCache>
                <c:ptCount val="10"/>
                <c:pt idx="0">
                  <c:v>100</c:v>
                </c:pt>
                <c:pt idx="1">
                  <c:v>119.94603569946034</c:v>
                </c:pt>
                <c:pt idx="2">
                  <c:v>139.89207139892073</c:v>
                </c:pt>
                <c:pt idx="3">
                  <c:v>159.83810709838107</c:v>
                </c:pt>
                <c:pt idx="4">
                  <c:v>161.58156911581568</c:v>
                </c:pt>
                <c:pt idx="5">
                  <c:v>195.61643835616437</c:v>
                </c:pt>
                <c:pt idx="6">
                  <c:v>220.34869240348692</c:v>
                </c:pt>
                <c:pt idx="7">
                  <c:v>290.8717310087173</c:v>
                </c:pt>
                <c:pt idx="8">
                  <c:v>340.68493150684935</c:v>
                </c:pt>
                <c:pt idx="9">
                  <c:v>427.85803237858033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data_maritime_tonnes!$E$3</c:f>
              <c:strCache>
                <c:ptCount val="1"/>
                <c:pt idx="0">
                  <c:v>Latvia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data_maritime_tonnes!$E$4:$E$13</c:f>
              <c:numCache>
                <c:ptCount val="10"/>
                <c:pt idx="0">
                  <c:v>100</c:v>
                </c:pt>
                <c:pt idx="1">
                  <c:v>83.71623676425865</c:v>
                </c:pt>
                <c:pt idx="2">
                  <c:v>75.71535207763125</c:v>
                </c:pt>
                <c:pt idx="3">
                  <c:v>75.77064499184429</c:v>
                </c:pt>
                <c:pt idx="4">
                  <c:v>96.95059578115065</c:v>
                </c:pt>
                <c:pt idx="5">
                  <c:v>107.77971302977522</c:v>
                </c:pt>
                <c:pt idx="6">
                  <c:v>124.50305493351026</c:v>
                </c:pt>
                <c:pt idx="7">
                  <c:v>140.13989107295902</c:v>
                </c:pt>
                <c:pt idx="8">
                  <c:v>144.5688535014238</c:v>
                </c:pt>
                <c:pt idx="9">
                  <c:v>135.5561084846977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data_maritime_tonnes!$F$3</c:f>
              <c:strCache>
                <c:ptCount val="1"/>
                <c:pt idx="0">
                  <c:v>Lithuania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data_maritime_tonnes!$F$4:$F$13</c:f>
              <c:numCache>
                <c:ptCount val="10"/>
                <c:pt idx="0">
                  <c:v>100</c:v>
                </c:pt>
                <c:pt idx="1">
                  <c:v>97.6800446622418</c:v>
                </c:pt>
                <c:pt idx="2">
                  <c:v>80.15631784628745</c:v>
                </c:pt>
                <c:pt idx="3">
                  <c:v>97.83512189070157</c:v>
                </c:pt>
                <c:pt idx="4">
                  <c:v>90.0936666459897</c:v>
                </c:pt>
                <c:pt idx="5">
                  <c:v>78.90949692947088</c:v>
                </c:pt>
                <c:pt idx="6">
                  <c:v>92.02903045716766</c:v>
                </c:pt>
                <c:pt idx="7">
                  <c:v>100.05582780224552</c:v>
                </c:pt>
                <c:pt idx="8">
                  <c:v>93.14558650207803</c:v>
                </c:pt>
                <c:pt idx="9">
                  <c:v>97.10936046150984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data_maritime_tonnes!$G$3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data_maritime_tonnes!$G$4:$G$13</c:f>
              <c:numCache>
                <c:ptCount val="10"/>
                <c:pt idx="0">
                  <c:v>100</c:v>
                </c:pt>
                <c:pt idx="1">
                  <c:v>90.76224177505739</c:v>
                </c:pt>
                <c:pt idx="2">
                  <c:v>81.52448355011477</c:v>
                </c:pt>
                <c:pt idx="3">
                  <c:v>94.66335118592197</c:v>
                </c:pt>
                <c:pt idx="4">
                  <c:v>72.22073450650345</c:v>
                </c:pt>
                <c:pt idx="5">
                  <c:v>55.916220351951026</c:v>
                </c:pt>
                <c:pt idx="6">
                  <c:v>60.52601377199694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axId val="4665600"/>
        <c:axId val="64612609"/>
      </c:lineChart>
      <c:catAx>
        <c:axId val="466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2609"/>
        <c:crosses val="autoZero"/>
        <c:auto val="1"/>
        <c:lblOffset val="100"/>
        <c:tickLblSkip val="1"/>
        <c:noMultiLvlLbl val="0"/>
      </c:catAx>
      <c:valAx>
        <c:axId val="6461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5600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6"/>
          <c:y val="0.233"/>
          <c:w val="0.142"/>
          <c:h val="0.4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025"/>
          <c:w val="0.774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data_hazard_goods_Latvia!$A$6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data_hazard_goods_Latvia!$B$6:$D$6</c:f>
              <c:numCache>
                <c:ptCount val="3"/>
                <c:pt idx="0">
                  <c:v>1083</c:v>
                </c:pt>
                <c:pt idx="1">
                  <c:v>1025.7</c:v>
                </c:pt>
                <c:pt idx="2">
                  <c:v>1141.7</c:v>
                </c:pt>
              </c:numCache>
            </c:numRef>
          </c:val>
        </c:ser>
        <c:ser>
          <c:idx val="1"/>
          <c:order val="1"/>
          <c:tx>
            <c:strRef>
              <c:f>data_hazard_goods_Latvia!$A$7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data_hazard_goods_Latvia!$B$7:$D$7</c:f>
              <c:numCache>
                <c:ptCount val="3"/>
                <c:pt idx="0">
                  <c:v>17122.936</c:v>
                </c:pt>
                <c:pt idx="1">
                  <c:v>15253.64</c:v>
                </c:pt>
                <c:pt idx="2">
                  <c:v>18744.75</c:v>
                </c:pt>
              </c:numCache>
            </c:numRef>
          </c:val>
        </c:ser>
        <c:ser>
          <c:idx val="2"/>
          <c:order val="2"/>
          <c:tx>
            <c:strRef>
              <c:f>data_hazard_goods_Latvia!$A$8</c:f>
              <c:strCache>
                <c:ptCount val="1"/>
                <c:pt idx="0">
                  <c:v>Oil Pipelines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data_hazard_goods_Latvia!$B$8:$D$8</c:f>
              <c:numCache>
                <c:ptCount val="3"/>
                <c:pt idx="0">
                  <c:v>1045.1</c:v>
                </c:pt>
                <c:pt idx="1">
                  <c:v>1129.7</c:v>
                </c:pt>
                <c:pt idx="2">
                  <c:v>1147.6</c:v>
                </c:pt>
              </c:numCache>
            </c:numRef>
          </c:val>
        </c:ser>
        <c:overlap val="100"/>
        <c:axId val="59040058"/>
        <c:axId val="9840107"/>
      </c:barChart>
      <c:catAx>
        <c:axId val="590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0107"/>
        <c:crosses val="autoZero"/>
        <c:auto val="1"/>
        <c:lblOffset val="100"/>
        <c:noMultiLvlLbl val="0"/>
      </c:catAx>
      <c:valAx>
        <c:axId val="984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040058"/>
        <c:crossesAt val="1"/>
        <c:crossBetween val="between"/>
        <c:dispUnits>
          <c:builtInUnit val="thousands"/>
        </c:dispUnits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 tonne-km transported</a:t>
            </a:r>
          </a:p>
        </c:rich>
      </c:tx>
      <c:layout>
        <c:manualLayout>
          <c:xMode val="factor"/>
          <c:yMode val="factor"/>
          <c:x val="-0.35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4675"/>
          <c:w val="0.72575"/>
          <c:h val="0.73375"/>
        </c:manualLayout>
      </c:layout>
      <c:pieChart>
        <c:varyColors val="1"/>
        <c:ser>
          <c:idx val="1"/>
          <c:order val="0"/>
          <c:tx>
            <c:strRef>
              <c:f>'NST-R_category'!$A$5:$A$14</c:f>
              <c:strCache>
                <c:ptCount val="1"/>
                <c:pt idx="0">
                  <c:v>Chapter 0 Chapter 1 Chapter 2 Chapter 3 Chapter 4 Chapter 5 Chapter 6 Chapter 7 Chapter 8 Chapter 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'NST-R_category'!$A$5:$A$14</c:f>
              <c:strCache/>
            </c:strRef>
          </c:cat>
          <c:val>
            <c:numRef>
              <c:f>'NST-R_category'!$B$5:$B$14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 tonnes transported</a:t>
            </a:r>
          </a:p>
        </c:rich>
      </c:tx>
      <c:layout>
        <c:manualLayout>
          <c:xMode val="factor"/>
          <c:yMode val="factor"/>
          <c:x val="-0.34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14675"/>
          <c:w val="0.635"/>
          <c:h val="0.7867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'NST-R_category'!$A$5:$A$14</c:f>
              <c:strCache/>
            </c:strRef>
          </c:cat>
          <c:val>
            <c:numRef>
              <c:f>'NST-R_category'!$D$5:$D$14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1625"/>
          <c:w val="0.880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data_key_graph!$B$30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data_key_graph!$B$37:$B$41</c:f>
              <c:numCache>
                <c:ptCount val="5"/>
                <c:pt idx="0">
                  <c:v>125532</c:v>
                </c:pt>
                <c:pt idx="1">
                  <c:v>146306</c:v>
                </c:pt>
                <c:pt idx="2">
                  <c:v>154138</c:v>
                </c:pt>
                <c:pt idx="3">
                  <c:v>161396</c:v>
                </c:pt>
                <c:pt idx="4">
                  <c:v>168796</c:v>
                </c:pt>
              </c:numCache>
            </c:numRef>
          </c:val>
        </c:ser>
        <c:ser>
          <c:idx val="1"/>
          <c:order val="1"/>
          <c:tx>
            <c:strRef>
              <c:f>data_key_graph!$C$30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data_key_graph!$C$37:$C$41</c:f>
              <c:numCache>
                <c:ptCount val="5"/>
                <c:pt idx="0">
                  <c:v>136663</c:v>
                </c:pt>
                <c:pt idx="1">
                  <c:v>139755</c:v>
                </c:pt>
                <c:pt idx="2">
                  <c:v>129745</c:v>
                </c:pt>
                <c:pt idx="3">
                  <c:v>119514</c:v>
                </c:pt>
                <c:pt idx="4">
                  <c:v>124028</c:v>
                </c:pt>
              </c:numCache>
            </c:numRef>
          </c:val>
        </c:ser>
        <c:ser>
          <c:idx val="2"/>
          <c:order val="2"/>
          <c:tx>
            <c:strRef>
              <c:f>data_key_graph!$D$30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data_key_graph!$D$37:$D$41</c:f>
              <c:numCache>
                <c:ptCount val="5"/>
                <c:pt idx="0">
                  <c:v>4955</c:v>
                </c:pt>
                <c:pt idx="1">
                  <c:v>4673</c:v>
                </c:pt>
                <c:pt idx="2">
                  <c:v>4848</c:v>
                </c:pt>
                <c:pt idx="3">
                  <c:v>4455</c:v>
                </c:pt>
                <c:pt idx="4">
                  <c:v>4147</c:v>
                </c:pt>
              </c:numCache>
            </c:numRef>
          </c:val>
        </c:ser>
        <c:ser>
          <c:idx val="3"/>
          <c:order val="3"/>
          <c:tx>
            <c:strRef>
              <c:f>data_key_graph!$E$30</c:f>
              <c:strCache>
                <c:ptCount val="1"/>
                <c:pt idx="0">
                  <c:v>Oil pipelines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data_key_graph!$E$37:$E$41</c:f>
              <c:numCache>
                <c:ptCount val="5"/>
                <c:pt idx="0">
                  <c:v>30498</c:v>
                </c:pt>
                <c:pt idx="1">
                  <c:v>30615</c:v>
                </c:pt>
                <c:pt idx="2">
                  <c:v>34858</c:v>
                </c:pt>
                <c:pt idx="3">
                  <c:v>34394</c:v>
                </c:pt>
                <c:pt idx="4">
                  <c:v>#N/A</c:v>
                </c:pt>
              </c:numCache>
            </c:numRef>
          </c:val>
        </c:ser>
        <c:overlap val="100"/>
        <c:axId val="21248688"/>
        <c:axId val="3215665"/>
      </c:barChart>
      <c:catAx>
        <c:axId val="2124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15665"/>
        <c:crosses val="autoZero"/>
        <c:auto val="1"/>
        <c:lblOffset val="100"/>
        <c:noMultiLvlLbl val="0"/>
      </c:catAx>
      <c:valAx>
        <c:axId val="3215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Bilion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24868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92075"/>
          <c:w val="0.933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'data_freight_intensity_96+99'!$G$6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'data_freight_intensity_96+99'!$F$7:$F$19</c:f>
              <c:strCache>
                <c:ptCount val="13"/>
                <c:pt idx="0">
                  <c:v>Latvia</c:v>
                </c:pt>
                <c:pt idx="1">
                  <c:v>Bulgaria</c:v>
                </c:pt>
                <c:pt idx="2">
                  <c:v>Lithuania</c:v>
                </c:pt>
                <c:pt idx="3">
                  <c:v>Estonia</c:v>
                </c:pt>
                <c:pt idx="4">
                  <c:v>Slovakia</c:v>
                </c:pt>
                <c:pt idx="5">
                  <c:v>Romania</c:v>
                </c:pt>
                <c:pt idx="6">
                  <c:v>Poland</c:v>
                </c:pt>
                <c:pt idx="7">
                  <c:v>Czech Republic</c:v>
                </c:pt>
                <c:pt idx="8">
                  <c:v>Turkey</c:v>
                </c:pt>
                <c:pt idx="9">
                  <c:v>Hungary</c:v>
                </c:pt>
                <c:pt idx="10">
                  <c:v>Slovenia</c:v>
                </c:pt>
                <c:pt idx="11">
                  <c:v>AC-8</c:v>
                </c:pt>
                <c:pt idx="12">
                  <c:v>EU-15 (1991 / 2000)</c:v>
                </c:pt>
              </c:strCache>
            </c:strRef>
          </c:cat>
          <c:val>
            <c:numRef>
              <c:f>'data_freight_intensity_96+99'!$G$7:$G$19</c:f>
              <c:numCache>
                <c:ptCount val="13"/>
                <c:pt idx="0">
                  <c:v>2884.6090708335605</c:v>
                </c:pt>
                <c:pt idx="1">
                  <c:v>3002.2886455090315</c:v>
                </c:pt>
                <c:pt idx="2">
                  <c:v>1822.8758454705933</c:v>
                </c:pt>
                <c:pt idx="3">
                  <c:v>1224.8504344077257</c:v>
                </c:pt>
                <c:pt idx="4">
                  <c:v>1509.6746571748913</c:v>
                </c:pt>
                <c:pt idx="5">
                  <c:v>1297.1427565142221</c:v>
                </c:pt>
                <c:pt idx="6">
                  <c:v>918.3607910002172</c:v>
                </c:pt>
                <c:pt idx="7">
                  <c:v>985.9428322654101</c:v>
                </c:pt>
                <c:pt idx="8">
                  <c:v>797.0795441789337</c:v>
                </c:pt>
                <c:pt idx="9">
                  <c:v>515.8884039196514</c:v>
                </c:pt>
                <c:pt idx="10">
                  <c:v>211.2442774141751</c:v>
                </c:pt>
                <c:pt idx="11">
                  <c:v>921.3488842176541</c:v>
                </c:pt>
                <c:pt idx="12">
                  <c:v>199.50392815259147</c:v>
                </c:pt>
              </c:numCache>
            </c:numRef>
          </c:val>
        </c:ser>
        <c:ser>
          <c:idx val="1"/>
          <c:order val="1"/>
          <c:tx>
            <c:strRef>
              <c:f>'data_freight_intensity_96+99'!$H$6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'data_freight_intensity_96+99'!$F$7:$F$19</c:f>
              <c:strCache>
                <c:ptCount val="13"/>
                <c:pt idx="0">
                  <c:v>Latvia</c:v>
                </c:pt>
                <c:pt idx="1">
                  <c:v>Bulgaria</c:v>
                </c:pt>
                <c:pt idx="2">
                  <c:v>Lithuania</c:v>
                </c:pt>
                <c:pt idx="3">
                  <c:v>Estonia</c:v>
                </c:pt>
                <c:pt idx="4">
                  <c:v>Slovakia</c:v>
                </c:pt>
                <c:pt idx="5">
                  <c:v>Romania</c:v>
                </c:pt>
                <c:pt idx="6">
                  <c:v>Poland</c:v>
                </c:pt>
                <c:pt idx="7">
                  <c:v>Czech Republic</c:v>
                </c:pt>
                <c:pt idx="8">
                  <c:v>Turkey</c:v>
                </c:pt>
                <c:pt idx="9">
                  <c:v>Hungary</c:v>
                </c:pt>
                <c:pt idx="10">
                  <c:v>Slovenia</c:v>
                </c:pt>
                <c:pt idx="11">
                  <c:v>AC-8</c:v>
                </c:pt>
                <c:pt idx="12">
                  <c:v>EU-15 (1991 / 2000)</c:v>
                </c:pt>
              </c:strCache>
            </c:strRef>
          </c:cat>
          <c:val>
            <c:numRef>
              <c:f>'data_freight_intensity_96+99'!$H$7:$H$19</c:f>
              <c:numCache>
                <c:ptCount val="13"/>
                <c:pt idx="0">
                  <c:v>2938.073647556925</c:v>
                </c:pt>
                <c:pt idx="1">
                  <c:v>2124.1429851772577</c:v>
                </c:pt>
                <c:pt idx="2">
                  <c:v>2196.9801919907845</c:v>
                </c:pt>
                <c:pt idx="3">
                  <c:v>1779.1164343836776</c:v>
                </c:pt>
                <c:pt idx="4">
                  <c:v>1512.4360439544214</c:v>
                </c:pt>
                <c:pt idx="5">
                  <c:v>1016.108212648422</c:v>
                </c:pt>
                <c:pt idx="6">
                  <c:v>779.7681868240318</c:v>
                </c:pt>
                <c:pt idx="7">
                  <c:v>1050.2833164804535</c:v>
                </c:pt>
                <c:pt idx="8">
                  <c:v>837.1018765874024</c:v>
                </c:pt>
                <c:pt idx="9">
                  <c:v>516.99934028427</c:v>
                </c:pt>
                <c:pt idx="10">
                  <c:v>202.87060802374612</c:v>
                </c:pt>
                <c:pt idx="11">
                  <c:v>879.5481410174673</c:v>
                </c:pt>
                <c:pt idx="12">
                  <c:v>220.93712742342163</c:v>
                </c:pt>
              </c:numCache>
            </c:numRef>
          </c:val>
        </c:ser>
        <c:axId val="49075178"/>
        <c:axId val="45821723"/>
      </c:barChart>
      <c:catAx>
        <c:axId val="4907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5821723"/>
        <c:crosses val="autoZero"/>
        <c:auto val="1"/>
        <c:lblOffset val="100"/>
        <c:noMultiLvlLbl val="0"/>
      </c:catAx>
      <c:valAx>
        <c:axId val="45821723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Arial"/>
                    <a:ea typeface="Arial"/>
                    <a:cs typeface="Arial"/>
                  </a:rPr>
                  <a:t>Tonne-kilometre per 1000 Euros  (1995 constant prices)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907517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0465"/>
          <c:w val="0.2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1"/>
          <c:h val="0.8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data_modal_split_1999!$B$6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data_modal_split_1999!$B$8:$B$21</c:f>
              <c:numCache>
                <c:ptCount val="14"/>
                <c:pt idx="0">
                  <c:v>0.5655774183939867</c:v>
                </c:pt>
                <c:pt idx="1">
                  <c:v>0.7729044958608016</c:v>
                </c:pt>
                <c:pt idx="3">
                  <c:v>0.2541689573025472</c:v>
                </c:pt>
                <c:pt idx="4">
                  <c:v>0.35264371894960966</c:v>
                </c:pt>
                <c:pt idx="5">
                  <c:v>0.37198285585382357</c:v>
                </c:pt>
                <c:pt idx="6">
                  <c:v>0.4349484436112099</c:v>
                </c:pt>
                <c:pt idx="7">
                  <c:v>0.49640841457157514</c:v>
                </c:pt>
                <c:pt idx="8">
                  <c:v>0.5548559435222286</c:v>
                </c:pt>
                <c:pt idx="9">
                  <c:v>0.616419202343698</c:v>
                </c:pt>
                <c:pt idx="10">
                  <c:v>0.6771203517127679</c:v>
                </c:pt>
                <c:pt idx="11">
                  <c:v>0.6816565878687924</c:v>
                </c:pt>
                <c:pt idx="12">
                  <c:v>0.7775073028237586</c:v>
                </c:pt>
                <c:pt idx="13">
                  <c:v>0.9482636250007851</c:v>
                </c:pt>
              </c:numCache>
            </c:numRef>
          </c:val>
        </c:ser>
        <c:ser>
          <c:idx val="1"/>
          <c:order val="1"/>
          <c:tx>
            <c:strRef>
              <c:f>data_modal_split_1999!$C$6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data_modal_split_1999!$C$8:$C$21</c:f>
              <c:numCache>
                <c:ptCount val="14"/>
                <c:pt idx="0">
                  <c:v>0.41881099644315173</c:v>
                </c:pt>
                <c:pt idx="1">
                  <c:v>0.1503979056184372</c:v>
                </c:pt>
                <c:pt idx="3">
                  <c:v>0.7458310426974528</c:v>
                </c:pt>
                <c:pt idx="4">
                  <c:v>0.6471788502484032</c:v>
                </c:pt>
                <c:pt idx="5">
                  <c:v>0.6280171441461764</c:v>
                </c:pt>
                <c:pt idx="6">
                  <c:v>0.47448039564275785</c:v>
                </c:pt>
                <c:pt idx="7">
                  <c:v>0.5033991790661878</c:v>
                </c:pt>
                <c:pt idx="8">
                  <c:v>0.437861731221777</c:v>
                </c:pt>
                <c:pt idx="9">
                  <c:v>0.32821759105133497</c:v>
                </c:pt>
                <c:pt idx="10">
                  <c:v>0.3061549734383587</c:v>
                </c:pt>
                <c:pt idx="11">
                  <c:v>0.2832325453545904</c:v>
                </c:pt>
                <c:pt idx="12">
                  <c:v>0.2149058747160013</c:v>
                </c:pt>
                <c:pt idx="13">
                  <c:v>0.05173637499921488</c:v>
                </c:pt>
              </c:numCache>
            </c:numRef>
          </c:val>
        </c:ser>
        <c:ser>
          <c:idx val="2"/>
          <c:order val="2"/>
          <c:tx>
            <c:strRef>
              <c:f>data_modal_split_1999!$D$6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data_modal_split_1999!$D$8:$D$21</c:f>
              <c:numCache>
                <c:ptCount val="14"/>
                <c:pt idx="0">
                  <c:v>0.015611585162861598</c:v>
                </c:pt>
                <c:pt idx="1">
                  <c:v>0.07669759852076126</c:v>
                </c:pt>
                <c:pt idx="3">
                  <c:v>0</c:v>
                </c:pt>
                <c:pt idx="4">
                  <c:v>0.000177430801987225</c:v>
                </c:pt>
                <c:pt idx="5">
                  <c:v>0</c:v>
                </c:pt>
                <c:pt idx="6">
                  <c:v>0.09057116074603226</c:v>
                </c:pt>
                <c:pt idx="7">
                  <c:v>0.00019240636223704464</c:v>
                </c:pt>
                <c:pt idx="8">
                  <c:v>0.007282325255994403</c:v>
                </c:pt>
                <c:pt idx="9">
                  <c:v>0.05536320660496704</c:v>
                </c:pt>
                <c:pt idx="10">
                  <c:v>0.01672467484887342</c:v>
                </c:pt>
                <c:pt idx="11">
                  <c:v>0.03511086677661719</c:v>
                </c:pt>
                <c:pt idx="12">
                  <c:v>0.007586822460240182</c:v>
                </c:pt>
                <c:pt idx="13">
                  <c:v>0</c:v>
                </c:pt>
              </c:numCache>
            </c:numRef>
          </c:val>
        </c:ser>
        <c:overlap val="100"/>
        <c:axId val="61701380"/>
        <c:axId val="27317733"/>
      </c:barChart>
      <c:catAx>
        <c:axId val="61701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7317733"/>
        <c:crosses val="autoZero"/>
        <c:auto val="1"/>
        <c:lblOffset val="100"/>
        <c:tickLblSkip val="1"/>
        <c:noMultiLvlLbl val="0"/>
      </c:catAx>
      <c:valAx>
        <c:axId val="273177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Percentage share based on tonne-km</a:t>
                </a:r>
              </a:p>
            </c:rich>
          </c:tx>
          <c:layout>
            <c:manualLayout>
              <c:xMode val="factor"/>
              <c:yMode val="factor"/>
              <c:x val="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7013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525"/>
          <c:w val="0.877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625"/>
          <c:w val="0.826"/>
          <c:h val="0.96725"/>
        </c:manualLayout>
      </c:layout>
      <c:lineChart>
        <c:grouping val="standard"/>
        <c:varyColors val="0"/>
        <c:ser>
          <c:idx val="1"/>
          <c:order val="0"/>
          <c:tx>
            <c:strRef>
              <c:f>'data_modal_split_96-99'!$B$7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'data_modal_split_96-99'!$B$8:$B$11</c:f>
              <c:numCache>
                <c:ptCount val="4"/>
                <c:pt idx="0">
                  <c:v>0.4217464925012095</c:v>
                </c:pt>
                <c:pt idx="1">
                  <c:v>0.45528693103137086</c:v>
                </c:pt>
                <c:pt idx="2">
                  <c:v>0.47633881250598753</c:v>
                </c:pt>
                <c:pt idx="3">
                  <c:v>0.5047426342964545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'data_modal_split_96-99'!$C$7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'data_modal_split_96-99'!$C$8:$C$11</c:f>
              <c:numCache>
                <c:ptCount val="4"/>
                <c:pt idx="0">
                  <c:v>0.45914301456754286</c:v>
                </c:pt>
                <c:pt idx="1">
                  <c:v>0.43490099549088373</c:v>
                </c:pt>
                <c:pt idx="2">
                  <c:v>0.40095615116706684</c:v>
                </c:pt>
                <c:pt idx="3">
                  <c:v>0.37376274006361043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'data_modal_split_96-99'!$D$7</c:f>
              <c:strCache>
                <c:ptCount val="1"/>
                <c:pt idx="0">
                  <c:v>iww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'data_modal_split_96-99'!$D$8:$D$11</c:f>
              <c:numCache>
                <c:ptCount val="4"/>
                <c:pt idx="0">
                  <c:v>0.0166471805622749</c:v>
                </c:pt>
                <c:pt idx="1">
                  <c:v>0.014541822131078672</c:v>
                </c:pt>
                <c:pt idx="2">
                  <c:v>0.014981967866645652</c:v>
                </c:pt>
                <c:pt idx="3">
                  <c:v>0.013932367814510302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'data_modal_split_96-99'!$E$7</c:f>
              <c:strCache>
                <c:ptCount val="1"/>
                <c:pt idx="0">
                  <c:v>oil pipelines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'data_modal_split_96-99'!$E$8:$E$11</c:f>
              <c:numCache>
                <c:ptCount val="4"/>
                <c:pt idx="0">
                  <c:v>0.10246331236897274</c:v>
                </c:pt>
                <c:pt idx="1">
                  <c:v>0.09527025134666671</c:v>
                </c:pt>
                <c:pt idx="2">
                  <c:v>0.10772306846029994</c:v>
                </c:pt>
                <c:pt idx="3">
                  <c:v>0.10756225782542478</c:v>
                </c:pt>
              </c:numCache>
            </c:numRef>
          </c:val>
          <c:smooth val="0"/>
        </c:ser>
        <c:axId val="13606910"/>
        <c:axId val="37396367"/>
      </c:lineChart>
      <c:catAx>
        <c:axId val="1360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7396367"/>
        <c:crosses val="autoZero"/>
        <c:auto val="1"/>
        <c:lblOffset val="100"/>
        <c:tickLblSkip val="1"/>
        <c:noMultiLvlLbl val="0"/>
      </c:catAx>
      <c:valAx>
        <c:axId val="373963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Modal shares in freight transport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36069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35"/>
          <c:w val="0.9432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'[3]data_share_road_1999(+91)'!$E$27</c:f>
              <c:strCache>
                <c:ptCount val="1"/>
                <c:pt idx="0">
                  <c:v>1991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road'!$A$7:$A$18</c:f>
              <c:strCache>
                <c:ptCount val="12"/>
                <c:pt idx="0">
                  <c:v>Turkey</c:v>
                </c:pt>
                <c:pt idx="1">
                  <c:v>Bulgaria</c:v>
                </c:pt>
                <c:pt idx="2">
                  <c:v>AC-11</c:v>
                </c:pt>
                <c:pt idx="3">
                  <c:v>Czech Republic</c:v>
                </c:pt>
                <c:pt idx="4">
                  <c:v>Slovakia</c:v>
                </c:pt>
                <c:pt idx="5">
                  <c:v>Hungary</c:v>
                </c:pt>
                <c:pt idx="6">
                  <c:v>Poland</c:v>
                </c:pt>
                <c:pt idx="7">
                  <c:v>Romania</c:v>
                </c:pt>
                <c:pt idx="8">
                  <c:v>Slovenia</c:v>
                </c:pt>
                <c:pt idx="9">
                  <c:v>Estonia</c:v>
                </c:pt>
                <c:pt idx="10">
                  <c:v>Lithuania</c:v>
                </c:pt>
                <c:pt idx="11">
                  <c:v>Latvia</c:v>
                </c:pt>
              </c:strCache>
            </c:strRef>
          </c:cat>
          <c:val>
            <c:numRef>
              <c:f>'data increase share road'!$B$7:$B$18</c:f>
              <c:numCache>
                <c:ptCount val="12"/>
                <c:pt idx="0">
                  <c:v>0.9383945540619925</c:v>
                </c:pt>
                <c:pt idx="1">
                  <c:v>0.7722220651036511</c:v>
                </c:pt>
                <c:pt idx="2">
                  <c:v>0.46989331836047166</c:v>
                </c:pt>
                <c:pt idx="3">
                  <c:v>0.5616566366388817</c:v>
                </c:pt>
                <c:pt idx="4">
                  <c:v>0.5379263533005261</c:v>
                </c:pt>
                <c:pt idx="5">
                  <c:v>0.6134115531195136</c:v>
                </c:pt>
                <c:pt idx="6">
                  <c:v>0.44830735902741853</c:v>
                </c:pt>
                <c:pt idx="7">
                  <c:v>0.4140691961952545</c:v>
                </c:pt>
                <c:pt idx="8">
                  <c:v>0.37774524158125916</c:v>
                </c:pt>
                <c:pt idx="9">
                  <c:v>0.31123872026251026</c:v>
                </c:pt>
                <c:pt idx="10">
                  <c:v>0.34070400780424354</c:v>
                </c:pt>
                <c:pt idx="11">
                  <c:v>0.15102599179206566</c:v>
                </c:pt>
              </c:numCache>
            </c:numRef>
          </c:val>
        </c:ser>
        <c:ser>
          <c:idx val="1"/>
          <c:order val="1"/>
          <c:tx>
            <c:strRef>
              <c:f>'[3]data_share_road_1999(+91)'!$C$27</c:f>
              <c:strCache>
                <c:ptCount val="1"/>
                <c:pt idx="0">
                  <c:v>2000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road'!$A$7:$A$18</c:f>
              <c:strCache>
                <c:ptCount val="12"/>
                <c:pt idx="0">
                  <c:v>Turkey</c:v>
                </c:pt>
                <c:pt idx="1">
                  <c:v>Bulgaria</c:v>
                </c:pt>
                <c:pt idx="2">
                  <c:v>AC-11</c:v>
                </c:pt>
                <c:pt idx="3">
                  <c:v>Czech Republic</c:v>
                </c:pt>
                <c:pt idx="4">
                  <c:v>Slovakia</c:v>
                </c:pt>
                <c:pt idx="5">
                  <c:v>Hungary</c:v>
                </c:pt>
                <c:pt idx="6">
                  <c:v>Poland</c:v>
                </c:pt>
                <c:pt idx="7">
                  <c:v>Romania</c:v>
                </c:pt>
                <c:pt idx="8">
                  <c:v>Slovenia</c:v>
                </c:pt>
                <c:pt idx="9">
                  <c:v>Estonia</c:v>
                </c:pt>
                <c:pt idx="10">
                  <c:v>Lithuania</c:v>
                </c:pt>
                <c:pt idx="11">
                  <c:v>Latvia</c:v>
                </c:pt>
              </c:strCache>
            </c:strRef>
          </c:cat>
          <c:val>
            <c:numRef>
              <c:f>'data increase share road'!$C$7:$C$18</c:f>
              <c:numCache>
                <c:ptCount val="12"/>
                <c:pt idx="0">
                  <c:v>0.9482636250007851</c:v>
                </c:pt>
                <c:pt idx="1">
                  <c:v>0.7775073028237586</c:v>
                </c:pt>
                <c:pt idx="2">
                  <c:v>0.5655774183939867</c:v>
                </c:pt>
                <c:pt idx="3">
                  <c:v>0.6771203517127679</c:v>
                </c:pt>
                <c:pt idx="4">
                  <c:v>0.616419202343698</c:v>
                </c:pt>
                <c:pt idx="5">
                  <c:v>0.6816565878687924</c:v>
                </c:pt>
                <c:pt idx="6">
                  <c:v>0.5548559435222286</c:v>
                </c:pt>
                <c:pt idx="7">
                  <c:v>0.4349484436112099</c:v>
                </c:pt>
                <c:pt idx="8">
                  <c:v>0.37198285585382357</c:v>
                </c:pt>
                <c:pt idx="9">
                  <c:v>0.35264371894960966</c:v>
                </c:pt>
                <c:pt idx="10">
                  <c:v>0.49640841457157514</c:v>
                </c:pt>
                <c:pt idx="11">
                  <c:v>0.2541689573025472</c:v>
                </c:pt>
              </c:numCache>
            </c:numRef>
          </c:val>
        </c:ser>
        <c:overlap val="100"/>
        <c:gapWidth val="60"/>
        <c:axId val="51218136"/>
        <c:axId val="33752601"/>
      </c:barChart>
      <c:catAx>
        <c:axId val="51218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752601"/>
        <c:crosses val="autoZero"/>
        <c:auto val="1"/>
        <c:lblOffset val="100"/>
        <c:tickLblSkip val="1"/>
        <c:noMultiLvlLbl val="0"/>
      </c:catAx>
      <c:valAx>
        <c:axId val="33752601"/>
        <c:scaling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road in freight transport (tonne-km)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18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35"/>
          <c:w val="0.9432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increase share road'!$F$5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increase share road'!$E$7:$E$18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Latvia</c:v>
                </c:pt>
                <c:pt idx="3">
                  <c:v>Lithuania</c:v>
                </c:pt>
                <c:pt idx="4">
                  <c:v>Poland</c:v>
                </c:pt>
                <c:pt idx="5">
                  <c:v>Romania</c:v>
                </c:pt>
                <c:pt idx="6">
                  <c:v>Slovakia</c:v>
                </c:pt>
                <c:pt idx="7">
                  <c:v>Czech Republic</c:v>
                </c:pt>
                <c:pt idx="8">
                  <c:v>AC-11</c:v>
                </c:pt>
                <c:pt idx="9">
                  <c:v>Hungary</c:v>
                </c:pt>
                <c:pt idx="10">
                  <c:v>Bulgaria</c:v>
                </c:pt>
                <c:pt idx="11">
                  <c:v>Turkey</c:v>
                </c:pt>
              </c:strCache>
            </c:strRef>
          </c:cat>
          <c:val>
            <c:numRef>
              <c:f>'data increase share road'!$F$7:$F$18</c:f>
              <c:numCache>
                <c:ptCount val="12"/>
                <c:pt idx="0">
                  <c:v>0.6887612797374898</c:v>
                </c:pt>
                <c:pt idx="1">
                  <c:v>0.6222547584187409</c:v>
                </c:pt>
                <c:pt idx="2">
                  <c:v>0.8489740082079343</c:v>
                </c:pt>
                <c:pt idx="3">
                  <c:v>0.6587269327696935</c:v>
                </c:pt>
                <c:pt idx="4">
                  <c:v>0.5449188437661666</c:v>
                </c:pt>
                <c:pt idx="5">
                  <c:v>0.5070345980976273</c:v>
                </c:pt>
                <c:pt idx="6">
                  <c:v>0.4078398099440014</c:v>
                </c:pt>
                <c:pt idx="7">
                  <c:v>0.41750457892572795</c:v>
                </c:pt>
                <c:pt idx="8">
                  <c:v>0.5115590492232828</c:v>
                </c:pt>
                <c:pt idx="9">
                  <c:v>0.32676743887294996</c:v>
                </c:pt>
                <c:pt idx="10">
                  <c:v>0.21349585678328006</c:v>
                </c:pt>
                <c:pt idx="11">
                  <c:v>0.061605445938007534</c:v>
                </c:pt>
              </c:numCache>
            </c:numRef>
          </c:val>
        </c:ser>
        <c:ser>
          <c:idx val="1"/>
          <c:order val="1"/>
          <c:tx>
            <c:strRef>
              <c:f>'data increase share road'!$G$5</c:f>
              <c:strCache>
                <c:ptCount val="1"/>
                <c:pt idx="0">
                  <c:v>1999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road'!$E$7:$E$18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Latvia</c:v>
                </c:pt>
                <c:pt idx="3">
                  <c:v>Lithuania</c:v>
                </c:pt>
                <c:pt idx="4">
                  <c:v>Poland</c:v>
                </c:pt>
                <c:pt idx="5">
                  <c:v>Romania</c:v>
                </c:pt>
                <c:pt idx="6">
                  <c:v>Slovakia</c:v>
                </c:pt>
                <c:pt idx="7">
                  <c:v>Czech Republic</c:v>
                </c:pt>
                <c:pt idx="8">
                  <c:v>AC-11</c:v>
                </c:pt>
                <c:pt idx="9">
                  <c:v>Hungary</c:v>
                </c:pt>
                <c:pt idx="10">
                  <c:v>Bulgaria</c:v>
                </c:pt>
                <c:pt idx="11">
                  <c:v>Turkey</c:v>
                </c:pt>
              </c:strCache>
            </c:strRef>
          </c:cat>
          <c:val>
            <c:numRef>
              <c:f>'data increase share road'!$G$7:$G$18</c:f>
              <c:numCache>
                <c:ptCount val="12"/>
                <c:pt idx="0">
                  <c:v>0.6471788502484032</c:v>
                </c:pt>
                <c:pt idx="1">
                  <c:v>0.6280171441461764</c:v>
                </c:pt>
                <c:pt idx="2">
                  <c:v>0.7458310426974528</c:v>
                </c:pt>
                <c:pt idx="3">
                  <c:v>0.5033991790661878</c:v>
                </c:pt>
                <c:pt idx="4">
                  <c:v>0.437861731221777</c:v>
                </c:pt>
                <c:pt idx="5">
                  <c:v>0.47448039564275785</c:v>
                </c:pt>
                <c:pt idx="6">
                  <c:v>0.32821759105133497</c:v>
                </c:pt>
                <c:pt idx="7">
                  <c:v>0.3061549734383587</c:v>
                </c:pt>
                <c:pt idx="8">
                  <c:v>0.41881099644315173</c:v>
                </c:pt>
                <c:pt idx="9">
                  <c:v>0.2832325453545904</c:v>
                </c:pt>
                <c:pt idx="10">
                  <c:v>0.2149058747160013</c:v>
                </c:pt>
                <c:pt idx="11">
                  <c:v>0.05173637499921488</c:v>
                </c:pt>
              </c:numCache>
            </c:numRef>
          </c:val>
        </c:ser>
        <c:overlap val="100"/>
        <c:gapWidth val="60"/>
        <c:axId val="44850066"/>
        <c:axId val="6316931"/>
      </c:barChart>
      <c:catAx>
        <c:axId val="44850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316931"/>
        <c:crosses val="autoZero"/>
        <c:auto val="1"/>
        <c:lblOffset val="100"/>
        <c:tickLblSkip val="1"/>
        <c:noMultiLvlLbl val="0"/>
      </c:catAx>
      <c:valAx>
        <c:axId val="63169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rail in freight transport (tonne-km)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50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675"/>
          <c:w val="0.941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data_trade_volumes!$B$5</c:f>
              <c:strCache>
                <c:ptCount val="1"/>
                <c:pt idx="0">
                  <c:v>EU imports from CEE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data_trade_volumes!$A$6:$A$13</c:f>
              <c:numCache>
                <c:ptCount val="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</c:numCache>
            </c:numRef>
          </c:cat>
          <c:val>
            <c:numRef>
              <c:f>data_trade_volumes!$B$6:$B$13</c:f>
              <c:numCache>
                <c:ptCount val="8"/>
                <c:pt idx="0">
                  <c:v>46026</c:v>
                </c:pt>
                <c:pt idx="1">
                  <c:v>48074.5</c:v>
                </c:pt>
                <c:pt idx="2">
                  <c:v>50123</c:v>
                </c:pt>
                <c:pt idx="3">
                  <c:v>65778.5</c:v>
                </c:pt>
                <c:pt idx="4">
                  <c:v>81434</c:v>
                </c:pt>
                <c:pt idx="5">
                  <c:v>88760</c:v>
                </c:pt>
                <c:pt idx="6">
                  <c:v>105946</c:v>
                </c:pt>
                <c:pt idx="7">
                  <c:v>108210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data_trade_volumes!$C$5</c:f>
              <c:strCache>
                <c:ptCount val="1"/>
                <c:pt idx="0">
                  <c:v>EU exports to CEE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data_trade_volumes!$A$6:$A$13</c:f>
              <c:numCache>
                <c:ptCount val="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</c:numCache>
            </c:numRef>
          </c:cat>
          <c:val>
            <c:numRef>
              <c:f>data_trade_volumes!$C$6:$C$13</c:f>
              <c:numCache>
                <c:ptCount val="8"/>
                <c:pt idx="0">
                  <c:v>6778</c:v>
                </c:pt>
                <c:pt idx="1">
                  <c:v>8137</c:v>
                </c:pt>
                <c:pt idx="2">
                  <c:v>9496</c:v>
                </c:pt>
                <c:pt idx="3">
                  <c:v>16729</c:v>
                </c:pt>
                <c:pt idx="4">
                  <c:v>23962</c:v>
                </c:pt>
                <c:pt idx="5">
                  <c:v>28786</c:v>
                </c:pt>
                <c:pt idx="6">
                  <c:v>26902</c:v>
                </c:pt>
                <c:pt idx="7">
                  <c:v>29757</c:v>
                </c:pt>
              </c:numCache>
            </c:numRef>
          </c:val>
          <c:smooth val="0"/>
        </c:ser>
        <c:marker val="1"/>
        <c:axId val="24520748"/>
        <c:axId val="55505357"/>
      </c:lineChart>
      <c:catAx>
        <c:axId val="2452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05357"/>
        <c:crosses val="autoZero"/>
        <c:auto val="1"/>
        <c:lblOffset val="100"/>
        <c:noMultiLvlLbl val="0"/>
      </c:catAx>
      <c:valAx>
        <c:axId val="5550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520748"/>
        <c:crossesAt val="1"/>
        <c:crossBetween val="midCat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25"/>
          <c:w val="0.77425"/>
          <c:h val="0.95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'data_EU_AC-trade_split'!$C$5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'data_EU_AC-trade_split'!$C$6:$C$8</c:f>
              <c:numCache>
                <c:ptCount val="3"/>
                <c:pt idx="0">
                  <c:v>0.415</c:v>
                </c:pt>
                <c:pt idx="1">
                  <c:v>0.723</c:v>
                </c:pt>
                <c:pt idx="2">
                  <c:v>0.555</c:v>
                </c:pt>
              </c:numCache>
            </c:numRef>
          </c:val>
        </c:ser>
        <c:ser>
          <c:idx val="0"/>
          <c:order val="1"/>
          <c:tx>
            <c:strRef>
              <c:f>'data_EU_AC-trade_split'!$B$5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'data_EU_AC-trade_split'!$B$6:$B$8</c:f>
              <c:numCache>
                <c:ptCount val="3"/>
                <c:pt idx="0">
                  <c:v>0.492</c:v>
                </c:pt>
                <c:pt idx="1">
                  <c:v>0.144</c:v>
                </c:pt>
                <c:pt idx="2">
                  <c:v>0.356</c:v>
                </c:pt>
              </c:numCache>
            </c:numRef>
          </c:val>
        </c:ser>
        <c:ser>
          <c:idx val="2"/>
          <c:order val="2"/>
          <c:tx>
            <c:strRef>
              <c:f>'data_EU_AC-trade_split'!$D$5</c:f>
              <c:strCache>
                <c:ptCount val="1"/>
                <c:pt idx="0">
                  <c:v>Inland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'data_EU_AC-trade_split'!$D$6:$D$8</c:f>
              <c:numCache>
                <c:ptCount val="3"/>
                <c:pt idx="0">
                  <c:v>0.026</c:v>
                </c:pt>
                <c:pt idx="1">
                  <c:v>0.076</c:v>
                </c:pt>
                <c:pt idx="2">
                  <c:v>0.088</c:v>
                </c:pt>
              </c:numCache>
            </c:numRef>
          </c:val>
        </c:ser>
        <c:ser>
          <c:idx val="3"/>
          <c:order val="3"/>
          <c:tx>
            <c:strRef>
              <c:f>'data_EU_AC-trade_split'!$E$5</c:f>
              <c:strCache>
                <c:ptCount val="1"/>
                <c:pt idx="0">
                  <c:v>Oil pipeline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'data_EU_AC-trade_split'!$E$6:$E$8</c:f>
              <c:numCache>
                <c:ptCount val="3"/>
                <c:pt idx="0">
                  <c:v>0.068</c:v>
                </c:pt>
                <c:pt idx="1">
                  <c:v>0.056</c:v>
                </c:pt>
                <c:pt idx="2">
                  <c:v>0.001</c:v>
                </c:pt>
              </c:numCache>
            </c:numRef>
          </c:val>
        </c:ser>
        <c:overlap val="100"/>
        <c:axId val="9688742"/>
        <c:axId val="15387383"/>
      </c:barChart>
      <c:catAx>
        <c:axId val="968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7383"/>
        <c:crosses val="autoZero"/>
        <c:auto val="1"/>
        <c:lblOffset val="100"/>
        <c:noMultiLvlLbl val="0"/>
      </c:catAx>
      <c:valAx>
        <c:axId val="153873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88742"/>
        <c:crossesAt val="1"/>
        <c:crossBetween val="between"/>
        <c:dispUnits/>
        <c:majorUnit val="0.25"/>
      </c:valAx>
      <c:spPr>
        <a:noFill/>
      </c:spPr>
    </c:plotArea>
    <c:legend>
      <c:legendPos val="r"/>
      <c:layout>
        <c:manualLayout>
          <c:xMode val="edge"/>
          <c:yMode val="edge"/>
          <c:x val="0.7995"/>
          <c:y val="0.35475"/>
          <c:w val="0.19425"/>
          <c:h val="0.38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0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0.23675</cdr:y>
    </cdr:from>
    <cdr:to>
      <cdr:x>0.51075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352550"/>
          <a:ext cx="2581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EU-15 imports from AC-10</a:t>
          </a:r>
        </a:p>
      </cdr:txBody>
    </cdr:sp>
  </cdr:relSizeAnchor>
  <cdr:relSizeAnchor xmlns:cdr="http://schemas.openxmlformats.org/drawingml/2006/chartDrawing">
    <cdr:from>
      <cdr:x>0.52775</cdr:x>
      <cdr:y>0.80675</cdr:y>
    </cdr:from>
    <cdr:to>
      <cdr:x>0.7845</cdr:x>
      <cdr:y>0.8675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4638675"/>
          <a:ext cx="2371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EU-15 exports to AC-10</a:t>
          </a:r>
        </a:p>
      </cdr:txBody>
    </cdr:sp>
  </cdr:relSizeAnchor>
  <cdr:relSizeAnchor xmlns:cdr="http://schemas.openxmlformats.org/drawingml/2006/chartDrawing">
    <cdr:from>
      <cdr:x>0.61825</cdr:x>
      <cdr:y>0.7375</cdr:y>
    </cdr:from>
    <cdr:to>
      <cdr:x>0.61925</cdr:x>
      <cdr:y>0.8015</cdr:y>
    </cdr:to>
    <cdr:sp>
      <cdr:nvSpPr>
        <cdr:cNvPr id="3" name="Line 3"/>
        <cdr:cNvSpPr>
          <a:spLocks/>
        </cdr:cNvSpPr>
      </cdr:nvSpPr>
      <cdr:spPr>
        <a:xfrm>
          <a:off x="5705475" y="42386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0.313</cdr:y>
    </cdr:from>
    <cdr:to>
      <cdr:x>0.50525</cdr:x>
      <cdr:y>0.40725</cdr:y>
    </cdr:to>
    <cdr:sp>
      <cdr:nvSpPr>
        <cdr:cNvPr id="4" name="Line 4"/>
        <cdr:cNvSpPr>
          <a:spLocks/>
        </cdr:cNvSpPr>
      </cdr:nvSpPr>
      <cdr:spPr>
        <a:xfrm>
          <a:off x="4191000" y="1800225"/>
          <a:ext cx="476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</xdr:row>
      <xdr:rowOff>57150</xdr:rowOff>
    </xdr:from>
    <xdr:to>
      <xdr:col>6</xdr:col>
      <xdr:colOff>228600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14325" y="3009900"/>
        <a:ext cx="35718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20</xdr:row>
      <xdr:rowOff>66675</xdr:rowOff>
    </xdr:from>
    <xdr:to>
      <xdr:col>12</xdr:col>
      <xdr:colOff>485775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4010025" y="3019425"/>
        <a:ext cx="37909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0.1095</cdr:y>
    </cdr:from>
    <cdr:to>
      <cdr:x>0.618</cdr:x>
      <cdr:y>0.1625</cdr:y>
    </cdr:to>
    <cdr:sp>
      <cdr:nvSpPr>
        <cdr:cNvPr id="1" name="TextBox 4"/>
        <cdr:cNvSpPr txBox="1">
          <a:spLocks noChangeArrowheads="1"/>
        </cdr:cNvSpPr>
      </cdr:nvSpPr>
      <cdr:spPr>
        <a:xfrm>
          <a:off x="3095625" y="77152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0.52875</cdr:x>
      <cdr:y>0.36325</cdr:y>
    </cdr:from>
    <cdr:to>
      <cdr:x>0.638</cdr:x>
      <cdr:y>0.41625</cdr:y>
    </cdr:to>
    <cdr:sp>
      <cdr:nvSpPr>
        <cdr:cNvPr id="2" name="TextBox 5"/>
        <cdr:cNvSpPr txBox="1">
          <a:spLocks noChangeArrowheads="1"/>
        </cdr:cNvSpPr>
      </cdr:nvSpPr>
      <cdr:spPr>
        <a:xfrm>
          <a:off x="3219450" y="2562225"/>
          <a:ext cx="666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0.196</cdr:x>
      <cdr:y>0.689</cdr:y>
    </cdr:from>
    <cdr:to>
      <cdr:x>0.508</cdr:x>
      <cdr:y>0.7555</cdr:y>
    </cdr:to>
    <cdr:sp>
      <cdr:nvSpPr>
        <cdr:cNvPr id="3" name="TextBox 6"/>
        <cdr:cNvSpPr txBox="1">
          <a:spLocks noChangeArrowheads="1"/>
        </cdr:cNvSpPr>
      </cdr:nvSpPr>
      <cdr:spPr>
        <a:xfrm>
          <a:off x="1190625" y="4867275"/>
          <a:ext cx="1905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Oil pipelines</a:t>
          </a:r>
        </a:p>
      </cdr:txBody>
    </cdr:sp>
  </cdr:relSizeAnchor>
  <cdr:relSizeAnchor xmlns:cdr="http://schemas.openxmlformats.org/drawingml/2006/chartDrawing">
    <cdr:from>
      <cdr:x>0.53025</cdr:x>
      <cdr:y>0.8475</cdr:y>
    </cdr:from>
    <cdr:to>
      <cdr:x>0.82875</cdr:x>
      <cdr:y>0.8985</cdr:y>
    </cdr:to>
    <cdr:sp>
      <cdr:nvSpPr>
        <cdr:cNvPr id="4" name="TextBox 7"/>
        <cdr:cNvSpPr txBox="1">
          <a:spLocks noChangeArrowheads="1"/>
        </cdr:cNvSpPr>
      </cdr:nvSpPr>
      <cdr:spPr>
        <a:xfrm>
          <a:off x="3228975" y="5991225"/>
          <a:ext cx="1819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Inland shipping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0.507</cdr:y>
    </cdr:from>
    <cdr:to>
      <cdr:x>0.851</cdr:x>
      <cdr:y>0.53125</cdr:y>
    </cdr:to>
    <cdr:sp>
      <cdr:nvSpPr>
        <cdr:cNvPr id="1" name="Rectangle 9"/>
        <cdr:cNvSpPr>
          <a:spLocks/>
        </cdr:cNvSpPr>
      </cdr:nvSpPr>
      <cdr:spPr>
        <a:xfrm>
          <a:off x="7248525" y="2914650"/>
          <a:ext cx="609600" cy="142875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</cdr:x>
      <cdr:y>0.45925</cdr:y>
    </cdr:from>
    <cdr:to>
      <cdr:x>0.85025</cdr:x>
      <cdr:y>0.48425</cdr:y>
    </cdr:to>
    <cdr:sp>
      <cdr:nvSpPr>
        <cdr:cNvPr id="2" name="Rectangle 10"/>
        <cdr:cNvSpPr>
          <a:spLocks/>
        </cdr:cNvSpPr>
      </cdr:nvSpPr>
      <cdr:spPr>
        <a:xfrm>
          <a:off x="7248525" y="2638425"/>
          <a:ext cx="600075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0.439</cdr:y>
    </cdr:from>
    <cdr:to>
      <cdr:x>0.93525</cdr:x>
      <cdr:y>0.5505</cdr:y>
    </cdr:to>
    <cdr:sp>
      <cdr:nvSpPr>
        <cdr:cNvPr id="3" name="TextBox 13"/>
        <cdr:cNvSpPr txBox="1">
          <a:spLocks noChangeArrowheads="1"/>
        </cdr:cNvSpPr>
      </cdr:nvSpPr>
      <cdr:spPr>
        <a:xfrm>
          <a:off x="7962900" y="2524125"/>
          <a:ext cx="676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1999
1996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0.507</cdr:y>
    </cdr:from>
    <cdr:to>
      <cdr:x>0.85625</cdr:x>
      <cdr:y>0.53125</cdr:y>
    </cdr:to>
    <cdr:sp>
      <cdr:nvSpPr>
        <cdr:cNvPr id="1" name="Rectangle 1"/>
        <cdr:cNvSpPr>
          <a:spLocks/>
        </cdr:cNvSpPr>
      </cdr:nvSpPr>
      <cdr:spPr>
        <a:xfrm>
          <a:off x="7296150" y="2914650"/>
          <a:ext cx="619125" cy="14287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0.78975</cdr:x>
      <cdr:y>0.45925</cdr:y>
    </cdr:from>
    <cdr:to>
      <cdr:x>0.8555</cdr:x>
      <cdr:y>0.48425</cdr:y>
    </cdr:to>
    <cdr:sp>
      <cdr:nvSpPr>
        <cdr:cNvPr id="2" name="Rectangle 2"/>
        <cdr:cNvSpPr>
          <a:spLocks/>
        </cdr:cNvSpPr>
      </cdr:nvSpPr>
      <cdr:spPr>
        <a:xfrm>
          <a:off x="7296150" y="2638425"/>
          <a:ext cx="609600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0.86725</cdr:x>
      <cdr:y>0.439</cdr:y>
    </cdr:from>
    <cdr:to>
      <cdr:x>0.94125</cdr:x>
      <cdr:y>0.5505</cdr:y>
    </cdr:to>
    <cdr:sp>
      <cdr:nvSpPr>
        <cdr:cNvPr id="3" name="TextBox 3"/>
        <cdr:cNvSpPr txBox="1">
          <a:spLocks noChangeArrowheads="1"/>
        </cdr:cNvSpPr>
      </cdr:nvSpPr>
      <cdr:spPr>
        <a:xfrm>
          <a:off x="8010525" y="2524125"/>
          <a:ext cx="685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1999
1996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\phg\emission%20from%20pocket%20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13%20EU%20-%20Freight%20transport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00%20EUAC%20-%20Base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00%20EUAC%20-%20Base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13%20EU%20-%20Freight%20transpor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Air"/>
    </sheetNames>
    <sheetDataSet>
      <sheetData sheetId="5">
        <row r="9">
          <cell r="B9">
            <v>199.50392815259147</v>
          </cell>
        </row>
        <row r="10">
          <cell r="B10">
            <v>220.93712742342163</v>
          </cell>
        </row>
      </sheetData>
      <sheetData sheetId="9">
        <row r="27">
          <cell r="C27">
            <v>2000</v>
          </cell>
          <cell r="E27">
            <v>1991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2">
        <row r="11">
          <cell r="P11">
            <v>377479.771</v>
          </cell>
        </row>
        <row r="12">
          <cell r="P12">
            <v>396518.94499999995</v>
          </cell>
        </row>
        <row r="13">
          <cell r="P13">
            <v>415513.98500000004</v>
          </cell>
        </row>
        <row r="14">
          <cell r="P14">
            <v>427674.28300000005</v>
          </cell>
        </row>
        <row r="15">
          <cell r="B15">
            <v>438414.329</v>
          </cell>
          <cell r="P15">
            <v>427742.59099999996</v>
          </cell>
        </row>
        <row r="16">
          <cell r="P16">
            <v>449488.019</v>
          </cell>
        </row>
      </sheetData>
      <sheetData sheetId="5">
        <row r="12">
          <cell r="B12">
            <v>532549.359872</v>
          </cell>
        </row>
        <row r="13">
          <cell r="B13">
            <v>557916.091136</v>
          </cell>
        </row>
        <row r="14">
          <cell r="B14">
            <v>574280.592128</v>
          </cell>
        </row>
        <row r="15">
          <cell r="B15">
            <v>573273.5974399999</v>
          </cell>
        </row>
        <row r="16">
          <cell r="B16">
            <v>601949.696768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5">
        <row r="12">
          <cell r="B12">
            <v>532549.359872</v>
          </cell>
          <cell r="C12">
            <v>11777.348608</v>
          </cell>
          <cell r="D12">
            <v>9032.578048</v>
          </cell>
          <cell r="E12">
            <v>54268.86656</v>
          </cell>
          <cell r="F12">
            <v>4976.11776</v>
          </cell>
          <cell r="G12">
            <v>45267.542016</v>
          </cell>
          <cell r="H12">
            <v>5068.27776</v>
          </cell>
          <cell r="I12">
            <v>6748.128256</v>
          </cell>
          <cell r="J12">
            <v>3375.475968</v>
          </cell>
          <cell r="K12">
            <v>134709.583872</v>
          </cell>
          <cell r="L12">
            <v>36877.205504</v>
          </cell>
          <cell r="M12">
            <v>19517.45024</v>
          </cell>
          <cell r="N12">
            <v>19399.34208</v>
          </cell>
          <cell r="O12">
            <v>181531.4432</v>
          </cell>
          <cell r="P12">
            <v>289955.30854399997</v>
          </cell>
        </row>
        <row r="15">
          <cell r="C15">
            <v>11603.738624</v>
          </cell>
        </row>
        <row r="16">
          <cell r="D16">
            <v>10645.748736</v>
          </cell>
          <cell r="E16">
            <v>54561.468416</v>
          </cell>
          <cell r="F16">
            <v>6066.494464</v>
          </cell>
          <cell r="G16">
            <v>54371.442688</v>
          </cell>
          <cell r="H16">
            <v>6160.15872</v>
          </cell>
          <cell r="I16">
            <v>7596.791296</v>
          </cell>
          <cell r="J16">
            <v>3986.98112</v>
          </cell>
          <cell r="K16">
            <v>163235.692544</v>
          </cell>
          <cell r="L16">
            <v>32748.480512</v>
          </cell>
          <cell r="M16">
            <v>22471.032832</v>
          </cell>
          <cell r="N16">
            <v>23177.334784</v>
          </cell>
          <cell r="O16">
            <v>204651.3152</v>
          </cell>
          <cell r="P16">
            <v>337640.415744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modal split"/>
      <sheetName val="modal split by 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Blad1"/>
      <sheetName val="Air"/>
    </sheetNames>
    <sheetDataSet>
      <sheetData sheetId="7">
        <row r="14">
          <cell r="B14">
            <v>0.7729044958608016</v>
          </cell>
          <cell r="C14">
            <v>0.1503979056184372</v>
          </cell>
          <cell r="D14">
            <v>0.07669759852076126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enlargement/report_10_99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8"/>
  <sheetViews>
    <sheetView workbookViewId="0" topLeftCell="A1">
      <selection activeCell="D22" sqref="D22"/>
    </sheetView>
  </sheetViews>
  <sheetFormatPr defaultColWidth="9.140625" defaultRowHeight="12.75"/>
  <cols>
    <col min="1" max="1" width="19.28125" style="6" customWidth="1"/>
    <col min="2" max="16384" width="9.140625" style="6" customWidth="1"/>
  </cols>
  <sheetData>
    <row r="1" spans="1:2" ht="11.25">
      <c r="A1" s="5" t="s">
        <v>44</v>
      </c>
      <c r="B1" s="5"/>
    </row>
    <row r="3" ht="11.25">
      <c r="A3" s="6" t="s">
        <v>13</v>
      </c>
    </row>
    <row r="6" spans="1:2" ht="11.25">
      <c r="A6" s="6" t="s">
        <v>15</v>
      </c>
      <c r="B6" s="6" t="s">
        <v>75</v>
      </c>
    </row>
    <row r="7" ht="11.25">
      <c r="B7" s="6" t="s">
        <v>143</v>
      </c>
    </row>
    <row r="8" ht="11.25">
      <c r="B8" s="6" t="s">
        <v>74</v>
      </c>
    </row>
    <row r="9" ht="11.25">
      <c r="B9" s="6" t="s">
        <v>144</v>
      </c>
    </row>
    <row r="10" ht="11.25">
      <c r="B10" s="6" t="s">
        <v>152</v>
      </c>
    </row>
    <row r="11" ht="11.25">
      <c r="B11" s="6" t="s">
        <v>172</v>
      </c>
    </row>
    <row r="13" spans="1:2" ht="11.25">
      <c r="A13" s="6" t="s">
        <v>14</v>
      </c>
      <c r="B13" s="6" t="s">
        <v>17</v>
      </c>
    </row>
    <row r="14" ht="11.25">
      <c r="B14" s="6" t="s">
        <v>56</v>
      </c>
    </row>
    <row r="15" ht="11.25">
      <c r="B15" s="6" t="s">
        <v>57</v>
      </c>
    </row>
    <row r="16" ht="11.25">
      <c r="B16" s="6" t="s">
        <v>92</v>
      </c>
    </row>
    <row r="17" ht="11.25">
      <c r="B17" s="69" t="s">
        <v>124</v>
      </c>
    </row>
    <row r="18" ht="11.25">
      <c r="B18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48" customWidth="1"/>
    <col min="2" max="2" width="13.28125" style="48" bestFit="1" customWidth="1"/>
    <col min="3" max="3" width="16.7109375" style="48" customWidth="1"/>
    <col min="4" max="5" width="8.00390625" style="48" customWidth="1"/>
    <col min="6" max="6" width="27.7109375" style="48" customWidth="1"/>
    <col min="7" max="8" width="8.00390625" style="48" customWidth="1"/>
    <col min="9" max="9" width="9.57421875" style="48" customWidth="1"/>
    <col min="10" max="10" width="8.7109375" style="48" customWidth="1"/>
    <col min="11" max="16384" width="8.00390625" style="48" customWidth="1"/>
  </cols>
  <sheetData>
    <row r="1" ht="11.25">
      <c r="A1" s="47" t="s">
        <v>134</v>
      </c>
    </row>
    <row r="4" spans="6:11" ht="11.25">
      <c r="F4" s="56"/>
      <c r="G4" s="56"/>
      <c r="H4" s="56"/>
      <c r="I4" s="56"/>
      <c r="J4" s="56"/>
      <c r="K4" s="56"/>
    </row>
    <row r="5" spans="1:11" ht="22.5">
      <c r="A5" s="57"/>
      <c r="B5" s="57" t="s">
        <v>42</v>
      </c>
      <c r="C5" s="57" t="s">
        <v>41</v>
      </c>
      <c r="D5" s="57" t="s">
        <v>79</v>
      </c>
      <c r="E5" s="57" t="s">
        <v>80</v>
      </c>
      <c r="F5" s="56"/>
      <c r="G5" s="56"/>
      <c r="H5" s="56"/>
      <c r="I5" s="56"/>
      <c r="J5" s="56"/>
      <c r="K5" s="56"/>
    </row>
    <row r="6" spans="1:11" ht="11.25">
      <c r="A6" s="57" t="s">
        <v>78</v>
      </c>
      <c r="B6" s="58">
        <v>0.492</v>
      </c>
      <c r="C6" s="58">
        <v>0.415</v>
      </c>
      <c r="D6" s="58">
        <v>0.026</v>
      </c>
      <c r="E6" s="58">
        <v>0.068</v>
      </c>
      <c r="K6" s="56"/>
    </row>
    <row r="7" spans="1:11" ht="11.25">
      <c r="A7" s="57" t="s">
        <v>67</v>
      </c>
      <c r="B7" s="58">
        <v>0.144</v>
      </c>
      <c r="C7" s="58">
        <v>0.723</v>
      </c>
      <c r="D7" s="58">
        <v>0.076</v>
      </c>
      <c r="E7" s="58">
        <v>0.056</v>
      </c>
      <c r="K7" s="56"/>
    </row>
    <row r="8" spans="1:11" ht="11.25">
      <c r="A8" s="57" t="s">
        <v>68</v>
      </c>
      <c r="B8" s="58">
        <v>0.356</v>
      </c>
      <c r="C8" s="58">
        <v>0.555</v>
      </c>
      <c r="D8" s="58">
        <v>0.088</v>
      </c>
      <c r="E8" s="58">
        <v>0.001</v>
      </c>
      <c r="K8" s="56"/>
    </row>
    <row r="9" spans="1:11" ht="11.25">
      <c r="A9" s="54"/>
      <c r="C9" s="55"/>
      <c r="K9" s="56"/>
    </row>
    <row r="10" spans="1:2" ht="11.25">
      <c r="A10" s="49" t="s">
        <v>70</v>
      </c>
      <c r="B10" s="48" t="s">
        <v>76</v>
      </c>
    </row>
    <row r="11" spans="1:2" ht="11.25">
      <c r="A11" s="49"/>
      <c r="B11" s="48" t="s">
        <v>136</v>
      </c>
    </row>
    <row r="12" ht="11.25">
      <c r="A12" s="49"/>
    </row>
    <row r="13" spans="1:2" ht="11.25">
      <c r="A13" s="49" t="s">
        <v>71</v>
      </c>
      <c r="B13" s="48" t="s">
        <v>135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5" t="s">
        <v>88</v>
      </c>
      <c r="B1" s="6"/>
      <c r="C1" s="6"/>
      <c r="D1" s="6"/>
      <c r="E1" s="6"/>
      <c r="F1" s="6"/>
      <c r="G1" s="6"/>
    </row>
    <row r="2" spans="1:7" ht="12.75">
      <c r="A2" s="5"/>
      <c r="B2" s="6"/>
      <c r="C2" s="6"/>
      <c r="D2" s="6"/>
      <c r="E2" s="6"/>
      <c r="F2" s="6"/>
      <c r="G2" s="6"/>
    </row>
    <row r="3" spans="1:7" ht="12.75">
      <c r="A3" s="6"/>
      <c r="B3" s="38" t="s">
        <v>63</v>
      </c>
      <c r="C3" s="31" t="s">
        <v>0</v>
      </c>
      <c r="D3" s="31" t="s">
        <v>2</v>
      </c>
      <c r="E3" s="31" t="s">
        <v>4</v>
      </c>
      <c r="F3" s="31" t="s">
        <v>5</v>
      </c>
      <c r="G3" s="32" t="s">
        <v>20</v>
      </c>
    </row>
    <row r="4" spans="1:7" ht="12.75">
      <c r="A4" s="33">
        <v>1990</v>
      </c>
      <c r="B4" s="24">
        <f>+manip_maritime_tonnes!B28</f>
        <v>100</v>
      </c>
      <c r="C4" s="24">
        <f>+manip_maritime_tonnes!C28</f>
        <v>100</v>
      </c>
      <c r="D4" s="24">
        <f>+manip_maritime_tonnes!D28</f>
        <v>100</v>
      </c>
      <c r="E4" s="24">
        <f>+manip_maritime_tonnes!E28</f>
        <v>100</v>
      </c>
      <c r="F4" s="24">
        <f>+manip_maritime_tonnes!F28</f>
        <v>100</v>
      </c>
      <c r="G4" s="24">
        <f>+manip_maritime_tonnes!G28</f>
        <v>100</v>
      </c>
    </row>
    <row r="5" spans="1:7" ht="12.75">
      <c r="A5" s="33">
        <v>1991</v>
      </c>
      <c r="B5" s="24">
        <f>+manip_maritime_tonnes!B29</f>
        <v>83.29765746193686</v>
      </c>
      <c r="C5" s="24">
        <f>+manip_maritime_tonnes!C29</f>
        <v>72.46170442286946</v>
      </c>
      <c r="D5" s="24">
        <f>+manip_maritime_tonnes!D29</f>
        <v>119.94603569946034</v>
      </c>
      <c r="E5" s="24">
        <f>+manip_maritime_tonnes!E29</f>
        <v>83.71623676425865</v>
      </c>
      <c r="F5" s="24">
        <f>+manip_maritime_tonnes!F29</f>
        <v>97.6800446622418</v>
      </c>
      <c r="G5" s="24">
        <f>+manip_maritime_tonnes!G29</f>
        <v>90.76224177505739</v>
      </c>
    </row>
    <row r="6" spans="1:7" ht="12.75">
      <c r="A6" s="33">
        <v>1992</v>
      </c>
      <c r="B6" s="24">
        <f>+manip_maritime_tonnes!B30</f>
        <v>81.86405540587073</v>
      </c>
      <c r="C6" s="24">
        <f>+manip_maritime_tonnes!C30</f>
        <v>65.73031283710895</v>
      </c>
      <c r="D6" s="24">
        <f>+manip_maritime_tonnes!D30</f>
        <v>139.89207139892073</v>
      </c>
      <c r="E6" s="24">
        <f>+manip_maritime_tonnes!E30</f>
        <v>75.71535207763125</v>
      </c>
      <c r="F6" s="24">
        <f>+manip_maritime_tonnes!F30</f>
        <v>80.15631784628745</v>
      </c>
      <c r="G6" s="24">
        <f>+manip_maritime_tonnes!G30</f>
        <v>81.52448355011477</v>
      </c>
    </row>
    <row r="7" spans="1:7" ht="12.75">
      <c r="A7" s="33">
        <v>1993</v>
      </c>
      <c r="B7" s="24">
        <f>+manip_maritime_tonnes!B31</f>
        <v>89.00224704742229</v>
      </c>
      <c r="C7" s="24">
        <f>+manip_maritime_tonnes!C31</f>
        <v>79.47788565264293</v>
      </c>
      <c r="D7" s="24">
        <f>+manip_maritime_tonnes!D31</f>
        <v>159.83810709838107</v>
      </c>
      <c r="E7" s="24">
        <f>+manip_maritime_tonnes!E31</f>
        <v>75.77064499184429</v>
      </c>
      <c r="F7" s="24">
        <f>+manip_maritime_tonnes!F31</f>
        <v>97.83512189070157</v>
      </c>
      <c r="G7" s="24">
        <f>+manip_maritime_tonnes!G31</f>
        <v>94.66335118592197</v>
      </c>
    </row>
    <row r="8" spans="1:7" ht="12.75">
      <c r="A8" s="33">
        <v>1994</v>
      </c>
      <c r="B8" s="24">
        <f>+manip_maritime_tonnes!B32</f>
        <v>95.73540217889054</v>
      </c>
      <c r="C8" s="24">
        <f>+manip_maritime_tonnes!C32</f>
        <v>86.12729234088458</v>
      </c>
      <c r="D8" s="24">
        <f>+manip_maritime_tonnes!D32</f>
        <v>161.58156911581568</v>
      </c>
      <c r="E8" s="24">
        <f>+manip_maritime_tonnes!E32</f>
        <v>96.95059578115065</v>
      </c>
      <c r="F8" s="24">
        <f>+manip_maritime_tonnes!F32</f>
        <v>90.0936666459897</v>
      </c>
      <c r="G8" s="24">
        <f>+manip_maritime_tonnes!G32</f>
        <v>72.22073450650345</v>
      </c>
    </row>
    <row r="9" spans="1:7" ht="12.75">
      <c r="A9" s="33">
        <v>1995</v>
      </c>
      <c r="B9" s="24">
        <f>+manip_maritime_tonnes!B33</f>
        <v>101.16825166931129</v>
      </c>
      <c r="C9" s="24">
        <f>+manip_maritime_tonnes!C33</f>
        <v>103.47788565264293</v>
      </c>
      <c r="D9" s="24">
        <f>+manip_maritime_tonnes!D33</f>
        <v>195.61643835616437</v>
      </c>
      <c r="E9" s="24">
        <f>+manip_maritime_tonnes!E33</f>
        <v>107.77971302977522</v>
      </c>
      <c r="F9" s="24">
        <f>+manip_maritime_tonnes!F33</f>
        <v>78.90949692947088</v>
      </c>
      <c r="G9" s="24">
        <f>+manip_maritime_tonnes!G33</f>
        <v>55.916220351951026</v>
      </c>
    </row>
    <row r="10" spans="1:7" ht="12.75">
      <c r="A10" s="33">
        <v>1996</v>
      </c>
      <c r="B10" s="24">
        <f>+manip_maritime_tonnes!B34</f>
        <v>107.02708171371978</v>
      </c>
      <c r="C10" s="24">
        <f>+manip_maritime_tonnes!C34</f>
        <v>93.36353829557713</v>
      </c>
      <c r="D10" s="24">
        <f>+manip_maritime_tonnes!D34</f>
        <v>220.34869240348692</v>
      </c>
      <c r="E10" s="24">
        <f>+manip_maritime_tonnes!E34</f>
        <v>124.50305493351026</v>
      </c>
      <c r="F10" s="24">
        <f>+manip_maritime_tonnes!F34</f>
        <v>92.02903045716766</v>
      </c>
      <c r="G10" s="24">
        <f>+manip_maritime_tonnes!G34</f>
        <v>60.52601377199694</v>
      </c>
    </row>
    <row r="11" spans="1:7" ht="12.75">
      <c r="A11" s="33">
        <v>1997</v>
      </c>
      <c r="B11" s="24">
        <f>+manip_maritime_tonnes!B35</f>
        <v>112.74746807808222</v>
      </c>
      <c r="C11" s="24">
        <f>+manip_maritime_tonnes!C35</f>
        <v>89.18230852211435</v>
      </c>
      <c r="D11" s="24">
        <f>+manip_maritime_tonnes!D35</f>
        <v>290.8717310087173</v>
      </c>
      <c r="E11" s="24">
        <f>+manip_maritime_tonnes!E35</f>
        <v>140.13989107295902</v>
      </c>
      <c r="F11" s="24">
        <f>+manip_maritime_tonnes!F35</f>
        <v>100.05582780224552</v>
      </c>
      <c r="G11" s="24" t="e">
        <f>+manip_maritime_tonnes!G35</f>
        <v>#N/A</v>
      </c>
    </row>
    <row r="12" spans="1:7" ht="12.75">
      <c r="A12" s="33">
        <v>1998</v>
      </c>
      <c r="B12" s="24">
        <f>+manip_maritime_tonnes!B36</f>
        <v>112.42372285705157</v>
      </c>
      <c r="C12" s="24">
        <f>+manip_maritime_tonnes!C36</f>
        <v>77.00539374325783</v>
      </c>
      <c r="D12" s="24">
        <f>+manip_maritime_tonnes!D36</f>
        <v>340.68493150684935</v>
      </c>
      <c r="E12" s="24">
        <f>+manip_maritime_tonnes!E36</f>
        <v>144.5688535014238</v>
      </c>
      <c r="F12" s="24">
        <f>+manip_maritime_tonnes!F36</f>
        <v>93.14558650207803</v>
      </c>
      <c r="G12" s="24" t="e">
        <f>+manip_maritime_tonnes!G36</f>
        <v>#N/A</v>
      </c>
    </row>
    <row r="13" spans="1:7" ht="12.75">
      <c r="A13" s="33">
        <v>1999</v>
      </c>
      <c r="B13" s="24" t="e">
        <f>+manip_maritime_tonnes!B37</f>
        <v>#N/A</v>
      </c>
      <c r="C13" s="24" t="e">
        <f>+manip_maritime_tonnes!C37</f>
        <v>#N/A</v>
      </c>
      <c r="D13" s="24">
        <f>+manip_maritime_tonnes!D37</f>
        <v>427.85803237858033</v>
      </c>
      <c r="E13" s="24">
        <f>+manip_maritime_tonnes!E37</f>
        <v>135.5561084846977</v>
      </c>
      <c r="F13" s="24">
        <f>+manip_maritime_tonnes!F37</f>
        <v>97.10936046150984</v>
      </c>
      <c r="G13" s="24" t="e">
        <f>+manip_maritime_tonnes!G37</f>
        <v>#N/A</v>
      </c>
    </row>
    <row r="14" spans="1:7" ht="12.75">
      <c r="A14" s="6"/>
      <c r="B14" s="6"/>
      <c r="C14" s="6"/>
      <c r="D14" s="23"/>
      <c r="E14" s="6"/>
      <c r="F14" s="6"/>
      <c r="G14" s="6"/>
    </row>
    <row r="15" spans="1:7" ht="12.75">
      <c r="A15" s="6" t="s">
        <v>21</v>
      </c>
      <c r="B15" s="6" t="s">
        <v>94</v>
      </c>
      <c r="C15" s="6"/>
      <c r="D15" s="6"/>
      <c r="E15" s="6"/>
      <c r="F15" s="6"/>
      <c r="G15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187</v>
      </c>
    </row>
    <row r="2" ht="11.25">
      <c r="A2" s="14" t="s">
        <v>125</v>
      </c>
    </row>
    <row r="4" ht="11.25">
      <c r="A4" s="5" t="s">
        <v>188</v>
      </c>
    </row>
    <row r="5" spans="2:4" ht="11.25">
      <c r="B5" s="6">
        <v>1998</v>
      </c>
      <c r="C5" s="6">
        <v>1999</v>
      </c>
      <c r="D5" s="6">
        <v>2000</v>
      </c>
    </row>
    <row r="6" spans="1:5" ht="11.25">
      <c r="A6" s="6" t="s">
        <v>41</v>
      </c>
      <c r="B6" s="65">
        <f>+basedata_hazardous_goods!B7</f>
        <v>1083</v>
      </c>
      <c r="C6" s="65">
        <f>+basedata_hazardous_goods!C7</f>
        <v>1025.7</v>
      </c>
      <c r="D6" s="65">
        <f>+basedata_hazardous_goods!D7</f>
        <v>1141.7</v>
      </c>
      <c r="E6" s="67"/>
    </row>
    <row r="7" spans="1:4" ht="11.25">
      <c r="A7" s="6" t="s">
        <v>42</v>
      </c>
      <c r="B7" s="65">
        <f>SUM(basedata_hazardous_goods!E27:F27)</f>
        <v>17122.936</v>
      </c>
      <c r="C7" s="65">
        <f>SUM(basedata_hazardous_goods!E32:F32)</f>
        <v>15253.64</v>
      </c>
      <c r="D7" s="65">
        <f>SUM(basedata_hazardous_goods!E37:F37)</f>
        <v>18744.75</v>
      </c>
    </row>
    <row r="8" spans="1:4" ht="11.25">
      <c r="A8" s="6" t="s">
        <v>126</v>
      </c>
      <c r="B8" s="65">
        <f>+basedata_hazardous_goods!B18</f>
        <v>1045.1</v>
      </c>
      <c r="C8" s="65">
        <f>+basedata_hazardous_goods!C18</f>
        <v>1129.7</v>
      </c>
      <c r="D8" s="65">
        <f>+basedata_hazardous_goods!D18</f>
        <v>1147.6</v>
      </c>
    </row>
    <row r="10" spans="1:2" ht="11.25">
      <c r="A10" s="6" t="s">
        <v>21</v>
      </c>
      <c r="B10" s="6" t="s">
        <v>132</v>
      </c>
    </row>
    <row r="11" ht="11.25">
      <c r="B11" s="6" t="s">
        <v>128</v>
      </c>
    </row>
    <row r="12" spans="2:6" ht="11.25">
      <c r="B12" s="6" t="s">
        <v>127</v>
      </c>
      <c r="F12" s="23"/>
    </row>
    <row r="13" spans="6:7" ht="11.25">
      <c r="F13" s="67"/>
      <c r="G13" s="67"/>
    </row>
    <row r="21" ht="11.25">
      <c r="A21" s="5"/>
    </row>
    <row r="22" ht="11.25">
      <c r="A22" s="14"/>
    </row>
    <row r="24" spans="2:4" ht="11.25">
      <c r="B24" s="43"/>
      <c r="C24" s="43"/>
      <c r="D24" s="43"/>
    </row>
    <row r="25" spans="2:4" ht="11.25">
      <c r="B25" s="43"/>
      <c r="C25" s="43"/>
      <c r="D25" s="43"/>
    </row>
    <row r="26" spans="2:4" ht="11.25">
      <c r="B26" s="43"/>
      <c r="C26" s="43"/>
      <c r="D26" s="4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81"/>
  <sheetViews>
    <sheetView workbookViewId="0" topLeftCell="A49">
      <selection activeCell="P61" sqref="P61"/>
    </sheetView>
  </sheetViews>
  <sheetFormatPr defaultColWidth="9.140625" defaultRowHeight="12.75"/>
  <cols>
    <col min="1" max="1" width="9.140625" style="6" customWidth="1"/>
    <col min="2" max="2" width="10.140625" style="6" bestFit="1" customWidth="1"/>
    <col min="3" max="16384" width="9.140625" style="6" customWidth="1"/>
  </cols>
  <sheetData>
    <row r="1" ht="11.25">
      <c r="A1" s="5" t="s">
        <v>233</v>
      </c>
    </row>
    <row r="2" ht="11.25">
      <c r="A2" s="14" t="s">
        <v>48</v>
      </c>
    </row>
    <row r="4" ht="11.25">
      <c r="A4" s="5" t="s">
        <v>41</v>
      </c>
    </row>
    <row r="5" spans="1:16" ht="11.25">
      <c r="A5" s="95"/>
      <c r="B5" s="97" t="s">
        <v>189</v>
      </c>
      <c r="C5" s="97" t="s">
        <v>0</v>
      </c>
      <c r="D5" s="97" t="s">
        <v>18</v>
      </c>
      <c r="E5" s="97" t="s">
        <v>1</v>
      </c>
      <c r="F5" s="97" t="s">
        <v>2</v>
      </c>
      <c r="G5" s="97" t="s">
        <v>3</v>
      </c>
      <c r="H5" s="97" t="s">
        <v>4</v>
      </c>
      <c r="I5" s="97" t="s">
        <v>5</v>
      </c>
      <c r="J5" s="97" t="s">
        <v>19</v>
      </c>
      <c r="K5" s="97" t="s">
        <v>6</v>
      </c>
      <c r="L5" s="97" t="s">
        <v>7</v>
      </c>
      <c r="M5" s="97" t="s">
        <v>9</v>
      </c>
      <c r="N5" s="97" t="s">
        <v>8</v>
      </c>
      <c r="O5" s="98" t="s">
        <v>20</v>
      </c>
      <c r="P5" s="104" t="s">
        <v>225</v>
      </c>
    </row>
    <row r="6" spans="1:16" ht="11.25">
      <c r="A6" s="95">
        <v>1996</v>
      </c>
      <c r="B6" s="21" t="e">
        <f>+manip_road!B5/(manip_road!B5+manip_rail!B5+manip_inlandwaterways!B5)</f>
        <v>#N/A</v>
      </c>
      <c r="C6" s="21">
        <f>+manip_road!C5/(manip_road!C5+manip_rail!C5+manip_inlandwaterways!C5)</f>
        <v>0.7722220651036511</v>
      </c>
      <c r="D6" s="21" t="e">
        <f>+manip_road!D5/(manip_road!D5+manip_rail!D5+manip_inlandwaterways!D5)</f>
        <v>#N/A</v>
      </c>
      <c r="E6" s="21">
        <f>+manip_road!E5/(manip_road!E5+manip_rail!E5+manip_inlandwaterways!E5)</f>
        <v>0.5616566366388817</v>
      </c>
      <c r="F6" s="21">
        <f>+manip_road!F5/(manip_road!F5+manip_rail!F5+manip_inlandwaterways!F5)</f>
        <v>0.31123872026251026</v>
      </c>
      <c r="G6" s="21">
        <f>+manip_road!G5/(manip_road!G5+manip_rail!G5+manip_inlandwaterways!G5)</f>
        <v>0.6134115531195136</v>
      </c>
      <c r="H6" s="21">
        <f>+manip_road!H5/(manip_road!H5+manip_rail!H5+manip_inlandwaterways!H5)</f>
        <v>0.15102599179206566</v>
      </c>
      <c r="I6" s="21">
        <f>+manip_road!I5/(manip_road!I5+manip_rail!I5+manip_inlandwaterways!I5)</f>
        <v>0.34070400780424354</v>
      </c>
      <c r="J6" s="21" t="e">
        <f>+manip_road!J5/(manip_road!J5+manip_rail!J5+manip_inlandwaterways!J5)</f>
        <v>#N/A</v>
      </c>
      <c r="K6" s="21">
        <f>+manip_road!K5/(manip_road!K5+manip_rail!K5+manip_inlandwaterways!K5)</f>
        <v>0.44830735902741853</v>
      </c>
      <c r="L6" s="21">
        <f>+manip_road!L5/(manip_road!L5+manip_rail!L5+manip_inlandwaterways!L5)</f>
        <v>0.4140691961952545</v>
      </c>
      <c r="M6" s="21">
        <f>+manip_road!M5/(manip_road!M5+manip_rail!M5+manip_inlandwaterways!M5)</f>
        <v>0.5379263533005261</v>
      </c>
      <c r="N6" s="21">
        <f>+manip_road!N5/(manip_road!N5+manip_rail!N5+manip_inlandwaterways!N5)</f>
        <v>0.37774524158125916</v>
      </c>
      <c r="O6" s="21">
        <f>+manip_road!O5/(manip_road!O5+manip_rail!O5+manip_inlandwaterways!O5)</f>
        <v>0.9383945540619925</v>
      </c>
      <c r="P6" s="21">
        <f>+manip_road!P5/(manip_road!P5+manip_rail!P5+manip_inlandwaterways!P5)</f>
        <v>0.46989331836047166</v>
      </c>
    </row>
    <row r="7" spans="1:16" ht="11.25">
      <c r="A7" s="95">
        <v>1997</v>
      </c>
      <c r="B7" s="21" t="e">
        <f>+manip_road!B6/(manip_road!B6+manip_rail!B6+manip_inlandwaterways!B6)</f>
        <v>#N/A</v>
      </c>
      <c r="C7" s="21">
        <f>+manip_road!C6/(manip_road!C6+manip_rail!C6+manip_inlandwaterways!C6)</f>
        <v>0.7671712640018524</v>
      </c>
      <c r="D7" s="21" t="e">
        <f>+manip_road!D6/(manip_road!D6+manip_rail!D6+manip_inlandwaterways!D6)</f>
        <v>#N/A</v>
      </c>
      <c r="E7" s="21">
        <f>+manip_road!E6/(manip_road!E6+manip_rail!E6+manip_inlandwaterways!E6)</f>
        <v>0.6509378053273108</v>
      </c>
      <c r="F7" s="21">
        <f>+manip_road!F6/(manip_road!F6+manip_rail!F6+manip_inlandwaterways!F6)</f>
        <v>0.3521269841269841</v>
      </c>
      <c r="G7" s="21">
        <f>+manip_road!G6/(manip_road!G6+manip_rail!G6+manip_inlandwaterways!G6)</f>
        <v>0.6077565046637211</v>
      </c>
      <c r="H7" s="21">
        <f>+manip_road!H6/(manip_road!H6+manip_rail!H6+manip_inlandwaterways!H6)</f>
        <v>0.1935111419004734</v>
      </c>
      <c r="I7" s="21">
        <f>+manip_road!I6/(manip_road!I6+manip_rail!I6+manip_inlandwaterways!I6)</f>
        <v>0.3735210858677506</v>
      </c>
      <c r="J7" s="21" t="e">
        <f>+manip_road!J6/(manip_road!J6+manip_rail!J6+manip_inlandwaterways!J6)</f>
        <v>#N/A</v>
      </c>
      <c r="K7" s="21">
        <f>+manip_road!K6/(manip_road!K6+manip_rail!K6+manip_inlandwaterways!K6)</f>
        <v>0.47709429072337833</v>
      </c>
      <c r="L7" s="21">
        <f>+manip_road!L6/(manip_road!L6+manip_rail!L6+manip_inlandwaterways!L6)</f>
        <v>0.45136655114449953</v>
      </c>
      <c r="M7" s="21">
        <f>+manip_road!M6/(manip_road!M6+manip_rail!M6+manip_inlandwaterways!M6)</f>
        <v>0.5249298953559948</v>
      </c>
      <c r="N7" s="21">
        <f>+manip_road!N6/(manip_road!N6+manip_rail!N6+manip_inlandwaterways!N6)</f>
        <v>0.35924511345765</v>
      </c>
      <c r="O7" s="21">
        <f>+manip_road!O6/(manip_road!O6+manip_rail!O6+manip_inlandwaterways!O6)</f>
        <v>0.9356505558790653</v>
      </c>
      <c r="P7" s="21">
        <f>+manip_road!P6/(manip_road!P6+manip_rail!P6+manip_inlandwaterways!P6)</f>
        <v>0.5032297564096391</v>
      </c>
    </row>
    <row r="8" spans="1:16" ht="11.25">
      <c r="A8" s="95">
        <v>1998</v>
      </c>
      <c r="B8" s="21" t="e">
        <f>+manip_road!B7/(manip_road!B7+manip_rail!B7+manip_inlandwaterways!B7)</f>
        <v>#N/A</v>
      </c>
      <c r="C8" s="21">
        <f>+manip_road!C7/(manip_road!C7+manip_rail!C7+manip_inlandwaterways!C7)</f>
        <v>0.7702624106195901</v>
      </c>
      <c r="D8" s="21" t="e">
        <f>+manip_road!D7/(manip_road!D7+manip_rail!D7+manip_inlandwaterways!D7)</f>
        <v>#N/A</v>
      </c>
      <c r="E8" s="21">
        <f>+manip_road!E7/(manip_road!E7+manip_rail!E7+manip_inlandwaterways!E7)</f>
        <v>0.6334479022677177</v>
      </c>
      <c r="F8" s="21">
        <f>+manip_road!F7/(manip_road!F7+manip_rail!F7+manip_inlandwaterways!F7)</f>
        <v>0.3840932117527862</v>
      </c>
      <c r="G8" s="21">
        <f>+manip_road!G7/(manip_road!G7+manip_rail!G7+manip_inlandwaterways!G7)</f>
        <v>0.6579522232400817</v>
      </c>
      <c r="H8" s="21">
        <f>+manip_road!H7/(manip_road!H7+manip_rail!H7+manip_inlandwaterways!H7)</f>
        <v>0.24019177922001989</v>
      </c>
      <c r="I8" s="21">
        <f>+manip_road!I7/(manip_road!I7+manip_rail!I7+manip_inlandwaterways!I7)</f>
        <v>0.403959683225342</v>
      </c>
      <c r="J8" s="21" t="e">
        <f>+manip_road!J7/(manip_road!J7+manip_rail!J7+manip_inlandwaterways!J7)</f>
        <v>#N/A</v>
      </c>
      <c r="K8" s="21">
        <f>+manip_road!K7/(manip_road!K7+manip_rail!K7+manip_inlandwaterways!K7)</f>
        <v>0.5247542969289033</v>
      </c>
      <c r="L8" s="21">
        <f>+manip_road!L7/(manip_road!L7+manip_rail!L7+manip_inlandwaterways!L7)</f>
        <v>0.4312016827382741</v>
      </c>
      <c r="M8" s="21">
        <f>+manip_road!M7/(manip_road!M7+manip_rail!M7+manip_inlandwaterways!M7)</f>
        <v>0.5779164107702751</v>
      </c>
      <c r="N8" s="21">
        <f>+manip_road!N7/(manip_road!N7+manip_rail!N7+manip_inlandwaterways!N7)</f>
        <v>0.37480865952328885</v>
      </c>
      <c r="O8" s="21">
        <f>+manip_road!O7/(manip_road!O7+manip_rail!O7+manip_inlandwaterways!O7)</f>
        <v>0.9478410322194961</v>
      </c>
      <c r="P8" s="21">
        <f>+manip_road!P7/(manip_road!P7+manip_rail!P7+manip_inlandwaterways!P7)</f>
        <v>0.5338463829654592</v>
      </c>
    </row>
    <row r="9" spans="1:16" ht="11.25">
      <c r="A9" s="95">
        <v>1999</v>
      </c>
      <c r="B9" s="21" t="e">
        <f>+manip_road!B8/(manip_road!B8+manip_rail!B8+manip_inlandwaterways!B8)</f>
        <v>#N/A</v>
      </c>
      <c r="C9" s="21">
        <f>+manip_road!C8/(manip_road!C8+manip_rail!C8+manip_inlandwaterways!C8)</f>
        <v>0.7775073028237586</v>
      </c>
      <c r="D9" s="21" t="e">
        <f>+manip_road!D8/(manip_road!D8+manip_rail!D8+manip_inlandwaterways!D8)</f>
        <v>#N/A</v>
      </c>
      <c r="E9" s="21">
        <f>+manip_road!E8/(manip_road!E8+manip_rail!E8+manip_inlandwaterways!E8)</f>
        <v>0.6771203517127679</v>
      </c>
      <c r="F9" s="21">
        <f>+manip_road!F8/(manip_road!F8+manip_rail!F8+manip_inlandwaterways!F8)</f>
        <v>0.35264371894960966</v>
      </c>
      <c r="G9" s="21">
        <f>+manip_road!G8/(manip_road!G8+manip_rail!G8+manip_inlandwaterways!G8)</f>
        <v>0.6816565878687924</v>
      </c>
      <c r="H9" s="21">
        <f>+manip_road!H8/(manip_road!H8+manip_rail!H8+manip_inlandwaterways!H8)</f>
        <v>0.2541689573025472</v>
      </c>
      <c r="I9" s="21">
        <f>+manip_road!I8/(manip_road!I8+manip_rail!I8+manip_inlandwaterways!I8)</f>
        <v>0.49640841457157514</v>
      </c>
      <c r="J9" s="21" t="e">
        <f>+manip_road!J8/(manip_road!J8+manip_rail!J8+manip_inlandwaterways!J8)</f>
        <v>#N/A</v>
      </c>
      <c r="K9" s="21">
        <f>+manip_road!K8/(manip_road!K8+manip_rail!K8+manip_inlandwaterways!K8)</f>
        <v>0.5548559435222286</v>
      </c>
      <c r="L9" s="21">
        <f>+manip_road!L8/(manip_road!L8+manip_rail!L8+manip_inlandwaterways!L8)</f>
        <v>0.4349484436112099</v>
      </c>
      <c r="M9" s="21">
        <f>+manip_road!M8/(manip_road!M8+manip_rail!M8+manip_inlandwaterways!M8)</f>
        <v>0.616419202343698</v>
      </c>
      <c r="N9" s="21">
        <f>+manip_road!N8/(manip_road!N8+manip_rail!N8+manip_inlandwaterways!N8)</f>
        <v>0.37198285585382357</v>
      </c>
      <c r="O9" s="21">
        <f>+manip_road!O8/(manip_road!O8+manip_rail!O8+manip_inlandwaterways!O8)</f>
        <v>0.9482636250007851</v>
      </c>
      <c r="P9" s="21">
        <f>+manip_road!P8/(manip_road!P8+manip_rail!P8+manip_inlandwaterways!P8)</f>
        <v>0.5655774183939867</v>
      </c>
    </row>
    <row r="10" spans="1:16" ht="11.25">
      <c r="A10" s="96">
        <v>2000</v>
      </c>
      <c r="B10" s="21" t="e">
        <f>+manip_road!B9/(manip_road!B9+manip_rail!B9+manip_inlandwaterways!B9)</f>
        <v>#N/A</v>
      </c>
      <c r="C10" s="21">
        <f>+manip_road!C9/(manip_road!C9+manip_rail!C9+manip_inlandwaterways!C9)</f>
        <v>0.522562219502244</v>
      </c>
      <c r="D10" s="21" t="e">
        <f>+manip_road!D9/(manip_road!D9+manip_rail!D9+manip_inlandwaterways!D9)</f>
        <v>#N/A</v>
      </c>
      <c r="E10" s="21">
        <f>+manip_road!E9/(manip_road!E9+manip_rail!E9+manip_inlandwaterways!E9)</f>
        <v>0.6811971032196144</v>
      </c>
      <c r="F10" s="21">
        <f>+manip_road!F9/(manip_road!F9+manip_rail!F9+manip_inlandwaterways!F9)</f>
        <v>0.24923561567682756</v>
      </c>
      <c r="G10" s="21">
        <f>+manip_road!G9/(manip_road!G9+manip_rail!G9+manip_inlandwaterways!G9)</f>
        <v>0.680327285663465</v>
      </c>
      <c r="H10" s="21">
        <f>+manip_road!H9/(manip_road!H9+manip_rail!H9+manip_inlandwaterways!H9)</f>
        <v>0.2646002541576883</v>
      </c>
      <c r="I10" s="21">
        <f>+manip_road!I9/(manip_road!I9+manip_rail!I9+manip_inlandwaterways!I9)</f>
        <v>0.4654883163571001</v>
      </c>
      <c r="J10" s="21" t="e">
        <f>+manip_road!J9/(manip_road!J9+manip_rail!J9+manip_inlandwaterways!J9)</f>
        <v>#N/A</v>
      </c>
      <c r="K10" s="21">
        <f>+manip_road!K9/(manip_road!K9+manip_rail!K9+manip_inlandwaterways!K9)</f>
        <v>0.5670222962462486</v>
      </c>
      <c r="L10" s="21">
        <f>+manip_road!L9/(manip_road!L9+manip_rail!L9+manip_inlandwaterways!L9)</f>
        <v>0.4293785310734463</v>
      </c>
      <c r="M10" s="21">
        <f>+manip_road!M9/(manip_road!M9+manip_rail!M9+manip_inlandwaterways!M9)</f>
        <v>0.6287589007238275</v>
      </c>
      <c r="N10" s="21">
        <f>+manip_road!N9/(manip_road!N9+manip_rail!N9+manip_inlandwaterways!N9)</f>
        <v>0.39238621863037004</v>
      </c>
      <c r="O10" s="21">
        <f>+manip_road!O9/(manip_road!O9+manip_rail!O9+manip_inlandwaterways!O9)</f>
        <v>0.943016916305731</v>
      </c>
      <c r="P10" s="21">
        <f>+manip_road!P9/(manip_road!P9+manip_rail!P9+manip_inlandwaterways!P9)</f>
        <v>0.5683921999117759</v>
      </c>
    </row>
    <row r="11" spans="1:16" ht="11.25">
      <c r="A11" s="5" t="s">
        <v>42</v>
      </c>
      <c r="C11" s="111">
        <f>+C10/C6-1</f>
        <v>-0.32330058526351046</v>
      </c>
      <c r="D11" s="111" t="e">
        <f aca="true" t="shared" si="0" ref="D11:P11">+D10/D6-1</f>
        <v>#N/A</v>
      </c>
      <c r="E11" s="111">
        <f t="shared" si="0"/>
        <v>0.21283549197619744</v>
      </c>
      <c r="F11" s="111">
        <f t="shared" si="0"/>
        <v>-0.19921398125974488</v>
      </c>
      <c r="G11" s="111">
        <f t="shared" si="0"/>
        <v>0.10908782562645003</v>
      </c>
      <c r="H11" s="111">
        <f t="shared" si="0"/>
        <v>0.7520179872216499</v>
      </c>
      <c r="I11" s="111">
        <f t="shared" si="0"/>
        <v>0.36625430195864683</v>
      </c>
      <c r="J11" s="111" t="e">
        <f t="shared" si="0"/>
        <v>#N/A</v>
      </c>
      <c r="K11" s="111">
        <f t="shared" si="0"/>
        <v>0.26480702319135796</v>
      </c>
      <c r="L11" s="111">
        <f t="shared" si="0"/>
        <v>0.036972890084228105</v>
      </c>
      <c r="M11" s="111">
        <f t="shared" si="0"/>
        <v>0.1688568460459039</v>
      </c>
      <c r="N11" s="111">
        <f t="shared" si="0"/>
        <v>0.03875886559900277</v>
      </c>
      <c r="O11" s="111">
        <f t="shared" si="0"/>
        <v>0.0049258195539712</v>
      </c>
      <c r="P11" s="111">
        <f t="shared" si="0"/>
        <v>0.20961966834297985</v>
      </c>
    </row>
    <row r="13" spans="1:16" ht="11.25">
      <c r="A13" s="95"/>
      <c r="B13" s="97" t="s">
        <v>189</v>
      </c>
      <c r="C13" s="97" t="s">
        <v>0</v>
      </c>
      <c r="D13" s="97" t="s">
        <v>18</v>
      </c>
      <c r="E13" s="97" t="s">
        <v>1</v>
      </c>
      <c r="F13" s="97" t="s">
        <v>2</v>
      </c>
      <c r="G13" s="97" t="s">
        <v>3</v>
      </c>
      <c r="H13" s="97" t="s">
        <v>4</v>
      </c>
      <c r="I13" s="97" t="s">
        <v>5</v>
      </c>
      <c r="J13" s="97" t="s">
        <v>19</v>
      </c>
      <c r="K13" s="97" t="s">
        <v>6</v>
      </c>
      <c r="L13" s="97" t="s">
        <v>7</v>
      </c>
      <c r="M13" s="97" t="s">
        <v>9</v>
      </c>
      <c r="N13" s="97" t="s">
        <v>8</v>
      </c>
      <c r="O13" s="98" t="s">
        <v>20</v>
      </c>
      <c r="P13" s="104" t="s">
        <v>225</v>
      </c>
    </row>
    <row r="14" spans="1:16" ht="11.25">
      <c r="A14" s="95">
        <v>1996</v>
      </c>
      <c r="B14" s="21" t="e">
        <f>+manip_rail!B5/(manip_road!B5+manip_rail!B5+manip_inlandwaterways!B5)</f>
        <v>#N/A</v>
      </c>
      <c r="C14" s="21">
        <f>+manip_rail!C5/(manip_road!C5+manip_rail!C5+manip_inlandwaterways!C5)</f>
        <v>0.21349585678328006</v>
      </c>
      <c r="D14" s="21" t="e">
        <f>+manip_rail!D5/(manip_road!D5+manip_rail!D5+manip_inlandwaterways!D5)</f>
        <v>#N/A</v>
      </c>
      <c r="E14" s="21">
        <f>+manip_rail!E5/(manip_road!E5+manip_rail!E5+manip_inlandwaterways!E5)</f>
        <v>0.41750457892572795</v>
      </c>
      <c r="F14" s="21">
        <f>+manip_rail!F5/(manip_road!F5+manip_rail!F5+manip_inlandwaterways!F5)</f>
        <v>0.6887612797374898</v>
      </c>
      <c r="G14" s="21">
        <f>+manip_rail!G5/(manip_road!G5+manip_rail!G5+manip_inlandwaterways!G5)</f>
        <v>0.32676743887294996</v>
      </c>
      <c r="H14" s="21">
        <f>+manip_rail!H5/(manip_road!H5+manip_rail!H5+manip_inlandwaterways!H5)</f>
        <v>0.8489740082079343</v>
      </c>
      <c r="I14" s="21">
        <f>+manip_rail!I5/(manip_road!I5+manip_rail!I5+manip_inlandwaterways!I5)</f>
        <v>0.6587269327696935</v>
      </c>
      <c r="J14" s="21" t="e">
        <f>+manip_rail!J5/(manip_road!J5+manip_rail!J5+manip_inlandwaterways!J5)</f>
        <v>#N/A</v>
      </c>
      <c r="K14" s="21">
        <f>+manip_rail!K5/(manip_road!K5+manip_rail!K5+manip_inlandwaterways!K5)</f>
        <v>0.5449188437661666</v>
      </c>
      <c r="L14" s="21">
        <f>+manip_rail!L5/(manip_road!L5+manip_rail!L5+manip_inlandwaterways!L5)</f>
        <v>0.5070345980976273</v>
      </c>
      <c r="M14" s="21">
        <f>+manip_rail!M5/(manip_road!M5+manip_rail!M5+manip_inlandwaterways!M5)</f>
        <v>0.4078398099440014</v>
      </c>
      <c r="N14" s="21">
        <f>+manip_rail!N5/(manip_road!N5+manip_rail!N5+manip_inlandwaterways!N5)</f>
        <v>0.6222547584187409</v>
      </c>
      <c r="O14" s="21">
        <f>+manip_rail!O5/(manip_road!O5+manip_rail!O5+manip_inlandwaterways!O5)</f>
        <v>0.061605445938007534</v>
      </c>
      <c r="P14" s="21">
        <f>+manip_rail!P5/(manip_road!P5+manip_rail!P5+manip_inlandwaterways!P5)</f>
        <v>0.5115590492232828</v>
      </c>
    </row>
    <row r="15" spans="1:16" ht="11.25">
      <c r="A15" s="95">
        <v>1997</v>
      </c>
      <c r="B15" s="21" t="e">
        <f>+manip_rail!B6/(manip_road!B6+manip_rail!B6+manip_inlandwaterways!B6)</f>
        <v>#N/A</v>
      </c>
      <c r="C15" s="21">
        <f>+manip_rail!C6/(manip_road!C6+manip_rail!C6+manip_inlandwaterways!C6)</f>
        <v>0.21546209731106544</v>
      </c>
      <c r="D15" s="21" t="e">
        <f>+manip_rail!D6/(manip_road!D6+manip_rail!D6+manip_inlandwaterways!D6)</f>
        <v>#N/A</v>
      </c>
      <c r="E15" s="21">
        <f>+manip_rail!E6/(manip_road!E6+manip_rail!E6+manip_inlandwaterways!E6)</f>
        <v>0.33652075024426187</v>
      </c>
      <c r="F15" s="21">
        <f>+manip_rail!F6/(manip_road!F6+manip_rail!F6+manip_inlandwaterways!F6)</f>
        <v>0.6478730158730158</v>
      </c>
      <c r="G15" s="21">
        <f>+manip_rail!G6/(manip_road!G6+manip_rail!G6+manip_inlandwaterways!G6)</f>
        <v>0.33329242349860905</v>
      </c>
      <c r="H15" s="21">
        <f>+manip_rail!H6/(manip_road!H6+manip_rail!H6+manip_inlandwaterways!H6)</f>
        <v>0.8064888580995266</v>
      </c>
      <c r="I15" s="21">
        <f>+manip_rail!I6/(manip_road!I6+manip_rail!I6+manip_inlandwaterways!I6)</f>
        <v>0.6258256514480656</v>
      </c>
      <c r="J15" s="21" t="e">
        <f>+manip_rail!J6/(manip_road!J6+manip_rail!J6+manip_inlandwaterways!J6)</f>
        <v>#N/A</v>
      </c>
      <c r="K15" s="21">
        <f>+manip_rail!K6/(manip_road!K6+manip_rail!K6+manip_inlandwaterways!K6)</f>
        <v>0.5158853571156338</v>
      </c>
      <c r="L15" s="21">
        <f>+manip_rail!L6/(manip_road!L6+manip_rail!L6+manip_inlandwaterways!L6)</f>
        <v>0.45885819826924273</v>
      </c>
      <c r="M15" s="21">
        <f>+manip_rail!M6/(manip_road!M6+manip_rail!M6+manip_inlandwaterways!M6)</f>
        <v>0.42312427330551944</v>
      </c>
      <c r="N15" s="21">
        <f>+manip_rail!N6/(manip_road!N6+manip_rail!N6+manip_inlandwaterways!N6)</f>
        <v>0.64075488654235</v>
      </c>
      <c r="O15" s="21">
        <f>+manip_rail!O6/(manip_road!O6+manip_rail!O6+manip_inlandwaterways!O6)</f>
        <v>0.06434944412093466</v>
      </c>
      <c r="P15" s="21">
        <f>+manip_rail!P6/(manip_road!P6+manip_rail!P6+manip_inlandwaterways!P6)</f>
        <v>0.4806971320863745</v>
      </c>
    </row>
    <row r="16" spans="1:16" ht="11.25">
      <c r="A16" s="95">
        <v>1998</v>
      </c>
      <c r="B16" s="21" t="e">
        <f>+manip_rail!B7/(manip_road!B7+manip_rail!B7+manip_inlandwaterways!B7)</f>
        <v>#N/A</v>
      </c>
      <c r="C16" s="21">
        <f>+manip_rail!C7/(manip_road!C7+manip_rail!C7+manip_inlandwaterways!C7)</f>
        <v>0.21047589722535837</v>
      </c>
      <c r="D16" s="21" t="e">
        <f>+manip_rail!D7/(manip_road!D7+manip_rail!D7+manip_inlandwaterways!D7)</f>
        <v>#N/A</v>
      </c>
      <c r="E16" s="21">
        <f>+manip_rail!E7/(manip_road!E7+manip_rail!E7+manip_inlandwaterways!E7)</f>
        <v>0.3494788358800015</v>
      </c>
      <c r="F16" s="21">
        <f>+manip_rail!F7/(manip_road!F7+manip_rail!F7+manip_inlandwaterways!F7)</f>
        <v>0.6159067882472138</v>
      </c>
      <c r="G16" s="21">
        <f>+manip_rail!G7/(manip_road!G7+manip_rail!G7+manip_inlandwaterways!G7)</f>
        <v>0.2870833626946656</v>
      </c>
      <c r="H16" s="21">
        <f>+manip_rail!H7/(manip_road!H7+manip_rail!H7+manip_inlandwaterways!H7)</f>
        <v>0.7598082207799801</v>
      </c>
      <c r="I16" s="21">
        <f>+manip_rail!I7/(manip_road!I7+manip_rail!I7+manip_inlandwaterways!I7)</f>
        <v>0.5950323974082073</v>
      </c>
      <c r="J16" s="21" t="e">
        <f>+manip_rail!J7/(manip_road!J7+manip_rail!J7+manip_inlandwaterways!J7)</f>
        <v>#N/A</v>
      </c>
      <c r="K16" s="21">
        <f>+manip_rail!K7/(manip_road!K7+manip_rail!K7+manip_inlandwaterways!K7)</f>
        <v>0.46715781726744454</v>
      </c>
      <c r="L16" s="21">
        <f>+manip_rail!L7/(manip_road!L7+manip_rail!L7+manip_inlandwaterways!L7)</f>
        <v>0.4539842106700904</v>
      </c>
      <c r="M16" s="21">
        <f>+manip_rail!M7/(manip_road!M7+manip_rail!M7+manip_inlandwaterways!M7)</f>
        <v>0.3799010893105343</v>
      </c>
      <c r="N16" s="21">
        <f>+manip_rail!N7/(manip_road!N7+manip_rail!N7+manip_inlandwaterways!N7)</f>
        <v>0.6251913404767111</v>
      </c>
      <c r="O16" s="21">
        <f>+manip_rail!O7/(manip_road!O7+manip_rail!O7+manip_inlandwaterways!O7)</f>
        <v>0.052158967780503905</v>
      </c>
      <c r="P16" s="21">
        <f>+manip_rail!P7/(manip_road!P7+manip_rail!P7+manip_inlandwaterways!P7)</f>
        <v>0.44936290180133065</v>
      </c>
    </row>
    <row r="17" spans="1:16" ht="11.25">
      <c r="A17" s="95">
        <v>1999</v>
      </c>
      <c r="B17" s="21" t="e">
        <f>+manip_rail!B8/(manip_road!B8+manip_rail!B8+manip_inlandwaterways!B8)</f>
        <v>#N/A</v>
      </c>
      <c r="C17" s="21">
        <f>+manip_rail!C8/(manip_road!C8+manip_rail!C8+manip_inlandwaterways!C8)</f>
        <v>0.2149058747160013</v>
      </c>
      <c r="D17" s="21" t="e">
        <f>+manip_rail!D8/(manip_road!D8+manip_rail!D8+manip_inlandwaterways!D8)</f>
        <v>#N/A</v>
      </c>
      <c r="E17" s="21">
        <f>+manip_rail!E8/(manip_road!E8+manip_rail!E8+manip_inlandwaterways!E8)</f>
        <v>0.3061549734383587</v>
      </c>
      <c r="F17" s="21">
        <f>+manip_rail!F8/(manip_road!F8+manip_rail!F8+manip_inlandwaterways!F8)</f>
        <v>0.6471788502484032</v>
      </c>
      <c r="G17" s="21">
        <f>+manip_rail!G8/(manip_road!G8+manip_rail!G8+manip_inlandwaterways!G8)</f>
        <v>0.2832325453545904</v>
      </c>
      <c r="H17" s="21">
        <f>+manip_rail!H8/(manip_road!H8+manip_rail!H8+manip_inlandwaterways!H8)</f>
        <v>0.7458310426974528</v>
      </c>
      <c r="I17" s="21">
        <f>+manip_rail!I8/(manip_road!I8+manip_rail!I8+manip_inlandwaterways!I8)</f>
        <v>0.5033991790661878</v>
      </c>
      <c r="J17" s="21" t="e">
        <f>+manip_rail!J8/(manip_road!J8+manip_rail!J8+manip_inlandwaterways!J8)</f>
        <v>#N/A</v>
      </c>
      <c r="K17" s="21">
        <f>+manip_rail!K8/(manip_road!K8+manip_rail!K8+manip_inlandwaterways!K8)</f>
        <v>0.437861731221777</v>
      </c>
      <c r="L17" s="21">
        <f>+manip_rail!L8/(manip_road!L8+manip_rail!L8+manip_inlandwaterways!L8)</f>
        <v>0.47448039564275785</v>
      </c>
      <c r="M17" s="21">
        <f>+manip_rail!M8/(manip_road!M8+manip_rail!M8+manip_inlandwaterways!M8)</f>
        <v>0.32821759105133497</v>
      </c>
      <c r="N17" s="21">
        <f>+manip_rail!N8/(manip_road!N8+manip_rail!N8+manip_inlandwaterways!N8)</f>
        <v>0.6280171441461764</v>
      </c>
      <c r="O17" s="21">
        <f>+manip_rail!O8/(manip_road!O8+manip_rail!O8+manip_inlandwaterways!O8)</f>
        <v>0.05173637499921488</v>
      </c>
      <c r="P17" s="21">
        <f>+manip_rail!P8/(manip_road!P8+manip_rail!P8+manip_inlandwaterways!P8)</f>
        <v>0.41881099644315173</v>
      </c>
    </row>
    <row r="18" spans="1:16" ht="11.25">
      <c r="A18" s="96">
        <v>2000</v>
      </c>
      <c r="B18" s="21" t="e">
        <f>+manip_rail!B9/(manip_road!B9+manip_rail!B9+manip_inlandwaterways!B9)</f>
        <v>#N/A</v>
      </c>
      <c r="C18" s="21">
        <f>+manip_rail!C9/(manip_road!C9+manip_rail!C9+manip_inlandwaterways!C9)</f>
        <v>0.45189718482252145</v>
      </c>
      <c r="D18" s="21" t="e">
        <f>+manip_rail!D9/(manip_road!D9+manip_rail!D9+manip_inlandwaterways!D9)</f>
        <v>#N/A</v>
      </c>
      <c r="E18" s="21">
        <f>+manip_rail!E9/(manip_road!E9+manip_rail!E9+manip_inlandwaterways!E9)</f>
        <v>0.3053136724544106</v>
      </c>
      <c r="F18" s="21">
        <f>+manip_rail!F9/(manip_road!F9+manip_rail!F9+manip_inlandwaterways!F9)</f>
        <v>0.7506717316779394</v>
      </c>
      <c r="G18" s="21">
        <f>+manip_rail!G9/(manip_road!G9+manip_rail!G9+manip_inlandwaterways!G9)</f>
        <v>0.2879758093205265</v>
      </c>
      <c r="H18" s="21">
        <f>+manip_rail!H9/(manip_road!H9+manip_rail!H9+manip_inlandwaterways!H9)</f>
        <v>0.7353997458423117</v>
      </c>
      <c r="I18" s="21">
        <f>+manip_rail!I9/(manip_road!I9+manip_rail!I9+manip_inlandwaterways!I9)</f>
        <v>0.5343918514080288</v>
      </c>
      <c r="J18" s="21" t="e">
        <f>+manip_rail!J9/(manip_road!J9+manip_rail!J9+manip_inlandwaterways!J9)</f>
        <v>#N/A</v>
      </c>
      <c r="K18" s="21">
        <f>+manip_rail!K9/(manip_road!K9+manip_rail!K9+manip_inlandwaterways!K9)</f>
        <v>0.42435931681410366</v>
      </c>
      <c r="L18" s="21">
        <f>+manip_rail!L9/(manip_road!L9+manip_rail!L9+manip_inlandwaterways!L9)</f>
        <v>0.4914653203510037</v>
      </c>
      <c r="M18" s="21">
        <f>+manip_rail!M9/(manip_road!M9+manip_rail!M9+manip_inlandwaterways!M9)</f>
        <v>0.33054787265344554</v>
      </c>
      <c r="N18" s="21">
        <f>+manip_rail!N9/(manip_road!N9+manip_rail!N9+manip_inlandwaterways!N9)</f>
        <v>0.60761378136963</v>
      </c>
      <c r="O18" s="21">
        <f>+manip_rail!O9/(manip_road!O9+manip_rail!O9+manip_inlandwaterways!O9)</f>
        <v>0.056983083694269</v>
      </c>
      <c r="P18" s="21">
        <f>+manip_rail!P9/(manip_road!P9+manip_rail!P9+manip_inlandwaterways!P9)</f>
        <v>0.41764347360516685</v>
      </c>
    </row>
    <row r="19" spans="1:16" ht="11.25">
      <c r="A19" s="5" t="s">
        <v>43</v>
      </c>
      <c r="C19" s="111">
        <f>+C18/C14-1</f>
        <v>1.116655524988679</v>
      </c>
      <c r="D19" s="111" t="e">
        <f aca="true" t="shared" si="1" ref="D19:P19">+D18/D14-1</f>
        <v>#N/A</v>
      </c>
      <c r="E19" s="111">
        <f t="shared" si="1"/>
        <v>-0.26871778690426185</v>
      </c>
      <c r="F19" s="111">
        <f t="shared" si="1"/>
        <v>0.08988666140472623</v>
      </c>
      <c r="G19" s="111">
        <f t="shared" si="1"/>
        <v>-0.11871326496366719</v>
      </c>
      <c r="H19" s="111">
        <f t="shared" si="1"/>
        <v>-0.1337782561863844</v>
      </c>
      <c r="I19" s="111">
        <f t="shared" si="1"/>
        <v>-0.1887505659422236</v>
      </c>
      <c r="J19" s="111" t="e">
        <f t="shared" si="1"/>
        <v>#N/A</v>
      </c>
      <c r="K19" s="111">
        <f t="shared" si="1"/>
        <v>-0.22124308661969672</v>
      </c>
      <c r="L19" s="111">
        <f t="shared" si="1"/>
        <v>-0.03070653916919841</v>
      </c>
      <c r="M19" s="111">
        <f t="shared" si="1"/>
        <v>-0.18951543082851185</v>
      </c>
      <c r="N19" s="111">
        <f t="shared" si="1"/>
        <v>-0.0235289113518653</v>
      </c>
      <c r="O19" s="111">
        <f t="shared" si="1"/>
        <v>-0.07503171470246206</v>
      </c>
      <c r="P19" s="111">
        <f t="shared" si="1"/>
        <v>-0.18358696959952348</v>
      </c>
    </row>
    <row r="21" spans="1:16" ht="11.25">
      <c r="A21" s="95"/>
      <c r="B21" s="97" t="s">
        <v>189</v>
      </c>
      <c r="C21" s="97" t="s">
        <v>0</v>
      </c>
      <c r="D21" s="97" t="s">
        <v>18</v>
      </c>
      <c r="E21" s="97" t="s">
        <v>1</v>
      </c>
      <c r="F21" s="97" t="s">
        <v>2</v>
      </c>
      <c r="G21" s="97" t="s">
        <v>3</v>
      </c>
      <c r="H21" s="97" t="s">
        <v>4</v>
      </c>
      <c r="I21" s="97" t="s">
        <v>5</v>
      </c>
      <c r="J21" s="97" t="s">
        <v>19</v>
      </c>
      <c r="K21" s="97" t="s">
        <v>6</v>
      </c>
      <c r="L21" s="97" t="s">
        <v>7</v>
      </c>
      <c r="M21" s="97" t="s">
        <v>9</v>
      </c>
      <c r="N21" s="97" t="s">
        <v>8</v>
      </c>
      <c r="O21" s="98" t="s">
        <v>20</v>
      </c>
      <c r="P21" s="104" t="s">
        <v>225</v>
      </c>
    </row>
    <row r="22" spans="1:16" ht="11.25">
      <c r="A22" s="95">
        <v>1996</v>
      </c>
      <c r="B22" s="89" t="e">
        <f>+manip_inlandwaterways!B5/(manip_road!B5+manip_rail!B5+manip_inlandwaterways!B5)</f>
        <v>#N/A</v>
      </c>
      <c r="C22" s="89">
        <f>+manip_inlandwaterways!C5/(manip_road!C5+manip_rail!C5+manip_inlandwaterways!C5)</f>
        <v>0.014282078113068808</v>
      </c>
      <c r="D22" s="89" t="e">
        <f>+manip_inlandwaterways!D5/(manip_road!D5+manip_rail!D5+manip_inlandwaterways!D5)</f>
        <v>#N/A</v>
      </c>
      <c r="E22" s="89">
        <f>+manip_inlandwaterways!E5/(manip_road!E5+manip_rail!E5+manip_inlandwaterways!E5)</f>
        <v>0.020838784435390424</v>
      </c>
      <c r="F22" s="89">
        <f>+manip_inlandwaterways!F5/(manip_road!F5+manip_rail!F5+manip_inlandwaterways!F5)</f>
        <v>0</v>
      </c>
      <c r="G22" s="89">
        <f>+manip_inlandwaterways!G5/(manip_road!G5+manip_rail!G5+manip_inlandwaterways!G5)</f>
        <v>0.05982100800753651</v>
      </c>
      <c r="H22" s="89">
        <f>+manip_inlandwaterways!H5/(manip_road!H5+manip_rail!H5+manip_inlandwaterways!H5)</f>
        <v>0</v>
      </c>
      <c r="I22" s="89">
        <f>+manip_inlandwaterways!I5/(manip_road!I5+manip_rail!I5+manip_inlandwaterways!I5)</f>
        <v>0.0005690594260629217</v>
      </c>
      <c r="J22" s="89" t="e">
        <f>+manip_inlandwaterways!J5/(manip_road!J5+manip_rail!J5+manip_inlandwaterways!J5)</f>
        <v>#N/A</v>
      </c>
      <c r="K22" s="89">
        <f>+manip_inlandwaterways!K5/(manip_road!K5+manip_rail!K5+manip_inlandwaterways!K5)</f>
        <v>0.006773797206414899</v>
      </c>
      <c r="L22" s="89">
        <f>+manip_inlandwaterways!L5/(manip_road!L5+manip_rail!L5+manip_inlandwaterways!L5)</f>
        <v>0.07889620570711822</v>
      </c>
      <c r="M22" s="89">
        <f>+manip_inlandwaterways!M5/(manip_road!M5+manip_rail!M5+manip_inlandwaterways!M5)</f>
        <v>0.054233836755472595</v>
      </c>
      <c r="N22" s="89">
        <f>+manip_inlandwaterways!N5/(manip_road!N5+manip_rail!N5+manip_inlandwaterways!N5)</f>
        <v>0</v>
      </c>
      <c r="O22" s="89">
        <f>+manip_inlandwaterways!O5/(manip_road!O5+manip_rail!O5+manip_inlandwaterways!O5)</f>
        <v>0</v>
      </c>
      <c r="P22" s="89">
        <f>+manip_inlandwaterways!P5/(manip_road!P5+manip_rail!P5+manip_inlandwaterways!P5)</f>
        <v>0.018547632416245553</v>
      </c>
    </row>
    <row r="23" spans="1:16" ht="11.25">
      <c r="A23" s="95">
        <v>1997</v>
      </c>
      <c r="B23" s="89" t="e">
        <f>+manip_inlandwaterways!B6/(manip_road!B6+manip_rail!B6+manip_inlandwaterways!B6)</f>
        <v>#N/A</v>
      </c>
      <c r="C23" s="89">
        <f>+manip_inlandwaterways!C6/(manip_road!C6+manip_rail!C6+manip_inlandwaterways!C6)</f>
        <v>0.017366638687082114</v>
      </c>
      <c r="D23" s="89" t="e">
        <f>+manip_inlandwaterways!D6/(manip_road!D6+manip_rail!D6+manip_inlandwaterways!D6)</f>
        <v>#N/A</v>
      </c>
      <c r="E23" s="89">
        <f>+manip_inlandwaterways!E6/(manip_road!E6+manip_rail!E6+manip_inlandwaterways!E6)</f>
        <v>0.012541444428427273</v>
      </c>
      <c r="F23" s="89">
        <f>+manip_inlandwaterways!F6/(manip_road!F6+manip_rail!F6+manip_inlandwaterways!F6)</f>
        <v>0</v>
      </c>
      <c r="G23" s="89">
        <f>+manip_inlandwaterways!G6/(manip_road!G6+manip_rail!G6+manip_inlandwaterways!G6)</f>
        <v>0.058951071837669775</v>
      </c>
      <c r="H23" s="89">
        <f>+manip_inlandwaterways!H6/(manip_road!H6+manip_rail!H6+manip_inlandwaterways!H6)</f>
        <v>0</v>
      </c>
      <c r="I23" s="89">
        <f>+manip_inlandwaterways!I6/(manip_road!I6+manip_rail!I6+manip_inlandwaterways!I6)</f>
        <v>0.0006532626841837845</v>
      </c>
      <c r="J23" s="89" t="e">
        <f>+manip_inlandwaterways!J6/(manip_road!J6+manip_rail!J6+manip_inlandwaterways!J6)</f>
        <v>#N/A</v>
      </c>
      <c r="K23" s="89">
        <f>+manip_inlandwaterways!K6/(manip_road!K6+manip_rail!K6+manip_inlandwaterways!K6)</f>
        <v>0.00702035216098788</v>
      </c>
      <c r="L23" s="89">
        <f>+manip_inlandwaterways!L6/(manip_road!L6+manip_rail!L6+manip_inlandwaterways!L6)</f>
        <v>0.08977525058625771</v>
      </c>
      <c r="M23" s="89">
        <f>+manip_inlandwaterways!M6/(manip_road!M6+manip_rail!M6+manip_inlandwaterways!M6)</f>
        <v>0.05194583133848574</v>
      </c>
      <c r="N23" s="89">
        <f>+manip_inlandwaterways!N6/(manip_road!N6+manip_rail!N6+manip_inlandwaterways!N6)</f>
        <v>0</v>
      </c>
      <c r="O23" s="89">
        <f>+manip_inlandwaterways!O6/(manip_road!O6+manip_rail!O6+manip_inlandwaterways!O6)</f>
        <v>0</v>
      </c>
      <c r="P23" s="89">
        <f>+manip_inlandwaterways!P6/(manip_road!P6+manip_rail!P6+manip_inlandwaterways!P6)</f>
        <v>0.01607311150398646</v>
      </c>
    </row>
    <row r="24" spans="1:16" ht="11.25">
      <c r="A24" s="95">
        <v>1998</v>
      </c>
      <c r="B24" s="89" t="e">
        <f>+manip_inlandwaterways!B7/(manip_road!B7+manip_rail!B7+manip_inlandwaterways!B7)</f>
        <v>#N/A</v>
      </c>
      <c r="C24" s="89">
        <f>+manip_inlandwaterways!C7/(manip_road!C7+manip_rail!C7+manip_inlandwaterways!C7)</f>
        <v>0.01926169215505149</v>
      </c>
      <c r="D24" s="89" t="e">
        <f>+manip_inlandwaterways!D7/(manip_road!D7+manip_rail!D7+manip_inlandwaterways!D7)</f>
        <v>#N/A</v>
      </c>
      <c r="E24" s="89">
        <f>+manip_inlandwaterways!E7/(manip_road!E7+manip_rail!E7+manip_inlandwaterways!E7)</f>
        <v>0.017073261852280794</v>
      </c>
      <c r="F24" s="89">
        <f>+manip_inlandwaterways!F7/(manip_road!F7+manip_rail!F7+manip_inlandwaterways!F7)</f>
        <v>0</v>
      </c>
      <c r="G24" s="89">
        <f>+manip_inlandwaterways!G7/(manip_road!G7+manip_rail!G7+manip_inlandwaterways!G7)</f>
        <v>0.054964414065252626</v>
      </c>
      <c r="H24" s="89">
        <f>+manip_inlandwaterways!H7/(manip_road!H7+manip_rail!H7+manip_inlandwaterways!H7)</f>
        <v>0</v>
      </c>
      <c r="I24" s="89">
        <f>+manip_inlandwaterways!I7/(manip_road!I7+manip_rail!I7+manip_inlandwaterways!I7)</f>
        <v>0.001007919366450684</v>
      </c>
      <c r="J24" s="89" t="e">
        <f>+manip_inlandwaterways!J7/(manip_road!J7+manip_rail!J7+manip_inlandwaterways!J7)</f>
        <v>#N/A</v>
      </c>
      <c r="K24" s="89">
        <f>+manip_inlandwaterways!K7/(manip_road!K7+manip_rail!K7+manip_inlandwaterways!K7)</f>
        <v>0.008087885803652198</v>
      </c>
      <c r="L24" s="89">
        <f>+manip_inlandwaterways!L7/(manip_road!L7+manip_rail!L7+manip_inlandwaterways!L7)</f>
        <v>0.11481410659163548</v>
      </c>
      <c r="M24" s="89">
        <f>+manip_inlandwaterways!M7/(manip_road!M7+manip_rail!M7+manip_inlandwaterways!M7)</f>
        <v>0.04218249991919061</v>
      </c>
      <c r="N24" s="89">
        <f>+manip_inlandwaterways!N7/(manip_road!N7+manip_rail!N7+manip_inlandwaterways!N7)</f>
        <v>0</v>
      </c>
      <c r="O24" s="89">
        <f>+manip_inlandwaterways!O7/(manip_road!O7+manip_rail!O7+manip_inlandwaterways!O7)</f>
        <v>0</v>
      </c>
      <c r="P24" s="89">
        <f>+manip_inlandwaterways!P7/(manip_road!P7+manip_rail!P7+manip_inlandwaterways!P7)</f>
        <v>0.01679071523321015</v>
      </c>
    </row>
    <row r="25" spans="1:16" ht="11.25">
      <c r="A25" s="95">
        <v>1999</v>
      </c>
      <c r="B25" s="89" t="e">
        <f>+manip_inlandwaterways!B8/(manip_road!B8+manip_rail!B8+manip_inlandwaterways!B8)</f>
        <v>#N/A</v>
      </c>
      <c r="C25" s="89">
        <f>+manip_inlandwaterways!C8/(manip_road!C8+manip_rail!C8+manip_inlandwaterways!C8)</f>
        <v>0.007586822460240182</v>
      </c>
      <c r="D25" s="89" t="e">
        <f>+manip_inlandwaterways!D8/(manip_road!D8+manip_rail!D8+manip_inlandwaterways!D8)</f>
        <v>#N/A</v>
      </c>
      <c r="E25" s="89">
        <f>+manip_inlandwaterways!E8/(manip_road!E8+manip_rail!E8+manip_inlandwaterways!E8)</f>
        <v>0.01672467484887342</v>
      </c>
      <c r="F25" s="89">
        <f>+manip_inlandwaterways!F8/(manip_road!F8+manip_rail!F8+manip_inlandwaterways!F8)</f>
        <v>0.000177430801987225</v>
      </c>
      <c r="G25" s="89">
        <f>+manip_inlandwaterways!G8/(manip_road!G8+manip_rail!G8+manip_inlandwaterways!G8)</f>
        <v>0.03511086677661719</v>
      </c>
      <c r="H25" s="89">
        <f>+manip_inlandwaterways!H8/(manip_road!H8+manip_rail!H8+manip_inlandwaterways!H8)</f>
        <v>0</v>
      </c>
      <c r="I25" s="89">
        <f>+manip_inlandwaterways!I8/(manip_road!I8+manip_rail!I8+manip_inlandwaterways!I8)</f>
        <v>0.00019240636223704464</v>
      </c>
      <c r="J25" s="89" t="e">
        <f>+manip_inlandwaterways!J8/(manip_road!J8+manip_rail!J8+manip_inlandwaterways!J8)</f>
        <v>#N/A</v>
      </c>
      <c r="K25" s="89">
        <f>+manip_inlandwaterways!K8/(manip_road!K8+manip_rail!K8+manip_inlandwaterways!K8)</f>
        <v>0.007282325255994403</v>
      </c>
      <c r="L25" s="89">
        <f>+manip_inlandwaterways!L8/(manip_road!L8+manip_rail!L8+manip_inlandwaterways!L8)</f>
        <v>0.09057116074603226</v>
      </c>
      <c r="M25" s="89">
        <f>+manip_inlandwaterways!M8/(manip_road!M8+manip_rail!M8+manip_inlandwaterways!M8)</f>
        <v>0.05536320660496704</v>
      </c>
      <c r="N25" s="89">
        <f>+manip_inlandwaterways!N8/(manip_road!N8+manip_rail!N8+manip_inlandwaterways!N8)</f>
        <v>0</v>
      </c>
      <c r="O25" s="89">
        <f>+manip_inlandwaterways!O8/(manip_road!O8+manip_rail!O8+manip_inlandwaterways!O8)</f>
        <v>0</v>
      </c>
      <c r="P25" s="89">
        <f>+manip_inlandwaterways!P8/(manip_road!P8+manip_rail!P8+manip_inlandwaterways!P8)</f>
        <v>0.015611585162861598</v>
      </c>
    </row>
    <row r="26" spans="1:16" ht="11.25">
      <c r="A26" s="96">
        <v>2000</v>
      </c>
      <c r="B26" s="89" t="e">
        <f>+manip_inlandwaterways!B9/(manip_road!B9+manip_rail!B9+manip_inlandwaterways!B9)</f>
        <v>#N/A</v>
      </c>
      <c r="C26" s="89">
        <f>+manip_inlandwaterways!C9/(manip_road!C9+manip_rail!C9+manip_inlandwaterways!C9)</f>
        <v>0.025540595675234597</v>
      </c>
      <c r="D26" s="89" t="e">
        <f>+manip_inlandwaterways!D9/(manip_road!D9+manip_rail!D9+manip_inlandwaterways!D9)</f>
        <v>#N/A</v>
      </c>
      <c r="E26" s="89">
        <f>+manip_inlandwaterways!E9/(manip_road!E9+manip_rail!E9+manip_inlandwaterways!E9)</f>
        <v>0.013489224325975047</v>
      </c>
      <c r="F26" s="89">
        <f>+manip_inlandwaterways!F9/(manip_road!F9+manip_rail!F9+manip_inlandwaterways!F9)</f>
        <v>9.26526452330214E-05</v>
      </c>
      <c r="G26" s="89">
        <f>+manip_inlandwaterways!G9/(manip_road!G9+manip_rail!G9+manip_inlandwaterways!G9)</f>
        <v>0.03169690501600854</v>
      </c>
      <c r="H26" s="89">
        <f>+manip_inlandwaterways!H9/(manip_road!H9+manip_rail!H9+manip_inlandwaterways!H9)</f>
        <v>0</v>
      </c>
      <c r="I26" s="89">
        <f>+manip_inlandwaterways!I9/(manip_road!I9+manip_rail!I9+manip_inlandwaterways!I9)</f>
        <v>0.00011983223487118035</v>
      </c>
      <c r="J26" s="89" t="e">
        <f>+manip_inlandwaterways!J9/(manip_road!J9+manip_rail!J9+manip_inlandwaterways!J9)</f>
        <v>#N/A</v>
      </c>
      <c r="K26" s="89">
        <f>+manip_inlandwaterways!K9/(manip_road!K9+manip_rail!K9+manip_inlandwaterways!K9)</f>
        <v>0.008618386939647723</v>
      </c>
      <c r="L26" s="89">
        <f>+manip_inlandwaterways!L9/(manip_road!L9+manip_rail!L9+manip_inlandwaterways!L9)</f>
        <v>0.07915614857554995</v>
      </c>
      <c r="M26" s="89">
        <f>+manip_inlandwaterways!M9/(manip_road!M9+manip_rail!M9+manip_inlandwaterways!M9)</f>
        <v>0.04069322662272701</v>
      </c>
      <c r="N26" s="89">
        <f>+manip_inlandwaterways!N9/(manip_road!N9+manip_rail!N9+manip_inlandwaterways!N9)</f>
        <v>0</v>
      </c>
      <c r="O26" s="89">
        <f>+manip_inlandwaterways!O9/(manip_road!O9+manip_rail!O9+manip_inlandwaterways!O9)</f>
        <v>0</v>
      </c>
      <c r="P26" s="89">
        <f>+manip_inlandwaterways!P9/(manip_road!P9+manip_rail!P9+manip_inlandwaterways!P9)</f>
        <v>0.013964326483057269</v>
      </c>
    </row>
    <row r="28" ht="11.25">
      <c r="O28" s="22"/>
    </row>
    <row r="29" ht="11.25">
      <c r="A29" s="5" t="s">
        <v>50</v>
      </c>
    </row>
    <row r="30" spans="1:16" ht="11.25">
      <c r="A30" s="96"/>
      <c r="B30" s="97" t="s">
        <v>189</v>
      </c>
      <c r="C30" s="97" t="s">
        <v>0</v>
      </c>
      <c r="D30" s="97" t="s">
        <v>18</v>
      </c>
      <c r="E30" s="97" t="s">
        <v>1</v>
      </c>
      <c r="F30" s="97" t="s">
        <v>2</v>
      </c>
      <c r="G30" s="97" t="s">
        <v>3</v>
      </c>
      <c r="H30" s="97" t="s">
        <v>4</v>
      </c>
      <c r="I30" s="97" t="s">
        <v>5</v>
      </c>
      <c r="J30" s="97" t="s">
        <v>19</v>
      </c>
      <c r="K30" s="97" t="s">
        <v>6</v>
      </c>
      <c r="L30" s="97" t="s">
        <v>7</v>
      </c>
      <c r="M30" s="97" t="s">
        <v>9</v>
      </c>
      <c r="N30" s="97" t="s">
        <v>8</v>
      </c>
      <c r="O30" s="98" t="s">
        <v>20</v>
      </c>
      <c r="P30" s="104" t="s">
        <v>225</v>
      </c>
    </row>
    <row r="31" spans="1:16" ht="11.25">
      <c r="A31" s="95">
        <v>1996</v>
      </c>
      <c r="C31" s="103">
        <f>+C22+C14+C6</f>
        <v>1</v>
      </c>
      <c r="D31" s="103" t="e">
        <f aca="true" t="shared" si="2" ref="D31:N31">+D22+D14+D6</f>
        <v>#N/A</v>
      </c>
      <c r="E31" s="103">
        <f t="shared" si="2"/>
        <v>1</v>
      </c>
      <c r="F31" s="103">
        <f t="shared" si="2"/>
        <v>1</v>
      </c>
      <c r="G31" s="103">
        <f t="shared" si="2"/>
        <v>1</v>
      </c>
      <c r="H31" s="103">
        <f t="shared" si="2"/>
        <v>1</v>
      </c>
      <c r="I31" s="103">
        <f t="shared" si="2"/>
        <v>1</v>
      </c>
      <c r="J31" s="103" t="e">
        <f t="shared" si="2"/>
        <v>#N/A</v>
      </c>
      <c r="K31" s="103">
        <f t="shared" si="2"/>
        <v>1</v>
      </c>
      <c r="L31" s="103">
        <f t="shared" si="2"/>
        <v>1</v>
      </c>
      <c r="M31" s="103">
        <f t="shared" si="2"/>
        <v>1</v>
      </c>
      <c r="N31" s="103">
        <f t="shared" si="2"/>
        <v>1</v>
      </c>
      <c r="O31" s="103">
        <f>+O22+O14+O6</f>
        <v>1</v>
      </c>
      <c r="P31" s="103">
        <f>+P22+P14+P6</f>
        <v>1</v>
      </c>
    </row>
    <row r="32" spans="1:16" ht="11.25">
      <c r="A32" s="95">
        <v>1997</v>
      </c>
      <c r="C32" s="103">
        <f aca="true" t="shared" si="3" ref="C32:N35">+C23+C15+C7</f>
        <v>1</v>
      </c>
      <c r="D32" s="103" t="e">
        <f t="shared" si="3"/>
        <v>#N/A</v>
      </c>
      <c r="E32" s="103">
        <f t="shared" si="3"/>
        <v>1</v>
      </c>
      <c r="F32" s="103">
        <f t="shared" si="3"/>
        <v>1</v>
      </c>
      <c r="G32" s="103">
        <f t="shared" si="3"/>
        <v>1</v>
      </c>
      <c r="H32" s="103">
        <f t="shared" si="3"/>
        <v>1</v>
      </c>
      <c r="I32" s="103">
        <f t="shared" si="3"/>
        <v>1</v>
      </c>
      <c r="J32" s="103" t="e">
        <f t="shared" si="3"/>
        <v>#N/A</v>
      </c>
      <c r="K32" s="103">
        <f t="shared" si="3"/>
        <v>1</v>
      </c>
      <c r="L32" s="103">
        <f t="shared" si="3"/>
        <v>1</v>
      </c>
      <c r="M32" s="103">
        <f t="shared" si="3"/>
        <v>1</v>
      </c>
      <c r="N32" s="103">
        <f t="shared" si="3"/>
        <v>1</v>
      </c>
      <c r="O32" s="103">
        <f>+O23+O15+O7</f>
        <v>1</v>
      </c>
      <c r="P32" s="103">
        <f>+P23+P15+P7</f>
        <v>1</v>
      </c>
    </row>
    <row r="33" spans="1:16" ht="11.25">
      <c r="A33" s="95">
        <v>1998</v>
      </c>
      <c r="C33" s="103">
        <f t="shared" si="3"/>
        <v>1</v>
      </c>
      <c r="D33" s="103" t="e">
        <f t="shared" si="3"/>
        <v>#N/A</v>
      </c>
      <c r="E33" s="103">
        <f t="shared" si="3"/>
        <v>1</v>
      </c>
      <c r="F33" s="103">
        <f t="shared" si="3"/>
        <v>1</v>
      </c>
      <c r="G33" s="103">
        <f t="shared" si="3"/>
        <v>1</v>
      </c>
      <c r="H33" s="103">
        <f t="shared" si="3"/>
        <v>1</v>
      </c>
      <c r="I33" s="103">
        <f t="shared" si="3"/>
        <v>1</v>
      </c>
      <c r="J33" s="103" t="e">
        <f t="shared" si="3"/>
        <v>#N/A</v>
      </c>
      <c r="K33" s="103">
        <f t="shared" si="3"/>
        <v>1</v>
      </c>
      <c r="L33" s="103">
        <f t="shared" si="3"/>
        <v>1</v>
      </c>
      <c r="M33" s="103">
        <f t="shared" si="3"/>
        <v>1</v>
      </c>
      <c r="N33" s="103">
        <f t="shared" si="3"/>
        <v>1</v>
      </c>
      <c r="O33" s="103">
        <f>+O24+O16+O8</f>
        <v>1</v>
      </c>
      <c r="P33" s="103">
        <f>+P24+P16+P8</f>
        <v>1</v>
      </c>
    </row>
    <row r="34" spans="1:16" ht="11.25">
      <c r="A34" s="95">
        <v>1999</v>
      </c>
      <c r="C34" s="103">
        <f t="shared" si="3"/>
        <v>1</v>
      </c>
      <c r="D34" s="103" t="e">
        <f t="shared" si="3"/>
        <v>#N/A</v>
      </c>
      <c r="E34" s="103">
        <f t="shared" si="3"/>
        <v>1</v>
      </c>
      <c r="F34" s="103">
        <f t="shared" si="3"/>
        <v>1</v>
      </c>
      <c r="G34" s="103">
        <f t="shared" si="3"/>
        <v>1</v>
      </c>
      <c r="H34" s="103">
        <f t="shared" si="3"/>
        <v>1</v>
      </c>
      <c r="I34" s="103">
        <f t="shared" si="3"/>
        <v>1</v>
      </c>
      <c r="J34" s="103" t="e">
        <f t="shared" si="3"/>
        <v>#N/A</v>
      </c>
      <c r="K34" s="103">
        <f t="shared" si="3"/>
        <v>1</v>
      </c>
      <c r="L34" s="103">
        <f t="shared" si="3"/>
        <v>1</v>
      </c>
      <c r="M34" s="103">
        <f t="shared" si="3"/>
        <v>1</v>
      </c>
      <c r="N34" s="103">
        <f t="shared" si="3"/>
        <v>1</v>
      </c>
      <c r="O34" s="103">
        <f>+O25+O17+O9</f>
        <v>1</v>
      </c>
      <c r="P34" s="103">
        <f>+P25+P17+P9</f>
        <v>1</v>
      </c>
    </row>
    <row r="35" spans="1:16" ht="11.25">
      <c r="A35" s="96">
        <v>2000</v>
      </c>
      <c r="C35" s="103">
        <f t="shared" si="3"/>
        <v>1</v>
      </c>
      <c r="D35" s="103" t="e">
        <f t="shared" si="3"/>
        <v>#N/A</v>
      </c>
      <c r="E35" s="103">
        <f t="shared" si="3"/>
        <v>1</v>
      </c>
      <c r="F35" s="103">
        <f t="shared" si="3"/>
        <v>1</v>
      </c>
      <c r="G35" s="103">
        <f t="shared" si="3"/>
        <v>1</v>
      </c>
      <c r="H35" s="103">
        <f t="shared" si="3"/>
        <v>1</v>
      </c>
      <c r="I35" s="103">
        <f t="shared" si="3"/>
        <v>1</v>
      </c>
      <c r="J35" s="103" t="e">
        <f t="shared" si="3"/>
        <v>#N/A</v>
      </c>
      <c r="K35" s="103">
        <f t="shared" si="3"/>
        <v>1</v>
      </c>
      <c r="L35" s="103">
        <f t="shared" si="3"/>
        <v>1</v>
      </c>
      <c r="M35" s="103">
        <f t="shared" si="3"/>
        <v>1</v>
      </c>
      <c r="N35" s="103">
        <f t="shared" si="3"/>
        <v>1</v>
      </c>
      <c r="O35" s="103">
        <f>+O26+O18+O10</f>
        <v>1</v>
      </c>
      <c r="P35" s="103">
        <f>+P26+P18+P10</f>
        <v>1</v>
      </c>
    </row>
    <row r="39" ht="11.25">
      <c r="A39" s="5" t="s">
        <v>193</v>
      </c>
    </row>
    <row r="40" ht="11.25">
      <c r="B40" s="29"/>
    </row>
    <row r="41" ht="11.25">
      <c r="A41" s="5" t="s">
        <v>41</v>
      </c>
    </row>
    <row r="42" spans="1:16" ht="11.25">
      <c r="A42" s="95"/>
      <c r="B42" s="97" t="s">
        <v>189</v>
      </c>
      <c r="C42" s="97" t="s">
        <v>0</v>
      </c>
      <c r="D42" s="97" t="s">
        <v>18</v>
      </c>
      <c r="E42" s="97" t="s">
        <v>1</v>
      </c>
      <c r="F42" s="97" t="s">
        <v>2</v>
      </c>
      <c r="G42" s="97" t="s">
        <v>3</v>
      </c>
      <c r="H42" s="97" t="s">
        <v>4</v>
      </c>
      <c r="I42" s="97" t="s">
        <v>5</v>
      </c>
      <c r="J42" s="97" t="s">
        <v>19</v>
      </c>
      <c r="K42" s="97" t="s">
        <v>6</v>
      </c>
      <c r="L42" s="97" t="s">
        <v>7</v>
      </c>
      <c r="M42" s="97" t="s">
        <v>9</v>
      </c>
      <c r="N42" s="97" t="s">
        <v>8</v>
      </c>
      <c r="O42" s="98" t="s">
        <v>20</v>
      </c>
      <c r="P42" s="104" t="s">
        <v>225</v>
      </c>
    </row>
    <row r="43" spans="1:16" ht="11.25">
      <c r="A43" s="95">
        <v>1996</v>
      </c>
      <c r="B43" s="21" t="e">
        <f>+manip_road!B5/(manip_road!B5+manip_rail!B5+manip_inlandwaterways!B5+manip_oilpipelines!B5)</f>
        <v>#N/A</v>
      </c>
      <c r="C43" s="21">
        <f>+manip_road!C5/(manip_road!C5+manip_rail!C5+manip_inlandwaterways!C5+manip_oilpipelines!C5)</f>
        <v>0.7644390940395868</v>
      </c>
      <c r="D43" s="21" t="e">
        <f>+manip_road!D5/(manip_road!D5+manip_rail!D5+manip_inlandwaterways!D5+manip_oilpipelines!D5)</f>
        <v>#N/A</v>
      </c>
      <c r="E43" s="21">
        <f>+manip_road!E5/(manip_road!E5+manip_rail!E5+manip_inlandwaterways!E5+manip_oilpipelines!E5)</f>
        <v>0.538798049340218</v>
      </c>
      <c r="F43" s="21">
        <f>+manip_road!F5/(manip_road!F5+manip_rail!F5+manip_inlandwaterways!F5+manip_oilpipelines!F5)</f>
        <v>0.31123872026251026</v>
      </c>
      <c r="G43" s="21">
        <f>+manip_road!G5/(manip_road!G5+manip_rail!G5+manip_inlandwaterways!G5+manip_oilpipelines!G5)</f>
        <v>0.5137539002259441</v>
      </c>
      <c r="H43" s="21">
        <f>+manip_road!H5/(manip_road!H5+manip_rail!H5+manip_inlandwaterways!H5+manip_oilpipelines!H5)</f>
        <v>0.10676982591876209</v>
      </c>
      <c r="I43" s="21">
        <f>+manip_road!I5/(manip_road!I5+manip_rail!I5+manip_inlandwaterways!I5+manip_oilpipelines!I5)</f>
        <v>0.28687795194742965</v>
      </c>
      <c r="J43" s="21" t="e">
        <f>+manip_road!J5/(manip_road!J5+manip_rail!J5+manip_inlandwaterways!J5+manip_oilpipelines!J5)</f>
        <v>#N/A</v>
      </c>
      <c r="K43" s="21">
        <f>+manip_road!K5/(manip_road!K5+manip_rail!K5+manip_inlandwaterways!K5+manip_oilpipelines!K5)</f>
        <v>0.3988794752664662</v>
      </c>
      <c r="L43" s="21">
        <f>+manip_road!L5/(manip_road!L5+manip_rail!L5+manip_inlandwaterways!L5+manip_oilpipelines!L5)</f>
        <v>0.39225665907515594</v>
      </c>
      <c r="M43" s="21">
        <f>+manip_road!M5/(manip_road!M5+manip_rail!M5+manip_inlandwaterways!M5+manip_oilpipelines!M5)</f>
        <v>0.5379263533005261</v>
      </c>
      <c r="N43" s="21">
        <f>+manip_road!N5/(manip_road!N5+manip_rail!N5+manip_inlandwaterways!N5+manip_oilpipelines!N5)</f>
        <v>0.37774524158125916</v>
      </c>
      <c r="O43" s="21">
        <f>+manip_road!O5/(manip_road!O5+manip_rail!O5+manip_inlandwaterways!O5+manip_oilpipelines!O5)</f>
        <v>0.913151081071993</v>
      </c>
      <c r="P43" s="21">
        <f>+manip_road!P5/(manip_road!P5+manip_rail!P5+manip_inlandwaterways!P5+manip_oilpipelines!P5)</f>
        <v>0.4217464925012095</v>
      </c>
    </row>
    <row r="44" spans="1:16" ht="11.25">
      <c r="A44" s="95">
        <v>1997</v>
      </c>
      <c r="B44" s="21" t="e">
        <f>+manip_road!B6/(manip_road!B6+manip_rail!B6+manip_inlandwaterways!B6+manip_oilpipelines!B6)</f>
        <v>#N/A</v>
      </c>
      <c r="C44" s="21">
        <f>+manip_road!C6/(manip_road!C6+manip_rail!C6+manip_inlandwaterways!C6+manip_oilpipelines!C6)</f>
        <v>0.7614410066362147</v>
      </c>
      <c r="D44" s="21" t="e">
        <f>+manip_road!D6/(manip_road!D6+manip_rail!D6+manip_inlandwaterways!D6+manip_oilpipelines!D6)</f>
        <v>#N/A</v>
      </c>
      <c r="E44" s="21">
        <f>+manip_road!E6/(manip_road!E6+manip_rail!E6+manip_inlandwaterways!E6+manip_oilpipelines!E6)</f>
        <v>0.6296577475481462</v>
      </c>
      <c r="F44" s="21">
        <f>+manip_road!F6/(manip_road!F6+manip_rail!F6+manip_inlandwaterways!F6+manip_oilpipelines!F6)</f>
        <v>0.3521269841269841</v>
      </c>
      <c r="G44" s="21">
        <f>+manip_road!G6/(manip_road!G6+manip_rail!G6+manip_inlandwaterways!G6+manip_oilpipelines!G6)</f>
        <v>0.5129657125099272</v>
      </c>
      <c r="H44" s="21">
        <f>+manip_road!H6/(manip_road!H6+manip_rail!H6+manip_inlandwaterways!H6+manip_oilpipelines!H6)</f>
        <v>0.14153014693463942</v>
      </c>
      <c r="I44" s="21">
        <f>+manip_road!I6/(manip_road!I6+manip_rail!I6+manip_inlandwaterways!I6+manip_oilpipelines!I6)</f>
        <v>0.313150368161626</v>
      </c>
      <c r="J44" s="21" t="e">
        <f>+manip_road!J6/(manip_road!J6+manip_rail!J6+manip_inlandwaterways!J6+manip_oilpipelines!J6)</f>
        <v>#N/A</v>
      </c>
      <c r="K44" s="21">
        <f>+manip_road!K6/(manip_road!K6+manip_rail!K6+manip_inlandwaterways!K6+manip_oilpipelines!K6)</f>
        <v>0.4282293377120963</v>
      </c>
      <c r="L44" s="21">
        <f>+manip_road!L6/(manip_road!L6+manip_rail!L6+manip_inlandwaterways!L6+manip_oilpipelines!L6)</f>
        <v>0.4308039693386416</v>
      </c>
      <c r="M44" s="21">
        <f>+manip_road!M6/(manip_road!M6+manip_rail!M6+manip_inlandwaterways!M6+manip_oilpipelines!M6)</f>
        <v>0.5249298953559948</v>
      </c>
      <c r="N44" s="21">
        <f>+manip_road!N6/(manip_road!N6+manip_rail!N6+manip_inlandwaterways!N6+manip_oilpipelines!N6)</f>
        <v>0.35924511345765</v>
      </c>
      <c r="O44" s="21">
        <f>+manip_road!O6/(manip_road!O6+manip_rail!O6+manip_inlandwaterways!O6+manip_oilpipelines!O6)</f>
        <v>0.820343538552725</v>
      </c>
      <c r="P44" s="21">
        <f>+manip_road!P6/(manip_road!P6+manip_rail!P6+manip_inlandwaterways!P6+manip_oilpipelines!P6)</f>
        <v>0.45528693103137086</v>
      </c>
    </row>
    <row r="45" spans="1:16" ht="11.25">
      <c r="A45" s="95">
        <v>1998</v>
      </c>
      <c r="B45" s="21" t="e">
        <f>+manip_road!B7/(manip_road!B7+manip_rail!B7+manip_inlandwaterways!B7+manip_oilpipelines!B7)</f>
        <v>#N/A</v>
      </c>
      <c r="C45" s="21">
        <f>+manip_road!C7/(manip_road!C7+manip_rail!C7+manip_inlandwaterways!C7+manip_oilpipelines!C7)</f>
        <v>0.7638855902012011</v>
      </c>
      <c r="D45" s="21" t="e">
        <f>+manip_road!D7/(manip_road!D7+manip_rail!D7+manip_inlandwaterways!D7+manip_oilpipelines!D7)</f>
        <v>#N/A</v>
      </c>
      <c r="E45" s="21">
        <f>+manip_road!E7/(manip_road!E7+manip_rail!E7+manip_inlandwaterways!E7+manip_oilpipelines!E7)</f>
        <v>0.6097784650794793</v>
      </c>
      <c r="F45" s="21">
        <f>+manip_road!F7/(manip_road!F7+manip_rail!F7+manip_inlandwaterways!F7+manip_oilpipelines!F7)</f>
        <v>0.3840932117527862</v>
      </c>
      <c r="G45" s="21">
        <f>+manip_road!G7/(manip_road!G7+manip_rail!G7+manip_inlandwaterways!G7+manip_oilpipelines!G7)</f>
        <v>0.5627919592537898</v>
      </c>
      <c r="H45" s="21">
        <f>+manip_road!H7/(manip_road!H7+manip_rail!H7+manip_inlandwaterways!H7+manip_oilpipelines!H7)</f>
        <v>0.17353835755322744</v>
      </c>
      <c r="I45" s="21">
        <f>+manip_road!I7/(manip_road!I7+manip_rail!I7+manip_inlandwaterways!I7+manip_oilpipelines!I7)</f>
        <v>0.3329180016613267</v>
      </c>
      <c r="J45" s="21" t="e">
        <f>+manip_road!J7/(manip_road!J7+manip_rail!J7+manip_inlandwaterways!J7+manip_oilpipelines!J7)</f>
        <v>#N/A</v>
      </c>
      <c r="K45" s="21">
        <f>+manip_road!K7/(manip_road!K7+manip_rail!K7+manip_inlandwaterways!K7+manip_oilpipelines!K7)</f>
        <v>0.459735375109141</v>
      </c>
      <c r="L45" s="21">
        <f>+manip_road!L7/(manip_road!L7+manip_rail!L7+manip_inlandwaterways!L7+manip_oilpipelines!L7)</f>
        <v>0.406149491830696</v>
      </c>
      <c r="M45" s="21">
        <f>+manip_road!M7/(manip_road!M7+manip_rail!M7+manip_inlandwaterways!M7+manip_oilpipelines!M7)</f>
        <v>0.5779164107702751</v>
      </c>
      <c r="N45" s="21">
        <f>+manip_road!N7/(manip_road!N7+manip_rail!N7+manip_inlandwaterways!N7+manip_oilpipelines!N7)</f>
        <v>0.37480865952328885</v>
      </c>
      <c r="O45" s="21">
        <f>+manip_road!O7/(manip_road!O7+manip_rail!O7+manip_inlandwaterways!O7+manip_oilpipelines!O7)</f>
        <v>0.7599632525488551</v>
      </c>
      <c r="P45" s="21">
        <f>+manip_road!P7/(manip_road!P7+manip_rail!P7+manip_inlandwaterways!P7+manip_oilpipelines!P7)</f>
        <v>0.47633881250598753</v>
      </c>
    </row>
    <row r="46" spans="1:16" ht="11.25">
      <c r="A46" s="95">
        <v>1999</v>
      </c>
      <c r="B46" s="21" t="e">
        <f>+manip_road!B8/(manip_road!B8+manip_rail!B8+manip_inlandwaterways!B8+manip_oilpipelines!B8)</f>
        <v>#N/A</v>
      </c>
      <c r="C46" s="21">
        <f>+manip_road!C8/(manip_road!C8+manip_rail!C8+manip_inlandwaterways!C8+manip_oilpipelines!C8)</f>
        <v>0.7715597069007166</v>
      </c>
      <c r="D46" s="21" t="e">
        <f>+manip_road!D8/(manip_road!D8+manip_rail!D8+manip_inlandwaterways!D8+manip_oilpipelines!D8)</f>
        <v>#N/A</v>
      </c>
      <c r="E46" s="21">
        <f>+manip_road!E8/(manip_road!E8+manip_rail!E8+manip_inlandwaterways!E8+manip_oilpipelines!E8)</f>
        <v>0.6555644231621885</v>
      </c>
      <c r="F46" s="21">
        <f>+manip_road!F8/(manip_road!F8+manip_rail!F8+manip_inlandwaterways!F8+manip_oilpipelines!F8)</f>
        <v>0.35264371894960966</v>
      </c>
      <c r="G46" s="21">
        <f>+manip_road!G8/(manip_road!G8+manip_rail!G8+manip_inlandwaterways!G8+manip_oilpipelines!G8)</f>
        <v>0.5851502280950134</v>
      </c>
      <c r="H46" s="21">
        <f>+manip_road!H8/(manip_road!H8+manip_rail!H8+manip_inlandwaterways!H8+manip_oilpipelines!H8)</f>
        <v>0.18554356550432533</v>
      </c>
      <c r="I46" s="21">
        <f>+manip_road!I8/(manip_road!I8+manip_rail!I8+manip_inlandwaterways!I8+manip_oilpipelines!I8)</f>
        <v>0.4248312201547835</v>
      </c>
      <c r="J46" s="21" t="e">
        <f>+manip_road!J8/(manip_road!J8+manip_rail!J8+manip_inlandwaterways!J8+manip_oilpipelines!J8)</f>
        <v>#N/A</v>
      </c>
      <c r="K46" s="21">
        <f>+manip_road!K8/(manip_road!K8+manip_rail!K8+manip_inlandwaterways!K8+manip_oilpipelines!K8)</f>
        <v>0.4806578467090447</v>
      </c>
      <c r="L46" s="21">
        <f>+manip_road!L8/(manip_road!L8+manip_rail!L8+manip_inlandwaterways!L8+manip_oilpipelines!L8)</f>
        <v>0.41310287661560186</v>
      </c>
      <c r="M46" s="21">
        <f>+manip_road!M8/(manip_road!M8+manip_rail!M8+manip_inlandwaterways!M8+manip_oilpipelines!M8)</f>
        <v>0.616419202343698</v>
      </c>
      <c r="N46" s="21">
        <f>+manip_road!N8/(manip_road!N8+manip_rail!N8+manip_inlandwaterways!N8+manip_oilpipelines!N8)</f>
        <v>0.37198285585382357</v>
      </c>
      <c r="O46" s="21">
        <f>+manip_road!O8/(manip_road!O8+manip_rail!O8+manip_inlandwaterways!O8+manip_oilpipelines!O8)</f>
        <v>0.7448554188929838</v>
      </c>
      <c r="P46" s="21">
        <f>+manip_road!P8/(manip_road!P8+manip_rail!P8+manip_inlandwaterways!P8+manip_oilpipelines!P8)</f>
        <v>0.5047426342964545</v>
      </c>
    </row>
    <row r="47" spans="1:16" ht="11.25">
      <c r="A47" s="96">
        <v>2000</v>
      </c>
      <c r="B47" s="21" t="e">
        <f>+manip_road!B9/(manip_road!B9+manip_rail!B9+manip_inlandwaterways!B9+manip_oilpipelines!B9)</f>
        <v>#N/A</v>
      </c>
      <c r="C47" s="21" t="e">
        <f>+manip_road!C9/(manip_road!C9+manip_rail!C9+manip_inlandwaterways!C9+manip_oilpipelines!C9)</f>
        <v>#N/A</v>
      </c>
      <c r="D47" s="21" t="e">
        <f>+manip_road!D9/(manip_road!D9+manip_rail!D9+manip_inlandwaterways!D9+manip_oilpipelines!D9)</f>
        <v>#N/A</v>
      </c>
      <c r="E47" s="21" t="e">
        <f>+manip_road!E9/(manip_road!E9+manip_rail!E9+manip_inlandwaterways!E9+manip_oilpipelines!E9)</f>
        <v>#N/A</v>
      </c>
      <c r="F47" s="21" t="e">
        <f>+manip_road!F9/(manip_road!F9+manip_rail!F9+manip_inlandwaterways!F9+manip_oilpipelines!F9)</f>
        <v>#N/A</v>
      </c>
      <c r="G47" s="21" t="e">
        <f>+manip_road!G9/(manip_road!G9+manip_rail!G9+manip_inlandwaterways!G9+manip_oilpipelines!G9)</f>
        <v>#N/A</v>
      </c>
      <c r="H47" s="21" t="e">
        <f>+manip_road!H9/(manip_road!H9+manip_rail!H9+manip_inlandwaterways!H9+manip_oilpipelines!H9)</f>
        <v>#N/A</v>
      </c>
      <c r="I47" s="21" t="e">
        <f>+manip_road!I9/(manip_road!I9+manip_rail!I9+manip_inlandwaterways!I9+manip_oilpipelines!I9)</f>
        <v>#N/A</v>
      </c>
      <c r="J47" s="21" t="e">
        <f>+manip_road!J9/(manip_road!J9+manip_rail!J9+manip_inlandwaterways!J9+manip_oilpipelines!J9)</f>
        <v>#N/A</v>
      </c>
      <c r="K47" s="21" t="e">
        <f>+manip_road!K9/(manip_road!K9+manip_rail!K9+manip_inlandwaterways!K9+manip_oilpipelines!K9)</f>
        <v>#N/A</v>
      </c>
      <c r="L47" s="21" t="e">
        <f>+manip_road!L9/(manip_road!L9+manip_rail!L9+manip_inlandwaterways!L9+manip_oilpipelines!L9)</f>
        <v>#N/A</v>
      </c>
      <c r="M47" s="21" t="e">
        <f>+manip_road!M9/(manip_road!M9+manip_rail!M9+manip_inlandwaterways!M9+manip_oilpipelines!M9)</f>
        <v>#N/A</v>
      </c>
      <c r="N47" s="21" t="e">
        <f>+manip_road!N9/(manip_road!N9+manip_rail!N9+manip_inlandwaterways!N9+manip_oilpipelines!N9)</f>
        <v>#N/A</v>
      </c>
      <c r="O47" s="21" t="e">
        <f>+manip_road!O9/(manip_road!O9+manip_rail!O9+manip_inlandwaterways!O9+manip_oilpipelines!O9)</f>
        <v>#N/A</v>
      </c>
      <c r="P47" s="21" t="e">
        <f>+manip_road!P9/(manip_road!P9+manip_rail!P9+manip_inlandwaterways!P9+manip_oilpipelines!P9)</f>
        <v>#N/A</v>
      </c>
    </row>
    <row r="49" spans="1:16" ht="11.25">
      <c r="A49" s="5" t="s">
        <v>42</v>
      </c>
      <c r="C49" s="111">
        <f>+C46/C43-1</f>
        <v>0.009314820391382428</v>
      </c>
      <c r="D49" s="111" t="e">
        <f aca="true" t="shared" si="4" ref="D49:P49">+D46/D43-1</f>
        <v>#N/A</v>
      </c>
      <c r="E49" s="111">
        <f t="shared" si="4"/>
        <v>0.21671640044902918</v>
      </c>
      <c r="F49" s="111">
        <f t="shared" si="4"/>
        <v>0.1330329293610284</v>
      </c>
      <c r="G49" s="111">
        <f t="shared" si="4"/>
        <v>0.13896989947457294</v>
      </c>
      <c r="H49" s="111">
        <f t="shared" si="4"/>
        <v>0.7377902783647861</v>
      </c>
      <c r="I49" s="111">
        <f t="shared" si="4"/>
        <v>0.4808779038991249</v>
      </c>
      <c r="J49" s="111" t="e">
        <f t="shared" si="4"/>
        <v>#N/A</v>
      </c>
      <c r="K49" s="111">
        <f t="shared" si="4"/>
        <v>0.20502025427091097</v>
      </c>
      <c r="L49" s="111">
        <f t="shared" si="4"/>
        <v>0.05314433052480516</v>
      </c>
      <c r="M49" s="111">
        <f t="shared" si="4"/>
        <v>0.14591746353672308</v>
      </c>
      <c r="N49" s="111">
        <f t="shared" si="4"/>
        <v>-0.015254687797823685</v>
      </c>
      <c r="O49" s="111">
        <f t="shared" si="4"/>
        <v>-0.18430210035062178</v>
      </c>
      <c r="P49" s="111">
        <f t="shared" si="4"/>
        <v>0.196791540109861</v>
      </c>
    </row>
    <row r="51" spans="1:16" ht="11.25">
      <c r="A51" s="95"/>
      <c r="B51" s="97" t="s">
        <v>189</v>
      </c>
      <c r="C51" s="97" t="s">
        <v>0</v>
      </c>
      <c r="D51" s="97" t="s">
        <v>18</v>
      </c>
      <c r="E51" s="97" t="s">
        <v>1</v>
      </c>
      <c r="F51" s="97" t="s">
        <v>2</v>
      </c>
      <c r="G51" s="97" t="s">
        <v>3</v>
      </c>
      <c r="H51" s="97" t="s">
        <v>4</v>
      </c>
      <c r="I51" s="97" t="s">
        <v>5</v>
      </c>
      <c r="J51" s="97" t="s">
        <v>19</v>
      </c>
      <c r="K51" s="97" t="s">
        <v>6</v>
      </c>
      <c r="L51" s="97" t="s">
        <v>7</v>
      </c>
      <c r="M51" s="97" t="s">
        <v>9</v>
      </c>
      <c r="N51" s="97" t="s">
        <v>8</v>
      </c>
      <c r="O51" s="98" t="s">
        <v>20</v>
      </c>
      <c r="P51" s="104" t="s">
        <v>225</v>
      </c>
    </row>
    <row r="52" spans="1:16" ht="11.25">
      <c r="A52" s="95">
        <v>1996</v>
      </c>
      <c r="B52" s="21" t="e">
        <f>+manip_rail!B5/(manip_road!B5+manip_rail!B5+manip_inlandwaterways!B5+manip_oilpipelines!B5)</f>
        <v>#N/A</v>
      </c>
      <c r="C52" s="21">
        <f>+manip_rail!C5/(manip_road!C5+manip_rail!C5+manip_inlandwaterways!C5+manip_oilpipelines!C5)</f>
        <v>0.21134410257845965</v>
      </c>
      <c r="D52" s="21" t="e">
        <f>+manip_rail!D5/(manip_road!D5+manip_rail!D5+manip_inlandwaterways!D5+manip_oilpipelines!D5)</f>
        <v>#N/A</v>
      </c>
      <c r="E52" s="21">
        <f>+manip_rail!E5/(manip_road!E5+manip_rail!E5+manip_inlandwaterways!E5+manip_oilpipelines!E5)</f>
        <v>0.4005127653471027</v>
      </c>
      <c r="F52" s="21">
        <f>+manip_rail!F5/(manip_road!F5+manip_rail!F5+manip_inlandwaterways!F5+manip_oilpipelines!F5)</f>
        <v>0.6887612797374898</v>
      </c>
      <c r="G52" s="21">
        <f>+manip_rail!G5/(manip_road!G5+manip_rail!G5+manip_inlandwaterways!G5+manip_oilpipelines!G5)</f>
        <v>0.27367930280098984</v>
      </c>
      <c r="H52" s="21">
        <f>+manip_rail!H5/(manip_road!H5+manip_rail!H5+manip_inlandwaterways!H5+manip_oilpipelines!H5)</f>
        <v>0.6001934235976789</v>
      </c>
      <c r="I52" s="21">
        <f>+manip_rail!I5/(manip_road!I5+manip_rail!I5+manip_inlandwaterways!I5+manip_oilpipelines!I5)</f>
        <v>0.5546580874803203</v>
      </c>
      <c r="J52" s="21" t="e">
        <f>+manip_rail!J5/(manip_road!J5+manip_rail!J5+manip_inlandwaterways!J5+manip_oilpipelines!J5)</f>
        <v>#N/A</v>
      </c>
      <c r="K52" s="21">
        <f>+manip_rail!K5/(manip_road!K5+manip_rail!K5+manip_inlandwaterways!K5+manip_oilpipelines!K5)</f>
        <v>0.4848391133614304</v>
      </c>
      <c r="L52" s="21">
        <f>+manip_rail!L5/(manip_road!L5+manip_rail!L5+manip_inlandwaterways!L5+manip_oilpipelines!L5)</f>
        <v>0.4803247846321418</v>
      </c>
      <c r="M52" s="21">
        <f>+manip_rail!M5/(manip_road!M5+manip_rail!M5+manip_inlandwaterways!M5+manip_oilpipelines!M5)</f>
        <v>0.4078398099440014</v>
      </c>
      <c r="N52" s="21">
        <f>+manip_rail!N5/(manip_road!N5+manip_rail!N5+manip_inlandwaterways!N5+manip_oilpipelines!N5)</f>
        <v>0.6222547584187409</v>
      </c>
      <c r="O52" s="21">
        <f>+manip_rail!O5/(manip_road!O5+manip_rail!O5+manip_inlandwaterways!O5+manip_oilpipelines!O5)</f>
        <v>0.05994821614714684</v>
      </c>
      <c r="P52" s="21">
        <f>+manip_rail!P5/(manip_road!P5+manip_rail!P5+manip_inlandwaterways!P5+manip_oilpipelines!P5)</f>
        <v>0.45914301456754286</v>
      </c>
    </row>
    <row r="53" spans="1:16" ht="11.25">
      <c r="A53" s="95">
        <v>1997</v>
      </c>
      <c r="B53" s="21" t="e">
        <f>+manip_rail!B6/(manip_road!B6+manip_rail!B6+manip_inlandwaterways!B6+manip_oilpipelines!B6)</f>
        <v>#N/A</v>
      </c>
      <c r="C53" s="21">
        <f>+manip_rail!C6/(manip_road!C6+manip_rail!C6+manip_inlandwaterways!C6+manip_oilpipelines!C6)</f>
        <v>0.2138527392341061</v>
      </c>
      <c r="D53" s="21" t="e">
        <f>+manip_rail!D6/(manip_road!D6+manip_rail!D6+manip_inlandwaterways!D6+manip_oilpipelines!D6)</f>
        <v>#N/A</v>
      </c>
      <c r="E53" s="21">
        <f>+manip_rail!E6/(manip_road!E6+manip_rail!E6+manip_inlandwaterways!E6+manip_oilpipelines!E6)</f>
        <v>0.3255194211610864</v>
      </c>
      <c r="F53" s="21">
        <f>+manip_rail!F6/(manip_road!F6+manip_rail!F6+manip_inlandwaterways!F6+manip_oilpipelines!F6)</f>
        <v>0.6478730158730158</v>
      </c>
      <c r="G53" s="21">
        <f>+manip_rail!G6/(manip_road!G6+manip_rail!G6+manip_inlandwaterways!G6+manip_oilpipelines!G6)</f>
        <v>0.28130934705293326</v>
      </c>
      <c r="H53" s="21">
        <f>+manip_rail!H6/(manip_road!H6+manip_rail!H6+manip_inlandwaterways!H6+manip_oilpipelines!H6)</f>
        <v>0.5898496875527782</v>
      </c>
      <c r="I53" s="21">
        <f>+manip_rail!I6/(manip_road!I6+manip_rail!I6+manip_inlandwaterways!I6+manip_oilpipelines!I6)</f>
        <v>0.5246759569159618</v>
      </c>
      <c r="J53" s="21" t="e">
        <f>+manip_rail!J6/(manip_road!J6+manip_rail!J6+manip_inlandwaterways!J6+manip_oilpipelines!J6)</f>
        <v>#N/A</v>
      </c>
      <c r="K53" s="21">
        <f>+manip_rail!K6/(manip_road!K6+manip_rail!K6+manip_inlandwaterways!K6+manip_oilpipelines!K6)</f>
        <v>0.4630473453749316</v>
      </c>
      <c r="L53" s="21">
        <f>+manip_rail!L6/(manip_road!L6+manip_rail!L6+manip_inlandwaterways!L6+manip_oilpipelines!L6)</f>
        <v>0.43795432487571057</v>
      </c>
      <c r="M53" s="21">
        <f>+manip_rail!M6/(manip_road!M6+manip_rail!M6+manip_inlandwaterways!M6+manip_oilpipelines!M6)</f>
        <v>0.42312427330551944</v>
      </c>
      <c r="N53" s="21">
        <f>+manip_rail!N6/(manip_road!N6+manip_rail!N6+manip_inlandwaterways!N6+manip_oilpipelines!N6)</f>
        <v>0.64075488654235</v>
      </c>
      <c r="O53" s="21">
        <f>+manip_rail!O6/(manip_road!O6+manip_rail!O6+manip_inlandwaterways!O6+manip_oilpipelines!O6)</f>
        <v>0.05641919449774945</v>
      </c>
      <c r="P53" s="21">
        <f>+manip_rail!P6/(manip_road!P6+manip_rail!P6+manip_inlandwaterways!P6+manip_oilpipelines!P6)</f>
        <v>0.43490099549088373</v>
      </c>
    </row>
    <row r="54" spans="1:16" ht="11.25">
      <c r="A54" s="95">
        <v>1998</v>
      </c>
      <c r="B54" s="21" t="e">
        <f>+manip_rail!B7/(manip_road!B7+manip_rail!B7+manip_inlandwaterways!B7+manip_oilpipelines!B7)</f>
        <v>#N/A</v>
      </c>
      <c r="C54" s="21">
        <f>+manip_rail!C7/(manip_road!C7+manip_rail!C7+manip_inlandwaterways!C7+manip_oilpipelines!C7)</f>
        <v>0.20873341702575238</v>
      </c>
      <c r="D54" s="21" t="e">
        <f>+manip_rail!D7/(manip_road!D7+manip_rail!D7+manip_inlandwaterways!D7+manip_oilpipelines!D7)</f>
        <v>#N/A</v>
      </c>
      <c r="E54" s="21">
        <f>+manip_rail!E7/(manip_road!E7+manip_rail!E7+manip_inlandwaterways!E7+manip_oilpipelines!E7)</f>
        <v>0.33642019707976695</v>
      </c>
      <c r="F54" s="21">
        <f>+manip_rail!F7/(manip_road!F7+manip_rail!F7+manip_inlandwaterways!F7+manip_oilpipelines!F7)</f>
        <v>0.6159067882472138</v>
      </c>
      <c r="G54" s="21">
        <f>+manip_rail!G7/(manip_road!G7+manip_rail!G7+manip_inlandwaterways!G7+manip_oilpipelines!G7)</f>
        <v>0.24556221934239475</v>
      </c>
      <c r="H54" s="21">
        <f>+manip_rail!H7/(manip_road!H7+manip_rail!H7+manip_inlandwaterways!H7+manip_oilpipelines!H7)</f>
        <v>0.5489607975667455</v>
      </c>
      <c r="I54" s="21">
        <f>+manip_rail!I7/(manip_road!I7+manip_rail!I7+manip_inlandwaterways!I7+manip_oilpipelines!I7)</f>
        <v>0.49038803844784623</v>
      </c>
      <c r="J54" s="21" t="e">
        <f>+manip_rail!J7/(manip_road!J7+manip_rail!J7+manip_inlandwaterways!J7+manip_oilpipelines!J7)</f>
        <v>#N/A</v>
      </c>
      <c r="K54" s="21">
        <f>+manip_rail!K7/(manip_road!K7+manip_rail!K7+manip_inlandwaterways!K7+manip_oilpipelines!K7)</f>
        <v>0.40927530391564243</v>
      </c>
      <c r="L54" s="21">
        <f>+manip_rail!L7/(manip_road!L7+manip_rail!L7+manip_inlandwaterways!L7+manip_oilpipelines!L7)</f>
        <v>0.4276083880097774</v>
      </c>
      <c r="M54" s="21">
        <f>+manip_rail!M7/(manip_road!M7+manip_rail!M7+manip_inlandwaterways!M7+manip_oilpipelines!M7)</f>
        <v>0.3799010893105343</v>
      </c>
      <c r="N54" s="21">
        <f>+manip_rail!N7/(manip_road!N7+manip_rail!N7+manip_inlandwaterways!N7+manip_oilpipelines!N7)</f>
        <v>0.6251913404767111</v>
      </c>
      <c r="O54" s="21">
        <f>+manip_rail!O7/(manip_road!O7+manip_rail!O7+manip_inlandwaterways!O7+manip_oilpipelines!O7)</f>
        <v>0.041820197118121086</v>
      </c>
      <c r="P54" s="21">
        <f>+manip_rail!P7/(manip_road!P7+manip_rail!P7+manip_inlandwaterways!P7+manip_oilpipelines!P7)</f>
        <v>0.40095615116706684</v>
      </c>
    </row>
    <row r="55" spans="1:16" ht="11.25">
      <c r="A55" s="95">
        <v>1999</v>
      </c>
      <c r="B55" s="21" t="e">
        <f>+manip_rail!B8/(manip_road!B8+manip_rail!B8+manip_inlandwaterways!B8+manip_oilpipelines!B8)</f>
        <v>#N/A</v>
      </c>
      <c r="C55" s="21">
        <f>+manip_rail!C8/(manip_road!C8+manip_rail!C8+manip_inlandwaterways!C8+manip_oilpipelines!C8)</f>
        <v>0.21326193735405427</v>
      </c>
      <c r="D55" s="21" t="e">
        <f>+manip_rail!D8/(manip_road!D8+manip_rail!D8+manip_inlandwaterways!D8+manip_oilpipelines!D8)</f>
        <v>#N/A</v>
      </c>
      <c r="E55" s="21">
        <f>+manip_rail!E8/(manip_road!E8+manip_rail!E8+manip_inlandwaterways!E8+manip_oilpipelines!E8)</f>
        <v>0.29640861931364726</v>
      </c>
      <c r="F55" s="21">
        <f>+manip_rail!F8/(manip_road!F8+manip_rail!F8+manip_inlandwaterways!F8+manip_oilpipelines!F8)</f>
        <v>0.6471788502484032</v>
      </c>
      <c r="G55" s="21">
        <f>+manip_rail!G8/(manip_road!G8+manip_rail!G8+manip_inlandwaterways!G8+manip_oilpipelines!G8)</f>
        <v>0.24313355356300143</v>
      </c>
      <c r="H55" s="21">
        <f>+manip_rail!H8/(manip_road!H8+manip_rail!H8+manip_inlandwaterways!H8+manip_oilpipelines!H8)</f>
        <v>0.544457326317667</v>
      </c>
      <c r="I55" s="21">
        <f>+manip_rail!I8/(manip_road!I8+manip_rail!I8+manip_inlandwaterways!I8+manip_oilpipelines!I8)</f>
        <v>0.43081398539985727</v>
      </c>
      <c r="J55" s="21" t="e">
        <f>+manip_rail!J8/(manip_road!J8+manip_rail!J8+manip_inlandwaterways!J8+manip_oilpipelines!J8)</f>
        <v>#N/A</v>
      </c>
      <c r="K55" s="21">
        <f>+manip_rail!K8/(manip_road!K8+manip_rail!K8+manip_inlandwaterways!K8+manip_oilpipelines!K8)</f>
        <v>0.3793086824470906</v>
      </c>
      <c r="L55" s="21">
        <f>+manip_rail!L8/(manip_road!L8+manip_rail!L8+manip_inlandwaterways!L8+manip_oilpipelines!L8)</f>
        <v>0.45064931077886594</v>
      </c>
      <c r="M55" s="21">
        <f>+manip_rail!M8/(manip_road!M8+manip_rail!M8+manip_inlandwaterways!M8+manip_oilpipelines!M8)</f>
        <v>0.32821759105133497</v>
      </c>
      <c r="N55" s="21">
        <f>+manip_rail!N8/(manip_road!N8+manip_rail!N8+manip_inlandwaterways!N8+manip_oilpipelines!N8)</f>
        <v>0.6280171441461764</v>
      </c>
      <c r="O55" s="21">
        <f>+manip_rail!O8/(manip_road!O8+manip_rail!O8+manip_inlandwaterways!O8+manip_oilpipelines!O8)</f>
        <v>0.040638613836962045</v>
      </c>
      <c r="P55" s="21">
        <f>+manip_rail!P8/(manip_road!P8+manip_rail!P8+manip_inlandwaterways!P8+manip_oilpipelines!P8)</f>
        <v>0.37376274006361043</v>
      </c>
    </row>
    <row r="56" spans="1:16" ht="11.25">
      <c r="A56" s="96">
        <v>2000</v>
      </c>
      <c r="B56" s="21" t="e">
        <f>+manip_rail!B9/(manip_road!B9+manip_rail!B9+manip_inlandwaterways!B9+manip_oilpipelines!B9)</f>
        <v>#N/A</v>
      </c>
      <c r="C56" s="21" t="e">
        <f>+manip_rail!C9/(manip_road!C9+manip_rail!C9+manip_inlandwaterways!C9+manip_oilpipelines!C9)</f>
        <v>#N/A</v>
      </c>
      <c r="D56" s="21" t="e">
        <f>+manip_rail!D9/(manip_road!D9+manip_rail!D9+manip_inlandwaterways!D9+manip_oilpipelines!D9)</f>
        <v>#N/A</v>
      </c>
      <c r="E56" s="21" t="e">
        <f>+manip_rail!E9/(manip_road!E9+manip_rail!E9+manip_inlandwaterways!E9+manip_oilpipelines!E9)</f>
        <v>#N/A</v>
      </c>
      <c r="F56" s="21" t="e">
        <f>+manip_rail!F9/(manip_road!F9+manip_rail!F9+manip_inlandwaterways!F9+manip_oilpipelines!F9)</f>
        <v>#N/A</v>
      </c>
      <c r="G56" s="21" t="e">
        <f>+manip_rail!G9/(manip_road!G9+manip_rail!G9+manip_inlandwaterways!G9+manip_oilpipelines!G9)</f>
        <v>#N/A</v>
      </c>
      <c r="H56" s="21" t="e">
        <f>+manip_rail!H9/(manip_road!H9+manip_rail!H9+manip_inlandwaterways!H9+manip_oilpipelines!H9)</f>
        <v>#N/A</v>
      </c>
      <c r="I56" s="21" t="e">
        <f>+manip_rail!I9/(manip_road!I9+manip_rail!I9+manip_inlandwaterways!I9+manip_oilpipelines!I9)</f>
        <v>#N/A</v>
      </c>
      <c r="J56" s="21" t="e">
        <f>+manip_rail!J9/(manip_road!J9+manip_rail!J9+manip_inlandwaterways!J9+manip_oilpipelines!J9)</f>
        <v>#N/A</v>
      </c>
      <c r="K56" s="21" t="e">
        <f>+manip_rail!K9/(manip_road!K9+manip_rail!K9+manip_inlandwaterways!K9+manip_oilpipelines!K9)</f>
        <v>#N/A</v>
      </c>
      <c r="L56" s="21" t="e">
        <f>+manip_rail!L9/(manip_road!L9+manip_rail!L9+manip_inlandwaterways!L9+manip_oilpipelines!L9)</f>
        <v>#N/A</v>
      </c>
      <c r="M56" s="21" t="e">
        <f>+manip_rail!M9/(manip_road!M9+manip_rail!M9+manip_inlandwaterways!M9+manip_oilpipelines!M9)</f>
        <v>#N/A</v>
      </c>
      <c r="N56" s="21" t="e">
        <f>+manip_rail!N9/(manip_road!N9+manip_rail!N9+manip_inlandwaterways!N9+manip_oilpipelines!N9)</f>
        <v>#N/A</v>
      </c>
      <c r="O56" s="21" t="e">
        <f>+manip_rail!O9/(manip_road!O9+manip_rail!O9+manip_inlandwaterways!O9+manip_oilpipelines!O9)</f>
        <v>#N/A</v>
      </c>
      <c r="P56" s="21" t="e">
        <f>+manip_rail!P9/(manip_road!P9+manip_rail!P9+manip_inlandwaterways!P9+manip_oilpipelines!P9)</f>
        <v>#N/A</v>
      </c>
    </row>
    <row r="58" spans="1:16" ht="11.25">
      <c r="A58" s="5" t="s">
        <v>43</v>
      </c>
      <c r="C58" s="111">
        <f>+C55/C52-1</f>
        <v>0.009074465538410958</v>
      </c>
      <c r="D58" s="111" t="e">
        <f aca="true" t="shared" si="5" ref="D58:P58">+D55/D52-1</f>
        <v>#N/A</v>
      </c>
      <c r="E58" s="111">
        <f t="shared" si="5"/>
        <v>-0.2599271609813335</v>
      </c>
      <c r="F58" s="111">
        <f t="shared" si="5"/>
        <v>-0.06037277459170631</v>
      </c>
      <c r="G58" s="111">
        <f t="shared" si="5"/>
        <v>-0.11161146979463121</v>
      </c>
      <c r="H58" s="111">
        <f t="shared" si="5"/>
        <v>-0.09286355879396124</v>
      </c>
      <c r="I58" s="111">
        <f t="shared" si="5"/>
        <v>-0.22328007988318954</v>
      </c>
      <c r="J58" s="111" t="e">
        <f t="shared" si="5"/>
        <v>#N/A</v>
      </c>
      <c r="K58" s="111">
        <f t="shared" si="5"/>
        <v>-0.21766072085787058</v>
      </c>
      <c r="L58" s="111">
        <f t="shared" si="5"/>
        <v>-0.061782099951396274</v>
      </c>
      <c r="M58" s="111">
        <f t="shared" si="5"/>
        <v>-0.19522914867873975</v>
      </c>
      <c r="N58" s="111">
        <f t="shared" si="5"/>
        <v>0.009260492827855238</v>
      </c>
      <c r="O58" s="111">
        <f t="shared" si="5"/>
        <v>-0.32210470221145704</v>
      </c>
      <c r="P58" s="111">
        <f t="shared" si="5"/>
        <v>-0.1859557301211482</v>
      </c>
    </row>
    <row r="60" spans="1:16" ht="11.25">
      <c r="A60" s="95"/>
      <c r="B60" s="97" t="s">
        <v>189</v>
      </c>
      <c r="C60" s="97" t="s">
        <v>0</v>
      </c>
      <c r="D60" s="97" t="s">
        <v>18</v>
      </c>
      <c r="E60" s="97" t="s">
        <v>1</v>
      </c>
      <c r="F60" s="97" t="s">
        <v>2</v>
      </c>
      <c r="G60" s="97" t="s">
        <v>3</v>
      </c>
      <c r="H60" s="97" t="s">
        <v>4</v>
      </c>
      <c r="I60" s="97" t="s">
        <v>5</v>
      </c>
      <c r="J60" s="97" t="s">
        <v>19</v>
      </c>
      <c r="K60" s="97" t="s">
        <v>6</v>
      </c>
      <c r="L60" s="97" t="s">
        <v>7</v>
      </c>
      <c r="M60" s="97" t="s">
        <v>9</v>
      </c>
      <c r="N60" s="97" t="s">
        <v>8</v>
      </c>
      <c r="O60" s="98" t="s">
        <v>20</v>
      </c>
      <c r="P60" s="104" t="s">
        <v>225</v>
      </c>
    </row>
    <row r="61" spans="1:16" ht="11.25">
      <c r="A61" s="95">
        <v>1996</v>
      </c>
      <c r="B61" s="89" t="e">
        <f>+manip_inlandwaterways!B5/(manip_road!B5+manip_rail!B5+manip_inlandwaterways!B5+manip_oilpipelines!B5)</f>
        <v>#N/A</v>
      </c>
      <c r="C61" s="89">
        <f>+manip_inlandwaterways!C5/(manip_road!C5+manip_rail!C5+manip_inlandwaterways!C5+manip_oilpipelines!C5)</f>
        <v>0.014138133766342842</v>
      </c>
      <c r="D61" s="89" t="e">
        <f>+manip_inlandwaterways!D5/(manip_road!D5+manip_rail!D5+manip_inlandwaterways!D5+manip_oilpipelines!D5)</f>
        <v>#N/A</v>
      </c>
      <c r="E61" s="89">
        <f>+manip_inlandwaterways!E5/(manip_road!E5+manip_rail!E5+manip_inlandwaterways!E5+manip_oilpipelines!E5)</f>
        <v>0.019990676993689043</v>
      </c>
      <c r="F61" s="89">
        <f>+manip_inlandwaterways!F5/(manip_road!F5+manip_rail!F5+manip_inlandwaterways!F5+manip_oilpipelines!F5)</f>
        <v>0</v>
      </c>
      <c r="G61" s="89">
        <f>+manip_inlandwaterways!G5/(manip_road!G5+manip_rail!G5+manip_inlandwaterways!G5+manip_oilpipelines!G5)</f>
        <v>0.050102212817846</v>
      </c>
      <c r="H61" s="89">
        <f>+manip_inlandwaterways!H5/(manip_road!H5+manip_rail!H5+manip_inlandwaterways!H5+manip_oilpipelines!H5)</f>
        <v>0</v>
      </c>
      <c r="I61" s="89">
        <f>+manip_inlandwaterways!I5/(manip_road!I5+manip_rail!I5+manip_inlandwaterways!I5+manip_oilpipelines!I5)</f>
        <v>0.0004791566842357451</v>
      </c>
      <c r="J61" s="89" t="e">
        <f>+manip_inlandwaterways!J5/(manip_road!J5+manip_rail!J5+manip_inlandwaterways!J5+manip_oilpipelines!J5)</f>
        <v>#N/A</v>
      </c>
      <c r="K61" s="89">
        <f>+manip_inlandwaterways!K5/(manip_road!K5+manip_rail!K5+manip_inlandwaterways!K5+manip_oilpipelines!K5)</f>
        <v>0.006026955883833662</v>
      </c>
      <c r="L61" s="89">
        <f>+manip_inlandwaterways!L5/(manip_road!L5+manip_rail!L5+manip_inlandwaterways!L5+manip_oilpipelines!L5)</f>
        <v>0.07474007327458164</v>
      </c>
      <c r="M61" s="89">
        <f>+manip_inlandwaterways!M5/(manip_road!M5+manip_rail!M5+manip_inlandwaterways!M5+manip_oilpipelines!M5)</f>
        <v>0.054233836755472595</v>
      </c>
      <c r="N61" s="89">
        <f>+manip_inlandwaterways!N5/(manip_road!N5+manip_rail!N5+manip_inlandwaterways!N5+manip_oilpipelines!N5)</f>
        <v>0</v>
      </c>
      <c r="O61" s="89">
        <f>+manip_inlandwaterways!O5/(manip_road!O5+manip_rail!O5+manip_inlandwaterways!O5+manip_oilpipelines!O5)</f>
        <v>0</v>
      </c>
      <c r="P61" s="89">
        <f>+manip_inlandwaterways!P5/(manip_road!P5+manip_rail!P5+manip_inlandwaterways!P5+manip_oilpipelines!P5)</f>
        <v>0.0166471805622749</v>
      </c>
    </row>
    <row r="62" spans="1:16" ht="11.25">
      <c r="A62" s="95">
        <v>1997</v>
      </c>
      <c r="B62" s="89" t="e">
        <f>+manip_inlandwaterways!B6/(manip_road!B6+manip_rail!B6+manip_inlandwaterways!B6+manip_oilpipelines!B6)</f>
        <v>#N/A</v>
      </c>
      <c r="C62" s="89">
        <f>+manip_inlandwaterways!C6/(manip_road!C6+manip_rail!C6+manip_inlandwaterways!C6+manip_oilpipelines!C6)</f>
        <v>0.01723692148582263</v>
      </c>
      <c r="D62" s="89" t="e">
        <f>+manip_inlandwaterways!D6/(manip_road!D6+manip_rail!D6+manip_inlandwaterways!D6+manip_oilpipelines!D6)</f>
        <v>#N/A</v>
      </c>
      <c r="E62" s="89">
        <f>+manip_inlandwaterways!E6/(manip_road!E6+manip_rail!E6+manip_inlandwaterways!E6+manip_oilpipelines!E6)</f>
        <v>0.01213144725221945</v>
      </c>
      <c r="F62" s="89">
        <f>+manip_inlandwaterways!F6/(manip_road!F6+manip_rail!F6+manip_inlandwaterways!F6+manip_oilpipelines!F6)</f>
        <v>0</v>
      </c>
      <c r="G62" s="89">
        <f>+manip_inlandwaterways!G6/(manip_road!G6+manip_rail!G6+manip_inlandwaterways!G6+manip_oilpipelines!G6)</f>
        <v>0.049756569179241046</v>
      </c>
      <c r="H62" s="89">
        <f>+manip_inlandwaterways!H6/(manip_road!H6+manip_rail!H6+manip_inlandwaterways!H6+manip_oilpipelines!H6)</f>
        <v>0</v>
      </c>
      <c r="I62" s="89">
        <f>+manip_inlandwaterways!I6/(manip_road!I6+manip_rail!I6+manip_inlandwaterways!I6+manip_oilpipelines!I6)</f>
        <v>0.000547678451895576</v>
      </c>
      <c r="J62" s="89" t="e">
        <f>+manip_inlandwaterways!J6/(manip_road!J6+manip_rail!J6+manip_inlandwaterways!J6+manip_oilpipelines!J6)</f>
        <v>#N/A</v>
      </c>
      <c r="K62" s="89">
        <f>+manip_inlandwaterways!K6/(manip_road!K6+manip_rail!K6+manip_inlandwaterways!K6+manip_oilpipelines!K6)</f>
        <v>0.006301313628899836</v>
      </c>
      <c r="L62" s="89">
        <f>+manip_inlandwaterways!L6/(manip_road!L6+manip_rail!L6+manip_inlandwaterways!L6+manip_oilpipelines!L6)</f>
        <v>0.08568542397052707</v>
      </c>
      <c r="M62" s="89">
        <f>+manip_inlandwaterways!M6/(manip_road!M6+manip_rail!M6+manip_inlandwaterways!M6+manip_oilpipelines!M6)</f>
        <v>0.05194583133848574</v>
      </c>
      <c r="N62" s="89">
        <f>+manip_inlandwaterways!N6/(manip_road!N6+manip_rail!N6+manip_inlandwaterways!N6+manip_oilpipelines!N6)</f>
        <v>0</v>
      </c>
      <c r="O62" s="89">
        <f>+manip_inlandwaterways!O6/(manip_road!O6+manip_rail!O6+manip_inlandwaterways!O6+manip_oilpipelines!O6)</f>
        <v>0</v>
      </c>
      <c r="P62" s="89">
        <f>+manip_inlandwaterways!P6/(manip_road!P6+manip_rail!P6+manip_inlandwaterways!P6+manip_oilpipelines!P6)</f>
        <v>0.014541822131078672</v>
      </c>
    </row>
    <row r="63" spans="1:16" ht="11.25">
      <c r="A63" s="95">
        <v>1998</v>
      </c>
      <c r="B63" s="89" t="e">
        <f>+manip_inlandwaterways!B7/(manip_road!B7+manip_rail!B7+manip_inlandwaterways!B7+manip_oilpipelines!B7)</f>
        <v>#N/A</v>
      </c>
      <c r="C63" s="89">
        <f>+manip_inlandwaterways!C7/(manip_road!C7+manip_rail!C7+manip_inlandwaterways!C7+manip_oilpipelines!C7)</f>
        <v>0.01910222915889119</v>
      </c>
      <c r="D63" s="89" t="e">
        <f>+manip_inlandwaterways!D7/(manip_road!D7+manip_rail!D7+manip_inlandwaterways!D7+manip_oilpipelines!D7)</f>
        <v>#N/A</v>
      </c>
      <c r="E63" s="89">
        <f>+manip_inlandwaterways!E7/(manip_road!E7+manip_rail!E7+manip_inlandwaterways!E7+manip_oilpipelines!E7)</f>
        <v>0.016435301733438826</v>
      </c>
      <c r="F63" s="89">
        <f>+manip_inlandwaterways!F7/(manip_road!F7+manip_rail!F7+manip_inlandwaterways!F7+manip_oilpipelines!F7)</f>
        <v>0</v>
      </c>
      <c r="G63" s="89">
        <f>+manip_inlandwaterways!G7/(manip_road!G7+manip_rail!G7+manip_inlandwaterways!G7+manip_oilpipelines!G7)</f>
        <v>0.04701485790060577</v>
      </c>
      <c r="H63" s="89">
        <f>+manip_inlandwaterways!H7/(manip_road!H7+manip_rail!H7+manip_inlandwaterways!H7+manip_oilpipelines!H7)</f>
        <v>0</v>
      </c>
      <c r="I63" s="89">
        <f>+manip_inlandwaterways!I7/(manip_road!I7+manip_rail!I7+manip_inlandwaterways!I7+manip_oilpipelines!I7)</f>
        <v>0.0008306633440132907</v>
      </c>
      <c r="J63" s="89" t="e">
        <f>+manip_inlandwaterways!J7/(manip_road!J7+manip_rail!J7+manip_inlandwaterways!J7+manip_oilpipelines!J7)</f>
        <v>#N/A</v>
      </c>
      <c r="K63" s="89">
        <f>+manip_inlandwaterways!K7/(manip_road!K7+manip_rail!K7+manip_inlandwaterways!K7+manip_oilpipelines!K7)</f>
        <v>0.007085768016656592</v>
      </c>
      <c r="L63" s="89">
        <f>+manip_inlandwaterways!L7/(manip_road!L7+manip_rail!L7+manip_inlandwaterways!L7+manip_oilpipelines!L7)</f>
        <v>0.10814357390968737</v>
      </c>
      <c r="M63" s="89">
        <f>+manip_inlandwaterways!M7/(manip_road!M7+manip_rail!M7+manip_inlandwaterways!M7+manip_oilpipelines!M7)</f>
        <v>0.04218249991919061</v>
      </c>
      <c r="N63" s="89">
        <f>+manip_inlandwaterways!N7/(manip_road!N7+manip_rail!N7+manip_inlandwaterways!N7+manip_oilpipelines!N7)</f>
        <v>0</v>
      </c>
      <c r="O63" s="89">
        <f>+manip_inlandwaterways!O7/(manip_road!O7+manip_rail!O7+manip_inlandwaterways!O7+manip_oilpipelines!O7)</f>
        <v>0</v>
      </c>
      <c r="P63" s="89">
        <f>+manip_inlandwaterways!P7/(manip_road!P7+manip_rail!P7+manip_inlandwaterways!P7+manip_oilpipelines!P7)</f>
        <v>0.014981967866645652</v>
      </c>
    </row>
    <row r="64" spans="1:16" ht="11.25">
      <c r="A64" s="95">
        <v>1999</v>
      </c>
      <c r="B64" s="89" t="e">
        <f>+manip_inlandwaterways!B8/(manip_road!B8+manip_rail!B8+manip_inlandwaterways!B8+manip_oilpipelines!B8)</f>
        <v>#N/A</v>
      </c>
      <c r="C64" s="89">
        <f>+manip_inlandwaterways!C8/(manip_road!C8+manip_rail!C8+manip_inlandwaterways!C8+manip_oilpipelines!C8)</f>
        <v>0.007528786536758193</v>
      </c>
      <c r="D64" s="89" t="e">
        <f>+manip_inlandwaterways!D8/(manip_road!D8+manip_rail!D8+manip_inlandwaterways!D8+manip_oilpipelines!D8)</f>
        <v>#N/A</v>
      </c>
      <c r="E64" s="89">
        <f>+manip_inlandwaterways!E8/(manip_road!E8+manip_rail!E8+manip_inlandwaterways!E8+manip_oilpipelines!E8)</f>
        <v>0.016192249711802786</v>
      </c>
      <c r="F64" s="89">
        <f>+manip_inlandwaterways!F8/(manip_road!F8+manip_rail!F8+manip_inlandwaterways!F8+manip_oilpipelines!F8)</f>
        <v>0.000177430801987225</v>
      </c>
      <c r="G64" s="89">
        <f>+manip_inlandwaterways!G8/(manip_road!G8+manip_rail!G8+manip_inlandwaterways!G8+manip_oilpipelines!G8)</f>
        <v>0.030140003146138114</v>
      </c>
      <c r="H64" s="89">
        <f>+manip_inlandwaterways!H8/(manip_road!H8+manip_rail!H8+manip_inlandwaterways!H8+manip_oilpipelines!H8)</f>
        <v>0</v>
      </c>
      <c r="I64" s="89">
        <f>+manip_inlandwaterways!I8/(manip_road!I8+manip_rail!I8+manip_inlandwaterways!I8+manip_oilpipelines!I8)</f>
        <v>0.00016466326362588507</v>
      </c>
      <c r="J64" s="89" t="e">
        <f>+manip_inlandwaterways!J8/(manip_road!J8+manip_rail!J8+manip_inlandwaterways!J8+manip_oilpipelines!J8)</f>
        <v>#N/A</v>
      </c>
      <c r="K64" s="89">
        <f>+manip_inlandwaterways!K8/(manip_road!K8+manip_rail!K8+manip_inlandwaterways!K8+manip_oilpipelines!K8)</f>
        <v>0.006308496497958003</v>
      </c>
      <c r="L64" s="89">
        <f>+manip_inlandwaterways!L8/(manip_road!L8+manip_rail!L8+manip_inlandwaterways!L8+manip_oilpipelines!L8)</f>
        <v>0.08602216559727381</v>
      </c>
      <c r="M64" s="89">
        <f>+manip_inlandwaterways!M8/(manip_road!M8+manip_rail!M8+manip_inlandwaterways!M8+manip_oilpipelines!M8)</f>
        <v>0.05536320660496704</v>
      </c>
      <c r="N64" s="89">
        <f>+manip_inlandwaterways!N8/(manip_road!N8+manip_rail!N8+manip_inlandwaterways!N8+manip_oilpipelines!N8)</f>
        <v>0</v>
      </c>
      <c r="O64" s="89">
        <f>+manip_inlandwaterways!O8/(manip_road!O8+manip_rail!O8+manip_inlandwaterways!O8+manip_oilpipelines!O8)</f>
        <v>0</v>
      </c>
      <c r="P64" s="89">
        <f>+manip_inlandwaterways!P8/(manip_road!P8+manip_rail!P8+manip_inlandwaterways!P8+manip_oilpipelines!P8)</f>
        <v>0.013932367814510302</v>
      </c>
    </row>
    <row r="65" spans="1:16" ht="11.25">
      <c r="A65" s="96">
        <v>2000</v>
      </c>
      <c r="B65" s="89" t="e">
        <f>+manip_inlandwaterways!B9/(manip_road!B9+manip_rail!B9+manip_inlandwaterways!B9+manip_oilpipelines!B9)</f>
        <v>#N/A</v>
      </c>
      <c r="C65" s="89" t="e">
        <f>+manip_inlandwaterways!C9/(manip_road!C9+manip_rail!C9+manip_inlandwaterways!C9+manip_oilpipelines!C9)</f>
        <v>#N/A</v>
      </c>
      <c r="D65" s="89" t="e">
        <f>+manip_inlandwaterways!D9/(manip_road!D9+manip_rail!D9+manip_inlandwaterways!D9+manip_oilpipelines!D9)</f>
        <v>#N/A</v>
      </c>
      <c r="E65" s="89" t="e">
        <f>+manip_inlandwaterways!E9/(manip_road!E9+manip_rail!E9+manip_inlandwaterways!E9+manip_oilpipelines!E9)</f>
        <v>#N/A</v>
      </c>
      <c r="F65" s="89" t="e">
        <f>+manip_inlandwaterways!F9/(manip_road!F9+manip_rail!F9+manip_inlandwaterways!F9+manip_oilpipelines!F9)</f>
        <v>#N/A</v>
      </c>
      <c r="G65" s="89" t="e">
        <f>+manip_inlandwaterways!G9/(manip_road!G9+manip_rail!G9+manip_inlandwaterways!G9+manip_oilpipelines!G9)</f>
        <v>#N/A</v>
      </c>
      <c r="H65" s="89" t="e">
        <f>+manip_inlandwaterways!H9/(manip_road!H9+manip_rail!H9+manip_inlandwaterways!H9+manip_oilpipelines!H9)</f>
        <v>#N/A</v>
      </c>
      <c r="I65" s="89" t="e">
        <f>+manip_inlandwaterways!I9/(manip_road!I9+manip_rail!I9+manip_inlandwaterways!I9+manip_oilpipelines!I9)</f>
        <v>#N/A</v>
      </c>
      <c r="J65" s="89" t="e">
        <f>+manip_inlandwaterways!J9/(manip_road!J9+manip_rail!J9+manip_inlandwaterways!J9+manip_oilpipelines!J9)</f>
        <v>#N/A</v>
      </c>
      <c r="K65" s="89" t="e">
        <f>+manip_inlandwaterways!K9/(manip_road!K9+manip_rail!K9+manip_inlandwaterways!K9+manip_oilpipelines!K9)</f>
        <v>#N/A</v>
      </c>
      <c r="L65" s="89" t="e">
        <f>+manip_inlandwaterways!L9/(manip_road!L9+manip_rail!L9+manip_inlandwaterways!L9+manip_oilpipelines!L9)</f>
        <v>#N/A</v>
      </c>
      <c r="M65" s="89" t="e">
        <f>+manip_inlandwaterways!M9/(manip_road!M9+manip_rail!M9+manip_inlandwaterways!M9+manip_oilpipelines!M9)</f>
        <v>#N/A</v>
      </c>
      <c r="N65" s="89" t="e">
        <f>+manip_inlandwaterways!N9/(manip_road!N9+manip_rail!N9+manip_inlandwaterways!N9+manip_oilpipelines!N9)</f>
        <v>#N/A</v>
      </c>
      <c r="O65" s="89" t="e">
        <f>+manip_inlandwaterways!O9/(manip_road!O9+manip_rail!O9+manip_inlandwaterways!O9+manip_oilpipelines!O9)</f>
        <v>#N/A</v>
      </c>
      <c r="P65" s="89" t="e">
        <f>+manip_inlandwaterways!P9/(manip_road!P9+manip_rail!P9+manip_inlandwaterways!P9+manip_oilpipelines!P9)</f>
        <v>#N/A</v>
      </c>
    </row>
    <row r="67" ht="11.25">
      <c r="A67" s="5" t="s">
        <v>220</v>
      </c>
    </row>
    <row r="69" spans="1:16" ht="11.25">
      <c r="A69" s="95"/>
      <c r="B69" s="97" t="s">
        <v>189</v>
      </c>
      <c r="C69" s="97" t="s">
        <v>0</v>
      </c>
      <c r="D69" s="97" t="s">
        <v>18</v>
      </c>
      <c r="E69" s="97" t="s">
        <v>1</v>
      </c>
      <c r="F69" s="97" t="s">
        <v>2</v>
      </c>
      <c r="G69" s="97" t="s">
        <v>3</v>
      </c>
      <c r="H69" s="97" t="s">
        <v>4</v>
      </c>
      <c r="I69" s="97" t="s">
        <v>5</v>
      </c>
      <c r="J69" s="97" t="s">
        <v>19</v>
      </c>
      <c r="K69" s="97" t="s">
        <v>6</v>
      </c>
      <c r="L69" s="97" t="s">
        <v>7</v>
      </c>
      <c r="M69" s="97" t="s">
        <v>9</v>
      </c>
      <c r="N69" s="97" t="s">
        <v>8</v>
      </c>
      <c r="O69" s="98" t="s">
        <v>20</v>
      </c>
      <c r="P69" s="104" t="s">
        <v>225</v>
      </c>
    </row>
    <row r="70" spans="1:16" ht="11.25">
      <c r="A70" s="95">
        <v>1996</v>
      </c>
      <c r="B70" s="89" t="e">
        <f>+manip_oilpipelines!B5/(manip_road!B5+manip_rail!B5+manip_inlandwaterways!B5+manip_oilpipelines!B5)</f>
        <v>#N/A</v>
      </c>
      <c r="C70" s="89">
        <f>+manip_oilpipelines!C5/(manip_road!C5+manip_rail!C5+manip_inlandwaterways!C5+manip_oilpipelines!C5)</f>
        <v>0.01007866961561074</v>
      </c>
      <c r="D70" s="89" t="e">
        <f>+manip_oilpipelines!D5/(manip_road!D5+manip_rail!D5+manip_inlandwaterways!D5+manip_oilpipelines!D5)</f>
        <v>#N/A</v>
      </c>
      <c r="E70" s="89">
        <f>+manip_oilpipelines!E5/(manip_road!E5+manip_rail!E5+manip_inlandwaterways!E5+manip_oilpipelines!E5)</f>
        <v>0.040698508318990245</v>
      </c>
      <c r="F70" s="89">
        <f>+manip_oilpipelines!F5/(manip_road!F5+manip_rail!F5+manip_inlandwaterways!F5+manip_oilpipelines!F5)</f>
        <v>0</v>
      </c>
      <c r="G70" s="89">
        <f>+manip_oilpipelines!G5/(manip_road!G5+manip_rail!G5+manip_inlandwaterways!G5+manip_oilpipelines!G5)</f>
        <v>0.16246458415522003</v>
      </c>
      <c r="H70" s="89">
        <f>+manip_oilpipelines!H5/(manip_road!H5+manip_rail!H5+manip_inlandwaterways!H5+manip_oilpipelines!H5)</f>
        <v>0.293036750483559</v>
      </c>
      <c r="I70" s="89">
        <f>+manip_oilpipelines!I5/(manip_road!I5+manip_rail!I5+manip_inlandwaterways!I5+manip_oilpipelines!I5)</f>
        <v>0.15798480388801422</v>
      </c>
      <c r="J70" s="89" t="e">
        <f>+manip_oilpipelines!J5/(manip_road!J5+manip_rail!J5+manip_inlandwaterways!J5+manip_oilpipelines!J5)</f>
        <v>#N/A</v>
      </c>
      <c r="K70" s="89">
        <f>+manip_oilpipelines!K5/(manip_road!K5+manip_rail!K5+manip_inlandwaterways!K5+manip_oilpipelines!K5)</f>
        <v>0.11025445548826973</v>
      </c>
      <c r="L70" s="89">
        <f>+manip_oilpipelines!L5/(manip_road!L5+manip_rail!L5+manip_inlandwaterways!L5+manip_oilpipelines!L5)</f>
        <v>0.05267848301812061</v>
      </c>
      <c r="M70" s="89">
        <f>+manip_oilpipelines!M5/(manip_road!M5+manip_rail!M5+manip_inlandwaterways!M5+manip_oilpipelines!M5)</f>
        <v>0</v>
      </c>
      <c r="N70" s="89">
        <f>+manip_oilpipelines!N5/(manip_road!N5+manip_rail!N5+manip_inlandwaterways!N5+manip_oilpipelines!N5)</f>
        <v>0</v>
      </c>
      <c r="O70" s="89">
        <f>+manip_oilpipelines!O5/(manip_road!O5+manip_rail!O5+manip_inlandwaterways!O5+manip_oilpipelines!O5)</f>
        <v>0.02690070278086015</v>
      </c>
      <c r="P70" s="89">
        <f>+manip_oilpipelines!P5/(manip_road!P5+manip_rail!P5+manip_inlandwaterways!P5+manip_oilpipelines!P5)</f>
        <v>0.10246331236897274</v>
      </c>
    </row>
    <row r="71" spans="1:16" ht="11.25">
      <c r="A71" s="95">
        <v>1997</v>
      </c>
      <c r="B71" s="89" t="e">
        <f>+manip_oilpipelines!B6/(manip_road!B6+manip_rail!B6+manip_inlandwaterways!B6+manip_oilpipelines!B6)</f>
        <v>#N/A</v>
      </c>
      <c r="C71" s="89">
        <f>+manip_oilpipelines!C6/(manip_road!C6+manip_rail!C6+manip_inlandwaterways!C6+manip_oilpipelines!C6)</f>
        <v>0.007469332643856474</v>
      </c>
      <c r="D71" s="89" t="e">
        <f>+manip_oilpipelines!D6/(manip_road!D6+manip_rail!D6+manip_inlandwaterways!D6+manip_oilpipelines!D6)</f>
        <v>#N/A</v>
      </c>
      <c r="E71" s="89">
        <f>+manip_oilpipelines!E6/(manip_road!E6+manip_rail!E6+manip_inlandwaterways!E6+manip_oilpipelines!E6)</f>
        <v>0.032691384038547947</v>
      </c>
      <c r="F71" s="89">
        <f>+manip_oilpipelines!F6/(manip_road!F6+manip_rail!F6+manip_inlandwaterways!F6+manip_oilpipelines!F6)</f>
        <v>0</v>
      </c>
      <c r="G71" s="89">
        <f>+manip_oilpipelines!G6/(manip_road!G6+manip_rail!G6+manip_inlandwaterways!G6+manip_oilpipelines!G6)</f>
        <v>0.15596837125789856</v>
      </c>
      <c r="H71" s="89">
        <f>+manip_oilpipelines!H6/(manip_road!H6+manip_rail!H6+manip_inlandwaterways!H6+manip_oilpipelines!H6)</f>
        <v>0.26862016551258233</v>
      </c>
      <c r="I71" s="89">
        <f>+manip_oilpipelines!I6/(manip_road!I6+manip_rail!I6+manip_inlandwaterways!I6+manip_oilpipelines!I6)</f>
        <v>0.16162599647051665</v>
      </c>
      <c r="J71" s="89" t="e">
        <f>+manip_oilpipelines!J6/(manip_road!J6+manip_rail!J6+manip_inlandwaterways!J6+manip_oilpipelines!J6)</f>
        <v>#N/A</v>
      </c>
      <c r="K71" s="89">
        <f>+manip_oilpipelines!K6/(manip_road!K6+manip_rail!K6+manip_inlandwaterways!K6+manip_oilpipelines!K6)</f>
        <v>0.10242200328407225</v>
      </c>
      <c r="L71" s="89">
        <f>+manip_oilpipelines!L6/(manip_road!L6+manip_rail!L6+manip_inlandwaterways!L6+manip_oilpipelines!L6)</f>
        <v>0.045556281815120725</v>
      </c>
      <c r="M71" s="89">
        <f>+manip_oilpipelines!M6/(manip_road!M6+manip_rail!M6+manip_inlandwaterways!M6+manip_oilpipelines!M6)</f>
        <v>0</v>
      </c>
      <c r="N71" s="89">
        <f>+manip_oilpipelines!N6/(manip_road!N6+manip_rail!N6+manip_inlandwaterways!N6+manip_oilpipelines!N6)</f>
        <v>0</v>
      </c>
      <c r="O71" s="89">
        <f>+manip_oilpipelines!O6/(manip_road!O6+manip_rail!O6+manip_inlandwaterways!O6+manip_oilpipelines!O6)</f>
        <v>0.12323726694952554</v>
      </c>
      <c r="P71" s="89">
        <f>+manip_oilpipelines!P6/(manip_road!P6+manip_rail!P6+manip_inlandwaterways!P6+manip_oilpipelines!P6)</f>
        <v>0.09527025134666671</v>
      </c>
    </row>
    <row r="72" spans="1:16" ht="11.25">
      <c r="A72" s="95">
        <v>1998</v>
      </c>
      <c r="B72" s="89" t="e">
        <f>+manip_oilpipelines!B7/(manip_road!B7+manip_rail!B7+manip_inlandwaterways!B7+manip_oilpipelines!B7)</f>
        <v>#N/A</v>
      </c>
      <c r="C72" s="89">
        <f>+manip_oilpipelines!C7/(manip_road!C7+manip_rail!C7+manip_inlandwaterways!C7+manip_oilpipelines!C7)</f>
        <v>0.008278763614155329</v>
      </c>
      <c r="D72" s="89" t="e">
        <f>+manip_oilpipelines!D7/(manip_road!D7+manip_rail!D7+manip_inlandwaterways!D7+manip_oilpipelines!D7)</f>
        <v>#N/A</v>
      </c>
      <c r="E72" s="89">
        <f>+manip_oilpipelines!E7/(manip_road!E7+manip_rail!E7+manip_inlandwaterways!E7+manip_oilpipelines!E7)</f>
        <v>0.03736603610731497</v>
      </c>
      <c r="F72" s="89">
        <f>+manip_oilpipelines!F7/(manip_road!F7+manip_rail!F7+manip_inlandwaterways!F7+manip_oilpipelines!F7)</f>
        <v>0</v>
      </c>
      <c r="G72" s="89">
        <f>+manip_oilpipelines!G7/(manip_road!G7+manip_rail!G7+manip_inlandwaterways!G7+manip_oilpipelines!G7)</f>
        <v>0.14463096350320967</v>
      </c>
      <c r="H72" s="89">
        <f>+manip_oilpipelines!H7/(manip_road!H7+manip_rail!H7+manip_inlandwaterways!H7+manip_oilpipelines!H7)</f>
        <v>0.277500844880027</v>
      </c>
      <c r="I72" s="89">
        <f>+manip_oilpipelines!I7/(manip_road!I7+manip_rail!I7+manip_inlandwaterways!I7+manip_oilpipelines!I7)</f>
        <v>0.17586329654681382</v>
      </c>
      <c r="J72" s="89" t="e">
        <f>+manip_oilpipelines!J7/(manip_road!J7+manip_rail!J7+manip_inlandwaterways!J7+manip_oilpipelines!J7)</f>
        <v>#N/A</v>
      </c>
      <c r="K72" s="89">
        <f>+manip_oilpipelines!K7/(manip_road!K7+manip_rail!K7+manip_inlandwaterways!K7+manip_oilpipelines!K7)</f>
        <v>0.12390355295856001</v>
      </c>
      <c r="L72" s="89">
        <f>+manip_oilpipelines!L7/(manip_road!L7+manip_rail!L7+manip_inlandwaterways!L7+manip_oilpipelines!L7)</f>
        <v>0.058098546249839185</v>
      </c>
      <c r="M72" s="89">
        <f>+manip_oilpipelines!M7/(manip_road!M7+manip_rail!M7+manip_inlandwaterways!M7+manip_oilpipelines!M7)</f>
        <v>0</v>
      </c>
      <c r="N72" s="89">
        <f>+manip_oilpipelines!N7/(manip_road!N7+manip_rail!N7+manip_inlandwaterways!N7+manip_oilpipelines!N7)</f>
        <v>0</v>
      </c>
      <c r="O72" s="89">
        <f>+manip_oilpipelines!O7/(manip_road!O7+manip_rail!O7+manip_inlandwaterways!O7+manip_oilpipelines!O7)</f>
        <v>0.19821655033302377</v>
      </c>
      <c r="P72" s="89">
        <f>+manip_oilpipelines!P7/(manip_road!P7+manip_rail!P7+manip_inlandwaterways!P7+manip_oilpipelines!P7)</f>
        <v>0.10772306846029994</v>
      </c>
    </row>
    <row r="73" spans="1:16" ht="11.25">
      <c r="A73" s="95">
        <v>1999</v>
      </c>
      <c r="B73" s="89" t="e">
        <f>+manip_oilpipelines!B8/(manip_road!B8+manip_rail!B8+manip_inlandwaterways!B8+manip_oilpipelines!B8)</f>
        <v>#N/A</v>
      </c>
      <c r="C73" s="89">
        <f>+manip_oilpipelines!C8/(manip_road!C8+manip_rail!C8+manip_inlandwaterways!C8+manip_oilpipelines!C8)</f>
        <v>0.007649569208470892</v>
      </c>
      <c r="D73" s="89" t="e">
        <f>+manip_oilpipelines!D8/(manip_road!D8+manip_rail!D8+manip_inlandwaterways!D8+manip_oilpipelines!D8)</f>
        <v>#N/A</v>
      </c>
      <c r="E73" s="89">
        <f>+manip_oilpipelines!E8/(manip_road!E8+manip_rail!E8+manip_inlandwaterways!E8+manip_oilpipelines!E8)</f>
        <v>0.031834707812361446</v>
      </c>
      <c r="F73" s="89">
        <f>+manip_oilpipelines!F8/(manip_road!F8+manip_rail!F8+manip_inlandwaterways!F8+manip_oilpipelines!F8)</f>
        <v>0</v>
      </c>
      <c r="G73" s="89">
        <f>+manip_oilpipelines!G8/(manip_road!G8+manip_rail!G8+manip_inlandwaterways!G8+manip_oilpipelines!G8)</f>
        <v>0.1415762151958471</v>
      </c>
      <c r="H73" s="89">
        <f>+manip_oilpipelines!H8/(manip_road!H8+manip_rail!H8+manip_inlandwaterways!H8+manip_oilpipelines!H8)</f>
        <v>0.26999910817800765</v>
      </c>
      <c r="I73" s="89">
        <f>+manip_oilpipelines!I8/(manip_road!I8+manip_rail!I8+manip_inlandwaterways!I8+manip_oilpipelines!I8)</f>
        <v>0.14419013118173335</v>
      </c>
      <c r="J73" s="89" t="e">
        <f>+manip_oilpipelines!J8/(manip_road!J8+manip_rail!J8+manip_inlandwaterways!J8+manip_oilpipelines!J8)</f>
        <v>#N/A</v>
      </c>
      <c r="K73" s="89">
        <f>+manip_oilpipelines!K8/(manip_road!K8+manip_rail!K8+manip_inlandwaterways!K8+manip_oilpipelines!K8)</f>
        <v>0.13372497434590672</v>
      </c>
      <c r="L73" s="89">
        <f>+manip_oilpipelines!L8/(manip_road!L8+manip_rail!L8+manip_inlandwaterways!L8+manip_oilpipelines!L8)</f>
        <v>0.05022564700825837</v>
      </c>
      <c r="M73" s="89">
        <f>+manip_oilpipelines!M8/(manip_road!M8+manip_rail!M8+manip_inlandwaterways!M8+manip_oilpipelines!M8)</f>
        <v>0</v>
      </c>
      <c r="N73" s="89">
        <f>+manip_oilpipelines!N8/(manip_road!N8+manip_rail!N8+manip_inlandwaterways!N8+manip_oilpipelines!N8)</f>
        <v>0</v>
      </c>
      <c r="O73" s="89">
        <f>+manip_oilpipelines!O8/(manip_road!O8+manip_rail!O8+manip_inlandwaterways!O8+manip_oilpipelines!O8)</f>
        <v>0.2145059672700541</v>
      </c>
      <c r="P73" s="89">
        <f>+manip_oilpipelines!P8/(manip_road!P8+manip_rail!P8+manip_inlandwaterways!P8+manip_oilpipelines!P8)</f>
        <v>0.10756225782542478</v>
      </c>
    </row>
    <row r="74" spans="1:16" ht="11.25">
      <c r="A74" s="96">
        <v>2000</v>
      </c>
      <c r="B74" s="89" t="e">
        <f>+manip_oilpipelines!B9/(manip_road!B9+manip_rail!B9+manip_inlandwaterways!B9+manip_oilpipelines!B9)</f>
        <v>#N/A</v>
      </c>
      <c r="C74" s="89" t="e">
        <f>+manip_oilpipelines!C9/(manip_road!C9+manip_rail!C9+manip_inlandwaterways!C9+manip_oilpipelines!C9)</f>
        <v>#N/A</v>
      </c>
      <c r="D74" s="89" t="e">
        <f>+manip_oilpipelines!D9/(manip_road!D9+manip_rail!D9+manip_inlandwaterways!D9+manip_oilpipelines!D9)</f>
        <v>#N/A</v>
      </c>
      <c r="E74" s="89" t="e">
        <f>+manip_oilpipelines!E9/(manip_road!E9+manip_rail!E9+manip_inlandwaterways!E9+manip_oilpipelines!E9)</f>
        <v>#N/A</v>
      </c>
      <c r="F74" s="89" t="e">
        <f>+manip_oilpipelines!F9/(manip_road!F9+manip_rail!F9+manip_inlandwaterways!F9+manip_oilpipelines!F9)</f>
        <v>#N/A</v>
      </c>
      <c r="G74" s="89" t="e">
        <f>+manip_oilpipelines!G9/(manip_road!G9+manip_rail!G9+manip_inlandwaterways!G9+manip_oilpipelines!G9)</f>
        <v>#N/A</v>
      </c>
      <c r="H74" s="89" t="e">
        <f>+manip_oilpipelines!H9/(manip_road!H9+manip_rail!H9+manip_inlandwaterways!H9+manip_oilpipelines!H9)</f>
        <v>#N/A</v>
      </c>
      <c r="I74" s="89" t="e">
        <f>+manip_oilpipelines!I9/(manip_road!I9+manip_rail!I9+manip_inlandwaterways!I9+manip_oilpipelines!I9)</f>
        <v>#N/A</v>
      </c>
      <c r="J74" s="89" t="e">
        <f>+manip_oilpipelines!J9/(manip_road!J9+manip_rail!J9+manip_inlandwaterways!J9+manip_oilpipelines!J9)</f>
        <v>#N/A</v>
      </c>
      <c r="K74" s="89" t="e">
        <f>+manip_oilpipelines!K9/(manip_road!K9+manip_rail!K9+manip_inlandwaterways!K9+manip_oilpipelines!K9)</f>
        <v>#N/A</v>
      </c>
      <c r="L74" s="89" t="e">
        <f>+manip_oilpipelines!L9/(manip_road!L9+manip_rail!L9+manip_inlandwaterways!L9+manip_oilpipelines!L9)</f>
        <v>#N/A</v>
      </c>
      <c r="M74" s="89" t="e">
        <f>+manip_oilpipelines!M9/(manip_road!M9+manip_rail!M9+manip_inlandwaterways!M9+manip_oilpipelines!M9)</f>
        <v>#N/A</v>
      </c>
      <c r="N74" s="89" t="e">
        <f>+manip_oilpipelines!N9/(manip_road!N9+manip_rail!N9+manip_inlandwaterways!N9+manip_oilpipelines!N9)</f>
        <v>#N/A</v>
      </c>
      <c r="O74" s="89" t="e">
        <f>+manip_oilpipelines!O9/(manip_road!O9+manip_rail!O9+manip_inlandwaterways!O9+manip_oilpipelines!O9)</f>
        <v>#N/A</v>
      </c>
      <c r="P74" s="89" t="e">
        <f>+manip_oilpipelines!P9/(manip_road!P9+manip_rail!P9+manip_inlandwaterways!P9+manip_oilpipelines!P9)</f>
        <v>#N/A</v>
      </c>
    </row>
    <row r="76" spans="3:16" ht="11.25">
      <c r="C76" s="111">
        <f>+C73/C70-1</f>
        <v>-0.24101399289618952</v>
      </c>
      <c r="D76" s="111" t="e">
        <f aca="true" t="shared" si="6" ref="D76:P76">+D73/D70-1</f>
        <v>#N/A</v>
      </c>
      <c r="E76" s="111">
        <f t="shared" si="6"/>
        <v>-0.21779177843952768</v>
      </c>
      <c r="F76" s="111" t="e">
        <f t="shared" si="6"/>
        <v>#DIV/0!</v>
      </c>
      <c r="G76" s="111">
        <f t="shared" si="6"/>
        <v>-0.12857183039606968</v>
      </c>
      <c r="H76" s="111">
        <f t="shared" si="6"/>
        <v>-0.07861690476547878</v>
      </c>
      <c r="I76" s="111">
        <f t="shared" si="6"/>
        <v>-0.08731645301822244</v>
      </c>
      <c r="J76" s="111" t="e">
        <f t="shared" si="6"/>
        <v>#N/A</v>
      </c>
      <c r="K76" s="111">
        <f t="shared" si="6"/>
        <v>0.2128759219180405</v>
      </c>
      <c r="L76" s="111">
        <f t="shared" si="6"/>
        <v>-0.046562388841351</v>
      </c>
      <c r="M76" s="111" t="e">
        <f t="shared" si="6"/>
        <v>#DIV/0!</v>
      </c>
      <c r="N76" s="111" t="e">
        <f t="shared" si="6"/>
        <v>#DIV/0!</v>
      </c>
      <c r="O76" s="111">
        <f t="shared" si="6"/>
        <v>6.973991200805174</v>
      </c>
      <c r="P76" s="111">
        <f t="shared" si="6"/>
        <v>0.04976362112997701</v>
      </c>
    </row>
    <row r="77" spans="2:16" ht="11.25">
      <c r="B77" s="103" t="e">
        <f aca="true" t="shared" si="7" ref="B77:O81">+B70+B61+B52+B43</f>
        <v>#N/A</v>
      </c>
      <c r="C77" s="103">
        <f t="shared" si="7"/>
        <v>1</v>
      </c>
      <c r="D77" s="103" t="e">
        <f t="shared" si="7"/>
        <v>#N/A</v>
      </c>
      <c r="E77" s="103">
        <f t="shared" si="7"/>
        <v>1</v>
      </c>
      <c r="F77" s="103">
        <f t="shared" si="7"/>
        <v>1</v>
      </c>
      <c r="G77" s="103">
        <f t="shared" si="7"/>
        <v>1</v>
      </c>
      <c r="H77" s="103">
        <f t="shared" si="7"/>
        <v>0.9999999999999999</v>
      </c>
      <c r="I77" s="103">
        <f t="shared" si="7"/>
        <v>1</v>
      </c>
      <c r="J77" s="103" t="e">
        <f t="shared" si="7"/>
        <v>#N/A</v>
      </c>
      <c r="K77" s="103">
        <f t="shared" si="7"/>
        <v>1</v>
      </c>
      <c r="L77" s="103">
        <f t="shared" si="7"/>
        <v>1</v>
      </c>
      <c r="M77" s="103">
        <f t="shared" si="7"/>
        <v>1</v>
      </c>
      <c r="N77" s="103">
        <f t="shared" si="7"/>
        <v>1</v>
      </c>
      <c r="O77" s="103">
        <f t="shared" si="7"/>
        <v>1</v>
      </c>
      <c r="P77" s="103">
        <f>+P70+P61+P52+P43</f>
        <v>1</v>
      </c>
    </row>
    <row r="78" spans="2:16" ht="11.25">
      <c r="B78" s="103" t="e">
        <f t="shared" si="7"/>
        <v>#N/A</v>
      </c>
      <c r="C78" s="103">
        <f t="shared" si="7"/>
        <v>1</v>
      </c>
      <c r="D78" s="103" t="e">
        <f t="shared" si="7"/>
        <v>#N/A</v>
      </c>
      <c r="E78" s="103">
        <f t="shared" si="7"/>
        <v>1</v>
      </c>
      <c r="F78" s="103">
        <f t="shared" si="7"/>
        <v>1</v>
      </c>
      <c r="G78" s="103">
        <f t="shared" si="7"/>
        <v>1</v>
      </c>
      <c r="H78" s="103">
        <f t="shared" si="7"/>
        <v>0.9999999999999999</v>
      </c>
      <c r="I78" s="103">
        <f t="shared" si="7"/>
        <v>1</v>
      </c>
      <c r="J78" s="103" t="e">
        <f t="shared" si="7"/>
        <v>#N/A</v>
      </c>
      <c r="K78" s="103">
        <f t="shared" si="7"/>
        <v>1</v>
      </c>
      <c r="L78" s="103">
        <f t="shared" si="7"/>
        <v>1</v>
      </c>
      <c r="M78" s="103">
        <f t="shared" si="7"/>
        <v>1</v>
      </c>
      <c r="N78" s="103">
        <f t="shared" si="7"/>
        <v>1</v>
      </c>
      <c r="O78" s="103">
        <f t="shared" si="7"/>
        <v>1</v>
      </c>
      <c r="P78" s="103">
        <f>+P71+P62+P53+P44</f>
        <v>1</v>
      </c>
    </row>
    <row r="79" spans="2:16" ht="11.25">
      <c r="B79" s="103" t="e">
        <f t="shared" si="7"/>
        <v>#N/A</v>
      </c>
      <c r="C79" s="103">
        <f t="shared" si="7"/>
        <v>1</v>
      </c>
      <c r="D79" s="103" t="e">
        <f t="shared" si="7"/>
        <v>#N/A</v>
      </c>
      <c r="E79" s="103">
        <f t="shared" si="7"/>
        <v>1</v>
      </c>
      <c r="F79" s="103">
        <f t="shared" si="7"/>
        <v>1</v>
      </c>
      <c r="G79" s="103">
        <f t="shared" si="7"/>
        <v>1</v>
      </c>
      <c r="H79" s="103">
        <f t="shared" si="7"/>
        <v>1</v>
      </c>
      <c r="I79" s="103">
        <f t="shared" si="7"/>
        <v>1</v>
      </c>
      <c r="J79" s="103" t="e">
        <f t="shared" si="7"/>
        <v>#N/A</v>
      </c>
      <c r="K79" s="103">
        <f t="shared" si="7"/>
        <v>1</v>
      </c>
      <c r="L79" s="103">
        <f t="shared" si="7"/>
        <v>1</v>
      </c>
      <c r="M79" s="103">
        <f t="shared" si="7"/>
        <v>1</v>
      </c>
      <c r="N79" s="103">
        <f t="shared" si="7"/>
        <v>1</v>
      </c>
      <c r="O79" s="103">
        <f t="shared" si="7"/>
        <v>1</v>
      </c>
      <c r="P79" s="103">
        <f>+P72+P63+P54+P45</f>
        <v>1</v>
      </c>
    </row>
    <row r="80" spans="2:16" ht="11.25">
      <c r="B80" s="103" t="e">
        <f t="shared" si="7"/>
        <v>#N/A</v>
      </c>
      <c r="C80" s="103">
        <f t="shared" si="7"/>
        <v>1</v>
      </c>
      <c r="D80" s="103" t="e">
        <f t="shared" si="7"/>
        <v>#N/A</v>
      </c>
      <c r="E80" s="103">
        <f t="shared" si="7"/>
        <v>1</v>
      </c>
      <c r="F80" s="103">
        <f t="shared" si="7"/>
        <v>1</v>
      </c>
      <c r="G80" s="103">
        <f t="shared" si="7"/>
        <v>1</v>
      </c>
      <c r="H80" s="103">
        <f t="shared" si="7"/>
        <v>1</v>
      </c>
      <c r="I80" s="103">
        <f t="shared" si="7"/>
        <v>1</v>
      </c>
      <c r="J80" s="103" t="e">
        <f t="shared" si="7"/>
        <v>#N/A</v>
      </c>
      <c r="K80" s="103">
        <f t="shared" si="7"/>
        <v>1</v>
      </c>
      <c r="L80" s="103">
        <f t="shared" si="7"/>
        <v>1</v>
      </c>
      <c r="M80" s="103">
        <f t="shared" si="7"/>
        <v>1</v>
      </c>
      <c r="N80" s="103">
        <f t="shared" si="7"/>
        <v>1</v>
      </c>
      <c r="O80" s="103">
        <f t="shared" si="7"/>
        <v>1</v>
      </c>
      <c r="P80" s="103">
        <f>+P73+P64+P55+P46</f>
        <v>1</v>
      </c>
    </row>
    <row r="81" spans="2:16" ht="11.25">
      <c r="B81" s="103" t="e">
        <f t="shared" si="7"/>
        <v>#N/A</v>
      </c>
      <c r="C81" s="103" t="e">
        <f t="shared" si="7"/>
        <v>#N/A</v>
      </c>
      <c r="D81" s="103" t="e">
        <f t="shared" si="7"/>
        <v>#N/A</v>
      </c>
      <c r="E81" s="103" t="e">
        <f t="shared" si="7"/>
        <v>#N/A</v>
      </c>
      <c r="F81" s="103" t="e">
        <f t="shared" si="7"/>
        <v>#N/A</v>
      </c>
      <c r="G81" s="103" t="e">
        <f t="shared" si="7"/>
        <v>#N/A</v>
      </c>
      <c r="H81" s="103" t="e">
        <f t="shared" si="7"/>
        <v>#N/A</v>
      </c>
      <c r="I81" s="103" t="e">
        <f t="shared" si="7"/>
        <v>#N/A</v>
      </c>
      <c r="J81" s="103" t="e">
        <f t="shared" si="7"/>
        <v>#N/A</v>
      </c>
      <c r="K81" s="103" t="e">
        <f t="shared" si="7"/>
        <v>#N/A</v>
      </c>
      <c r="L81" s="103" t="e">
        <f t="shared" si="7"/>
        <v>#N/A</v>
      </c>
      <c r="M81" s="103" t="e">
        <f t="shared" si="7"/>
        <v>#N/A</v>
      </c>
      <c r="N81" s="103" t="e">
        <f t="shared" si="7"/>
        <v>#N/A</v>
      </c>
      <c r="O81" s="103" t="e">
        <f t="shared" si="7"/>
        <v>#N/A</v>
      </c>
      <c r="P81" s="103" t="e">
        <f>+P74+P65+P56+P47</f>
        <v>#N/A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AH67"/>
  <sheetViews>
    <sheetView workbookViewId="0" topLeftCell="A1">
      <selection activeCell="P5" sqref="P5"/>
    </sheetView>
  </sheetViews>
  <sheetFormatPr defaultColWidth="9.140625" defaultRowHeight="12.75"/>
  <cols>
    <col min="1" max="4" width="9.140625" style="6" customWidth="1"/>
    <col min="5" max="5" width="11.28125" style="6" customWidth="1"/>
    <col min="6" max="15" width="9.140625" style="6" customWidth="1"/>
    <col min="16" max="17" width="9.7109375" style="6" customWidth="1"/>
    <col min="18" max="16384" width="9.140625" style="6" customWidth="1"/>
  </cols>
  <sheetData>
    <row r="1" spans="1:20" ht="11.25">
      <c r="A1" s="16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S1" s="16"/>
      <c r="T1" s="10"/>
    </row>
    <row r="2" spans="1:19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S2" s="11"/>
    </row>
    <row r="3" spans="1:19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S3" s="11"/>
    </row>
    <row r="4" spans="1:34" ht="11.25">
      <c r="A4" s="95"/>
      <c r="B4" s="99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  <c r="Q4" s="91"/>
      <c r="S4" s="1"/>
      <c r="T4" s="3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35"/>
    </row>
    <row r="5" spans="1:34" ht="11.25">
      <c r="A5" s="95">
        <v>1996</v>
      </c>
      <c r="B5" s="42" t="e">
        <f>SUM(C5:O5)</f>
        <v>#N/A</v>
      </c>
      <c r="C5" s="9">
        <f>+manip_road!C5+manip_rail!C5+manip_inlandwaterways!C5</f>
        <v>35359</v>
      </c>
      <c r="D5" s="9" t="e">
        <f>+manip_road!D5+manip_rail!D5+manip_inlandwaterways!D5</f>
        <v>#N/A</v>
      </c>
      <c r="E5" s="9">
        <f>+manip_road!E5+manip_rail!E5+manip_inlandwaterways!E5</f>
        <v>53506</v>
      </c>
      <c r="F5" s="9">
        <f>+manip_road!F5+manip_rail!F5+manip_inlandwaterways!F5</f>
        <v>6095</v>
      </c>
      <c r="G5" s="9">
        <f>+manip_road!G5+manip_rail!G5+manip_inlandwaterways!G5</f>
        <v>23353</v>
      </c>
      <c r="H5" s="9">
        <f>+manip_road!H5+manip_rail!H5+manip_inlandwaterways!H5</f>
        <v>14620</v>
      </c>
      <c r="I5" s="9">
        <f>+manip_road!I5+manip_rail!I5+manip_inlandwaterways!I5</f>
        <v>12301</v>
      </c>
      <c r="J5" s="9" t="e">
        <f>+manip_road!J5+manip_rail!J5+manip_inlandwaterways!J5</f>
        <v>#N/A</v>
      </c>
      <c r="K5" s="9">
        <f>+manip_road!K5+manip_rail!K5+manip_inlandwaterways!K5</f>
        <v>123712</v>
      </c>
      <c r="L5" s="9">
        <f>+manip_road!L5+manip_rail!L5+manip_inlandwaterways!L5</f>
        <v>47835</v>
      </c>
      <c r="M5" s="9">
        <f>+manip_road!M5+manip_rail!M5+manip_inlandwaterways!M5</f>
        <v>29465</v>
      </c>
      <c r="N5" s="9">
        <f>+manip_road!N5+manip_rail!N5+manip_inlandwaterways!N5</f>
        <v>4098</v>
      </c>
      <c r="O5" s="9">
        <f>+manip_road!O5+manip_rail!O5+manip_inlandwaterways!O5</f>
        <v>144695</v>
      </c>
      <c r="P5" s="40">
        <f>+N5+M5+K5+I5+H5+G5+F5+E5</f>
        <v>267150</v>
      </c>
      <c r="Q5" s="40"/>
      <c r="S5" s="1"/>
      <c r="T5" s="4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0"/>
    </row>
    <row r="6" spans="1:34" ht="11.25">
      <c r="A6" s="95">
        <v>1997</v>
      </c>
      <c r="B6" s="42" t="e">
        <f>SUM(C6:O6)</f>
        <v>#N/A</v>
      </c>
      <c r="C6" s="9">
        <f>+manip_road!C6+manip_rail!C6+manip_inlandwaterways!C6</f>
        <v>34549</v>
      </c>
      <c r="D6" s="9" t="e">
        <f>+manip_road!D6+manip_rail!D6+manip_inlandwaterways!D6+manip_oilpipelines!D6</f>
        <v>#N/A</v>
      </c>
      <c r="E6" s="9">
        <f>+manip_road!E6+manip_rail!E6+manip_inlandwaterways!E6</f>
        <v>62433</v>
      </c>
      <c r="F6" s="9">
        <f>+manip_road!F6+manip_rail!F6+manip_inlandwaterways!F6</f>
        <v>7875</v>
      </c>
      <c r="G6" s="9">
        <f>+manip_road!G6+manip_rail!G6+manip_inlandwaterways!G6</f>
        <v>24444</v>
      </c>
      <c r="H6" s="9">
        <f>+manip_road!H6+manip_rail!H6+manip_inlandwaterways!H6</f>
        <v>17322</v>
      </c>
      <c r="I6" s="9">
        <f>+manip_road!I6+manip_rail!I6+manip_inlandwaterways!I6</f>
        <v>13777</v>
      </c>
      <c r="J6" s="9" t="e">
        <f>+manip_road!J6+manip_rail!J6+manip_inlandwaterways!J6</f>
        <v>#N/A</v>
      </c>
      <c r="K6" s="9">
        <f>+manip_road!K6+manip_rail!K6+manip_inlandwaterways!K6</f>
        <v>131190</v>
      </c>
      <c r="L6" s="9">
        <f>+manip_road!L6+manip_rail!L6+manip_inlandwaterways!L6</f>
        <v>48187</v>
      </c>
      <c r="M6" s="9">
        <f>+manip_road!M6+manip_rail!M6+manip_inlandwaterways!M6</f>
        <v>29242</v>
      </c>
      <c r="N6" s="9">
        <f>+manip_road!N6+manip_rail!N6+manip_inlandwaterways!N6</f>
        <v>4451</v>
      </c>
      <c r="O6" s="9">
        <f>+manip_road!O6+manip_rail!O6+manip_inlandwaterways!O6</f>
        <v>149403</v>
      </c>
      <c r="P6" s="40">
        <f>+N6+M6+K6+I6+H6+G6+F6+E6</f>
        <v>290734</v>
      </c>
      <c r="Q6" s="40"/>
      <c r="S6" s="1"/>
      <c r="T6" s="42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0"/>
    </row>
    <row r="7" spans="1:34" ht="11.25">
      <c r="A7" s="95">
        <v>1998</v>
      </c>
      <c r="B7" s="42" t="e">
        <f>SUM(C7:O7)</f>
        <v>#N/A</v>
      </c>
      <c r="C7" s="9">
        <f>+manip_road!C7+manip_rail!C7+manip_inlandwaterways!C7</f>
        <v>29229</v>
      </c>
      <c r="D7" s="9" t="e">
        <f>+manip_road!D7+manip_rail!D7+manip_inlandwaterways!D7+manip_oilpipelines!D7</f>
        <v>#N/A</v>
      </c>
      <c r="E7" s="9">
        <f>+manip_road!E7+manip_rail!E7+manip_inlandwaterways!E7</f>
        <v>53534</v>
      </c>
      <c r="F7" s="9">
        <f>+manip_road!F7+manip_rail!F7+manip_inlandwaterways!F7</f>
        <v>9870</v>
      </c>
      <c r="G7" s="9">
        <f>+manip_road!G7+manip_rail!G7+manip_inlandwaterways!G7</f>
        <v>28382</v>
      </c>
      <c r="H7" s="9">
        <f>+manip_road!H7+manip_rail!H7+manip_inlandwaterways!H7</f>
        <v>17103</v>
      </c>
      <c r="I7" s="9">
        <f>+manip_road!I7+manip_rail!I7+manip_inlandwaterways!I7</f>
        <v>13890</v>
      </c>
      <c r="J7" s="9" t="e">
        <f>+manip_road!J7+manip_rail!J7+manip_inlandwaterways!J7</f>
        <v>#N/A</v>
      </c>
      <c r="K7" s="9">
        <f>+manip_road!K7+manip_rail!K7+manip_inlandwaterways!K7</f>
        <v>130442</v>
      </c>
      <c r="L7" s="9">
        <f>+manip_road!L7+manip_rail!L7+manip_inlandwaterways!L7</f>
        <v>36607</v>
      </c>
      <c r="M7" s="9">
        <f>+manip_road!M7+manip_rail!M7+manip_inlandwaterways!M7</f>
        <v>30937</v>
      </c>
      <c r="N7" s="9">
        <f>+manip_road!N7+manip_rail!N7+manip_inlandwaterways!N7</f>
        <v>4573</v>
      </c>
      <c r="O7" s="9">
        <f>+manip_road!O7+manip_rail!O7+manip_inlandwaterways!O7</f>
        <v>160586</v>
      </c>
      <c r="P7" s="40">
        <f>+N7+M7+K7+I7+H7+G7+F7+E7</f>
        <v>288731</v>
      </c>
      <c r="Q7" s="40"/>
      <c r="S7" s="1"/>
      <c r="T7" s="42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0"/>
    </row>
    <row r="8" spans="1:34" ht="11.25">
      <c r="A8" s="95">
        <v>1999</v>
      </c>
      <c r="B8" s="42" t="e">
        <f>SUM(C8:O8)</f>
        <v>#N/A</v>
      </c>
      <c r="C8" s="9">
        <f>+manip_road!C8+manip_rail!C8+manip_inlandwaterways!C8</f>
        <v>24648</v>
      </c>
      <c r="D8" s="9" t="e">
        <f>+manip_road!D8+manip_rail!D8+manip_inlandwaterways!D8+manip_oilpipelines!D8</f>
        <v>#N/A</v>
      </c>
      <c r="E8" s="9">
        <f>+manip_road!E8+manip_rail!E8+manip_inlandwaterways!E8</f>
        <v>54590</v>
      </c>
      <c r="F8" s="9">
        <f>+manip_road!F8+manip_rail!F8+manip_inlandwaterways!F8</f>
        <v>11272</v>
      </c>
      <c r="G8" s="9">
        <f>+manip_road!G8+manip_rail!G8+manip_inlandwaterways!G8</f>
        <v>27285</v>
      </c>
      <c r="H8" s="9">
        <f>+manip_road!H8+manip_rail!H8+manip_inlandwaterways!H8</f>
        <v>16371</v>
      </c>
      <c r="I8" s="9">
        <f>+manip_road!I8+manip_rail!I8+manip_inlandwaterways!I8</f>
        <v>15592</v>
      </c>
      <c r="J8" s="9" t="e">
        <f>+manip_road!J8+manip_rail!J8+manip_inlandwaterways!J8</f>
        <v>#N/A</v>
      </c>
      <c r="K8" s="9">
        <f>+manip_road!K8+manip_rail!K8+manip_inlandwaterways!K8</f>
        <v>125784</v>
      </c>
      <c r="L8" s="9">
        <f>+manip_road!L8+manip_rail!L8+manip_inlandwaterways!L8</f>
        <v>30937</v>
      </c>
      <c r="M8" s="9">
        <f>+manip_road!M8+manip_rail!M8+manip_inlandwaterways!M8</f>
        <v>30038</v>
      </c>
      <c r="N8" s="9">
        <f>+manip_road!N8+manip_rail!N8+manip_inlandwaterways!N8</f>
        <v>4433</v>
      </c>
      <c r="O8" s="9">
        <f>+manip_road!O8+manip_rail!O8+manip_inlandwaterways!O8</f>
        <v>159211</v>
      </c>
      <c r="P8" s="40">
        <f>+N8+M8+K8+I8+H8+G8+F8+E8</f>
        <v>285365</v>
      </c>
      <c r="Q8" s="40"/>
      <c r="S8" s="1"/>
      <c r="T8" s="42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0"/>
    </row>
    <row r="9" spans="1:17" ht="11.25">
      <c r="A9" s="95">
        <v>2000</v>
      </c>
      <c r="B9" s="42" t="e">
        <f>SUM(C9:O9)</f>
        <v>#N/A</v>
      </c>
      <c r="C9" s="9">
        <f>+manip_road!C9+manip_rail!C9+manip_inlandwaterways!C9</f>
        <v>12255</v>
      </c>
      <c r="D9" s="9" t="e">
        <f>+manip_road!D9+manip_rail!D9+manip_inlandwaterways!D9+manip_oilpipelines!D9</f>
        <v>#N/A</v>
      </c>
      <c r="E9" s="9">
        <f>+manip_road!E9+manip_rail!E9+manip_inlandwaterways!E9</f>
        <v>57305</v>
      </c>
      <c r="F9" s="9">
        <f>+manip_road!F9+manip_rail!F9+manip_inlandwaterways!F9</f>
        <v>10793</v>
      </c>
      <c r="G9" s="9">
        <f>+manip_road!G9+manip_rail!G9+manip_inlandwaterways!G9</f>
        <v>28110</v>
      </c>
      <c r="H9" s="9">
        <f>+manip_road!H9+manip_rail!H9+manip_inlandwaterways!H9</f>
        <v>18099</v>
      </c>
      <c r="I9" s="9">
        <f>+manip_road!I9+manip_rail!I9+manip_inlandwaterways!I9</f>
        <v>16690</v>
      </c>
      <c r="J9" s="9" t="e">
        <f>+manip_road!J9+manip_rail!J9+manip_inlandwaterways!J9</f>
        <v>#N/A</v>
      </c>
      <c r="K9" s="9">
        <f>+manip_road!K9+manip_rail!K9+manip_inlandwaterways!K9</f>
        <v>127286</v>
      </c>
      <c r="L9" s="9">
        <f>+manip_road!L9+manip_rail!L9+manip_inlandwaterways!L9</f>
        <v>33276</v>
      </c>
      <c r="M9" s="9">
        <f>+manip_road!M9+manip_rail!M9+manip_inlandwaterways!M9</f>
        <v>33986</v>
      </c>
      <c r="N9" s="9">
        <f>+manip_road!N9+manip_rail!N9+manip_inlandwaterways!N9</f>
        <v>4702</v>
      </c>
      <c r="O9" s="9">
        <f>+manip_road!O9+manip_rail!O9+manip_inlandwaterways!O9</f>
        <v>171314</v>
      </c>
      <c r="P9" s="40">
        <f>+N9+M9+K9+I9+H9+G9+F9+E9</f>
        <v>296971</v>
      </c>
      <c r="Q9" s="19"/>
    </row>
    <row r="10" spans="1:17" ht="11.25">
      <c r="A10" s="1"/>
      <c r="B10" s="2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9"/>
      <c r="Q10" s="19"/>
    </row>
    <row r="11" spans="1:17" ht="11.25">
      <c r="A11" s="1" t="s">
        <v>206</v>
      </c>
      <c r="B11" s="23"/>
      <c r="C11" s="43">
        <f>+C8/C5-1</f>
        <v>-0.30292146271104947</v>
      </c>
      <c r="D11" s="43" t="e">
        <f aca="true" t="shared" si="0" ref="D11:P11">+D8/D5-1</f>
        <v>#N/A</v>
      </c>
      <c r="E11" s="43">
        <f t="shared" si="0"/>
        <v>0.020259410159608304</v>
      </c>
      <c r="F11" s="43">
        <f t="shared" si="0"/>
        <v>0.8493847415914684</v>
      </c>
      <c r="G11" s="43">
        <f t="shared" si="0"/>
        <v>0.16837237185800547</v>
      </c>
      <c r="H11" s="43">
        <f t="shared" si="0"/>
        <v>0.11976744186046506</v>
      </c>
      <c r="I11" s="43">
        <f t="shared" si="0"/>
        <v>0.2675392244532966</v>
      </c>
      <c r="J11" s="43" t="e">
        <f t="shared" si="0"/>
        <v>#N/A</v>
      </c>
      <c r="K11" s="43">
        <f t="shared" si="0"/>
        <v>0.016748577340920834</v>
      </c>
      <c r="L11" s="43">
        <f t="shared" si="0"/>
        <v>-0.35325598411205184</v>
      </c>
      <c r="M11" s="43">
        <f t="shared" si="0"/>
        <v>0.019446801289665805</v>
      </c>
      <c r="N11" s="43">
        <f>+N8/N5-1</f>
        <v>0.08174719375305028</v>
      </c>
      <c r="O11" s="43">
        <f t="shared" si="0"/>
        <v>0.10032136563115523</v>
      </c>
      <c r="P11" s="43">
        <f t="shared" si="0"/>
        <v>0.06818266891259595</v>
      </c>
      <c r="Q11" s="43"/>
    </row>
    <row r="12" spans="1:17" ht="11.25">
      <c r="A12" s="109" t="s">
        <v>205</v>
      </c>
      <c r="Q12" s="35"/>
    </row>
    <row r="13" spans="14:15" ht="11.25">
      <c r="N13" s="35"/>
      <c r="O13" s="19"/>
    </row>
    <row r="14" spans="14:15" ht="11.25">
      <c r="N14" s="35"/>
      <c r="O14" s="23"/>
    </row>
    <row r="15" spans="1:17" ht="11.25">
      <c r="A15" s="5"/>
      <c r="Q15" s="23"/>
    </row>
    <row r="16" spans="1:18" ht="11.25">
      <c r="A16" s="11"/>
      <c r="Q16" s="23"/>
      <c r="R16" s="91"/>
    </row>
    <row r="17" ht="11.25">
      <c r="R17" s="9"/>
    </row>
    <row r="18" spans="1:18" ht="11.25">
      <c r="A18" s="1"/>
      <c r="B18" s="3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38"/>
      <c r="R18" s="9"/>
    </row>
    <row r="19" spans="1:18" ht="11.25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0"/>
      <c r="R19" s="9"/>
    </row>
    <row r="20" spans="1:18" ht="11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0"/>
      <c r="R20" s="9"/>
    </row>
    <row r="21" spans="1:18" ht="11.25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0"/>
      <c r="R21" s="9"/>
    </row>
    <row r="22" spans="1:18" ht="11.25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0"/>
      <c r="R22" s="9"/>
    </row>
    <row r="23" spans="1:18" ht="11.25">
      <c r="A23" s="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0"/>
      <c r="R23" s="9"/>
    </row>
    <row r="24" spans="1:19" ht="11.25">
      <c r="A24" s="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0"/>
      <c r="R24" s="9"/>
      <c r="S24" s="19"/>
    </row>
    <row r="25" spans="1:18" ht="11.25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0"/>
      <c r="R25" s="9"/>
    </row>
    <row r="26" spans="1:18" ht="11.25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0"/>
      <c r="R26" s="9"/>
    </row>
    <row r="27" spans="1:18" ht="11.25">
      <c r="A27" s="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0"/>
      <c r="R27" s="9"/>
    </row>
    <row r="28" spans="1:16" ht="11.25">
      <c r="A28" s="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0"/>
    </row>
    <row r="29" spans="3:16" ht="11.25">
      <c r="C29" s="43"/>
      <c r="D29" s="43"/>
      <c r="E29" s="43"/>
      <c r="F29" s="92"/>
      <c r="G29" s="43"/>
      <c r="H29" s="92"/>
      <c r="I29" s="92"/>
      <c r="J29" s="43"/>
      <c r="K29" s="43"/>
      <c r="L29" s="43"/>
      <c r="M29" s="43"/>
      <c r="N29" s="43"/>
      <c r="O29" s="43"/>
      <c r="P29" s="43"/>
    </row>
    <row r="31" ht="11.25">
      <c r="A31" s="94"/>
    </row>
    <row r="32" spans="1:17" ht="11.25">
      <c r="A32" s="5"/>
      <c r="Q32" s="91"/>
    </row>
    <row r="33" spans="1:17" ht="11.25">
      <c r="A33" s="11"/>
      <c r="Q33" s="40"/>
    </row>
    <row r="34" ht="11.25">
      <c r="Q34" s="40"/>
    </row>
    <row r="35" spans="1:17" ht="11.25">
      <c r="A35" s="1"/>
      <c r="B35" s="3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38"/>
      <c r="Q35" s="40"/>
    </row>
    <row r="36" spans="1:17" ht="11.25">
      <c r="A36" s="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0"/>
      <c r="Q36" s="40"/>
    </row>
    <row r="37" spans="1:17" ht="11.25">
      <c r="A37" s="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0"/>
      <c r="Q37" s="40"/>
    </row>
    <row r="38" spans="1:17" ht="11.25">
      <c r="A38" s="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0"/>
      <c r="Q38" s="40"/>
    </row>
    <row r="39" spans="1:17" ht="11.25">
      <c r="A39" s="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0"/>
      <c r="Q39" s="40"/>
    </row>
    <row r="40" spans="1:17" ht="11.25">
      <c r="A40" s="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0"/>
      <c r="Q40" s="40"/>
    </row>
    <row r="41" spans="1:17" ht="11.25">
      <c r="A41" s="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0"/>
      <c r="Q41" s="40"/>
    </row>
    <row r="42" spans="1:17" ht="11.25">
      <c r="A42" s="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0"/>
      <c r="Q42" s="40"/>
    </row>
    <row r="43" spans="1:17" ht="11.25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0"/>
      <c r="Q43" s="19"/>
    </row>
    <row r="44" spans="1:17" ht="11.25">
      <c r="A44" s="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0"/>
      <c r="Q44" s="43"/>
    </row>
    <row r="45" spans="1:17" ht="11.25">
      <c r="A45" s="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0"/>
      <c r="Q45" s="35"/>
    </row>
    <row r="46" spans="3:16" ht="11.25">
      <c r="C46" s="43"/>
      <c r="D46" s="43"/>
      <c r="E46" s="43"/>
      <c r="F46" s="92"/>
      <c r="G46" s="43"/>
      <c r="H46" s="92"/>
      <c r="I46" s="92"/>
      <c r="J46" s="43"/>
      <c r="K46" s="43"/>
      <c r="L46" s="43"/>
      <c r="M46" s="43"/>
      <c r="N46" s="43"/>
      <c r="O46" s="43"/>
      <c r="P46" s="43"/>
    </row>
    <row r="47" spans="1:16" ht="11.25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1.25">
      <c r="A48" s="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1.2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1.25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1.25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1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1.25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ht="11.25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35"/>
    </row>
    <row r="55" spans="1:18" ht="11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40"/>
      <c r="R55" s="9"/>
    </row>
    <row r="56" spans="1:18" ht="11.25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0"/>
      <c r="R56" s="9"/>
    </row>
    <row r="57" spans="17:18" ht="11.25">
      <c r="Q57" s="40"/>
      <c r="R57" s="9"/>
    </row>
    <row r="58" spans="17:18" ht="11.25">
      <c r="Q58" s="40"/>
      <c r="R58" s="9"/>
    </row>
    <row r="59" spans="17:18" ht="11.25">
      <c r="Q59" s="40"/>
      <c r="R59" s="9"/>
    </row>
    <row r="60" spans="17:18" ht="11.25">
      <c r="Q60" s="40"/>
      <c r="R60" s="9"/>
    </row>
    <row r="61" spans="17:18" ht="11.25">
      <c r="Q61" s="40"/>
      <c r="R61" s="9"/>
    </row>
    <row r="62" spans="17:18" ht="11.25">
      <c r="Q62" s="40"/>
      <c r="R62" s="9"/>
    </row>
    <row r="63" spans="17:18" ht="11.25">
      <c r="Q63" s="40"/>
      <c r="R63" s="9"/>
    </row>
    <row r="64" spans="17:18" ht="11.25">
      <c r="Q64" s="40"/>
      <c r="R64" s="9"/>
    </row>
    <row r="65" spans="17:18" ht="11.25">
      <c r="Q65" s="43"/>
      <c r="R65" s="43"/>
    </row>
    <row r="67" spans="16:17" ht="11.25">
      <c r="P67" s="23"/>
      <c r="Q67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AH65"/>
  <sheetViews>
    <sheetView workbookViewId="0" topLeftCell="A1">
      <selection activeCell="O12" sqref="O12"/>
    </sheetView>
  </sheetViews>
  <sheetFormatPr defaultColWidth="9.140625" defaultRowHeight="12.75"/>
  <cols>
    <col min="1" max="4" width="9.140625" style="6" customWidth="1"/>
    <col min="5" max="5" width="13.140625" style="6" customWidth="1"/>
    <col min="6" max="15" width="9.140625" style="6" customWidth="1"/>
    <col min="16" max="16" width="11.00390625" style="6" customWidth="1"/>
    <col min="17" max="18" width="9.140625" style="6" customWidth="1"/>
    <col min="19" max="19" width="9.00390625" style="6" customWidth="1"/>
    <col min="20" max="20" width="8.8515625" style="6" customWidth="1"/>
    <col min="21" max="16384" width="9.140625" style="6" customWidth="1"/>
  </cols>
  <sheetData>
    <row r="1" spans="1:18" ht="11.25">
      <c r="A1" s="16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R1" s="5"/>
    </row>
    <row r="2" spans="1:18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R2" s="14"/>
    </row>
    <row r="3" spans="1:18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R3" s="14"/>
    </row>
    <row r="4" spans="1:34" ht="11.25">
      <c r="A4" s="95"/>
      <c r="B4" s="99" t="s">
        <v>189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  <c r="Q4" s="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1.25">
      <c r="A5" s="95">
        <v>1996</v>
      </c>
      <c r="B5" s="42" t="e">
        <f>+basedata_road!B5</f>
        <v>#N/A</v>
      </c>
      <c r="C5" s="42">
        <f>+basedata_road!C5</f>
        <v>27305</v>
      </c>
      <c r="D5" s="42" t="e">
        <f>+basedata_road!D5</f>
        <v>#N/A</v>
      </c>
      <c r="E5" s="42">
        <f>+basedata_road!E5</f>
        <v>30052</v>
      </c>
      <c r="F5" s="42">
        <f>+basedata_road!F5</f>
        <v>1897</v>
      </c>
      <c r="G5" s="42">
        <f>+basedata_road!G5</f>
        <v>14325</v>
      </c>
      <c r="H5" s="42">
        <f>+basedata_road!H5</f>
        <v>2208</v>
      </c>
      <c r="I5" s="42">
        <f>+basedata_road!I5</f>
        <v>4191</v>
      </c>
      <c r="J5" s="42" t="e">
        <f>+basedata_road!J5</f>
        <v>#N/A</v>
      </c>
      <c r="K5" s="42">
        <f>+basedata_road!K5</f>
        <v>55461</v>
      </c>
      <c r="L5" s="42">
        <f>+basedata_road!L5</f>
        <v>19807</v>
      </c>
      <c r="M5" s="42">
        <f>+basedata_road!M5</f>
        <v>15850</v>
      </c>
      <c r="N5" s="42">
        <f>+basedata_road!N5</f>
        <v>1548</v>
      </c>
      <c r="O5" s="42">
        <f>+basedata_road!O5</f>
        <v>135781</v>
      </c>
      <c r="P5" s="40">
        <f>+N5+M5+K5+I5+H5+G5+F5+E5</f>
        <v>125532</v>
      </c>
      <c r="R5" s="18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1.25">
      <c r="A6" s="95">
        <v>1997</v>
      </c>
      <c r="B6" s="42" t="e">
        <f>+basedata_road!B6</f>
        <v>#N/A</v>
      </c>
      <c r="C6" s="42">
        <f>+basedata_road!C6</f>
        <v>26505</v>
      </c>
      <c r="D6" s="42" t="e">
        <f>+basedata_road!D6</f>
        <v>#N/A</v>
      </c>
      <c r="E6" s="42">
        <f>+basedata_road!E6</f>
        <v>40640</v>
      </c>
      <c r="F6" s="42">
        <f>+basedata_road!F6</f>
        <v>2773</v>
      </c>
      <c r="G6" s="42">
        <f>+basedata_road!G6</f>
        <v>14856</v>
      </c>
      <c r="H6" s="42">
        <f>+basedata_road!H6</f>
        <v>3352</v>
      </c>
      <c r="I6" s="42">
        <f>+basedata_road!I6</f>
        <v>5146</v>
      </c>
      <c r="J6" s="42" t="e">
        <f>+basedata_road!J6</f>
        <v>#N/A</v>
      </c>
      <c r="K6" s="42">
        <f>+basedata_road!K6</f>
        <v>62590</v>
      </c>
      <c r="L6" s="42">
        <f>+basedata_road!L6</f>
        <v>21750</v>
      </c>
      <c r="M6" s="42">
        <f>+basedata_road!M6</f>
        <v>15350</v>
      </c>
      <c r="N6" s="42">
        <f>+basedata_road!N6</f>
        <v>1599</v>
      </c>
      <c r="O6" s="42">
        <f>+basedata_road!O6</f>
        <v>139789</v>
      </c>
      <c r="P6" s="40">
        <f>+N6+M6+K6+I6+H6+G6+F6+E6</f>
        <v>146306</v>
      </c>
      <c r="R6" s="18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1.25">
      <c r="A7" s="95">
        <v>1998</v>
      </c>
      <c r="B7" s="42" t="e">
        <f>+basedata_road!B7</f>
        <v>#N/A</v>
      </c>
      <c r="C7" s="42">
        <f>+basedata_road!C7</f>
        <v>22514</v>
      </c>
      <c r="D7" s="42" t="e">
        <f>+basedata_road!D7</f>
        <v>#N/A</v>
      </c>
      <c r="E7" s="42">
        <f>+basedata_road!E7</f>
        <v>33911</v>
      </c>
      <c r="F7" s="42">
        <f>+basedata_road!F7</f>
        <v>3791</v>
      </c>
      <c r="G7" s="42">
        <f>+basedata_road!G7</f>
        <v>18674</v>
      </c>
      <c r="H7" s="42">
        <f>+basedata_road!H7</f>
        <v>4108</v>
      </c>
      <c r="I7" s="42">
        <f>+basedata_road!I7</f>
        <v>5611</v>
      </c>
      <c r="J7" s="42" t="e">
        <f>+basedata_road!J7</f>
        <v>#N/A</v>
      </c>
      <c r="K7" s="42">
        <f>+basedata_road!K7</f>
        <v>68450</v>
      </c>
      <c r="L7" s="42">
        <f>+basedata_road!L7</f>
        <v>15785</v>
      </c>
      <c r="M7" s="42">
        <f>+basedata_road!M7</f>
        <v>17879</v>
      </c>
      <c r="N7" s="42">
        <f>+basedata_road!N7</f>
        <v>1714</v>
      </c>
      <c r="O7" s="42">
        <f>+basedata_road!O7</f>
        <v>152210</v>
      </c>
      <c r="P7" s="40">
        <f>+N7+M7+K7+I7+H7+G7+F7+E7</f>
        <v>154138</v>
      </c>
      <c r="R7" s="1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17" ht="11.25">
      <c r="A8" s="95">
        <v>1999</v>
      </c>
      <c r="B8" s="42" t="e">
        <f>+basedata_road!B8</f>
        <v>#N/A</v>
      </c>
      <c r="C8" s="42">
        <f>+basedata_road!C8</f>
        <v>19164</v>
      </c>
      <c r="D8" s="42" t="e">
        <f>+basedata_road!D8</f>
        <v>#N/A</v>
      </c>
      <c r="E8" s="42">
        <f>+basedata_road!E8</f>
        <v>36964</v>
      </c>
      <c r="F8" s="42">
        <f>+basedata_road!F8</f>
        <v>3975</v>
      </c>
      <c r="G8" s="42">
        <f>+basedata_road!G8</f>
        <v>18599</v>
      </c>
      <c r="H8" s="42">
        <f>+basedata_road!H8</f>
        <v>4161</v>
      </c>
      <c r="I8" s="42">
        <f>+basedata_road!I8</f>
        <v>7740</v>
      </c>
      <c r="J8" s="42" t="e">
        <f>+basedata_road!J8</f>
        <v>#N/A</v>
      </c>
      <c r="K8" s="42">
        <f>+basedata_road!K8</f>
        <v>69792</v>
      </c>
      <c r="L8" s="42">
        <f>+basedata_road!L8</f>
        <v>13456</v>
      </c>
      <c r="M8" s="42">
        <f>+basedata_road!M8</f>
        <v>18516</v>
      </c>
      <c r="N8" s="42">
        <f>+basedata_road!N8</f>
        <v>1649</v>
      </c>
      <c r="O8" s="42">
        <f>+basedata_road!O8</f>
        <v>150974</v>
      </c>
      <c r="P8" s="40">
        <f>+N8+M8+K8+I8+H8+G8+F8+E8</f>
        <v>161396</v>
      </c>
      <c r="Q8" s="9"/>
    </row>
    <row r="9" spans="1:17" ht="11.25">
      <c r="A9" s="96">
        <v>2000</v>
      </c>
      <c r="B9" s="42" t="e">
        <f>+basedata_road!B9</f>
        <v>#N/A</v>
      </c>
      <c r="C9" s="107">
        <f>+basedata_road!C9</f>
        <v>6404</v>
      </c>
      <c r="D9" s="42" t="e">
        <f>+basedata_road!D9</f>
        <v>#N/A</v>
      </c>
      <c r="E9" s="42">
        <f>+basedata_road!E9</f>
        <v>39036</v>
      </c>
      <c r="F9" s="42">
        <f>+basedata_road!F9</f>
        <v>2690</v>
      </c>
      <c r="G9" s="42">
        <f>+basedata_road!G9</f>
        <v>19124</v>
      </c>
      <c r="H9" s="42">
        <f>+basedata_road!H9</f>
        <v>4789</v>
      </c>
      <c r="I9" s="42">
        <f>+basedata_road!I9</f>
        <v>7769</v>
      </c>
      <c r="J9" s="42" t="e">
        <f>+basedata_road!J9</f>
        <v>#N/A</v>
      </c>
      <c r="K9" s="42">
        <f>+basedata_road!K9</f>
        <v>72174</v>
      </c>
      <c r="L9" s="42">
        <f>+basedata_road!L9</f>
        <v>14288</v>
      </c>
      <c r="M9" s="42">
        <f>+basedata_road!M9</f>
        <v>21369</v>
      </c>
      <c r="N9" s="42">
        <f>+basedata_road!N9</f>
        <v>1845</v>
      </c>
      <c r="O9" s="42">
        <f>+basedata_road!O9</f>
        <v>161552</v>
      </c>
      <c r="P9" s="40">
        <f>+N9+M9+K9+I9+H9+G9+F9+E9</f>
        <v>168796</v>
      </c>
      <c r="Q9" s="23"/>
    </row>
    <row r="10" spans="7:17" ht="11.25">
      <c r="G10" s="19"/>
      <c r="P10" s="23"/>
      <c r="Q10" s="23"/>
    </row>
    <row r="11" spans="1:15" ht="11.25">
      <c r="A11" s="1" t="s">
        <v>192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</row>
    <row r="12" spans="1:17" ht="11.25">
      <c r="A12" s="1"/>
      <c r="B12" s="4" t="e">
        <f>+B9/B5-1</f>
        <v>#N/A</v>
      </c>
      <c r="C12" s="4">
        <f aca="true" t="shared" si="0" ref="C12:P12">+C9/C5-1</f>
        <v>-0.7654642006958432</v>
      </c>
      <c r="D12" s="4" t="e">
        <f t="shared" si="0"/>
        <v>#N/A</v>
      </c>
      <c r="E12" s="4">
        <f t="shared" si="0"/>
        <v>0.298948489285239</v>
      </c>
      <c r="F12" s="4">
        <f t="shared" si="0"/>
        <v>0.4180284659989457</v>
      </c>
      <c r="G12" s="4">
        <f t="shared" si="0"/>
        <v>0.3350087260034904</v>
      </c>
      <c r="H12" s="4">
        <f t="shared" si="0"/>
        <v>1.16893115942029</v>
      </c>
      <c r="I12" s="4">
        <f t="shared" si="0"/>
        <v>0.8537341923168695</v>
      </c>
      <c r="J12" s="4" t="e">
        <f t="shared" si="0"/>
        <v>#N/A</v>
      </c>
      <c r="K12" s="4">
        <f t="shared" si="0"/>
        <v>0.3013468924108833</v>
      </c>
      <c r="L12" s="4">
        <f t="shared" si="0"/>
        <v>-0.2786388650477104</v>
      </c>
      <c r="M12" s="4">
        <f t="shared" si="0"/>
        <v>0.34820189274447944</v>
      </c>
      <c r="N12" s="4">
        <f t="shared" si="0"/>
        <v>0.19186046511627897</v>
      </c>
      <c r="O12" s="4">
        <f t="shared" si="0"/>
        <v>0.18979827810960304</v>
      </c>
      <c r="P12" s="4">
        <f t="shared" si="0"/>
        <v>0.34464519007105765</v>
      </c>
      <c r="Q12" s="4"/>
    </row>
    <row r="13" spans="3:9" ht="11.25">
      <c r="C13" s="6">
        <f>+C8/C5-1</f>
        <v>-0.29815052188243907</v>
      </c>
      <c r="F13" s="23"/>
      <c r="G13" s="23"/>
      <c r="H13" s="23"/>
      <c r="I13" s="23"/>
    </row>
    <row r="14" spans="1:18" ht="11.25">
      <c r="A14" s="6" t="s">
        <v>207</v>
      </c>
      <c r="R14" s="5"/>
    </row>
    <row r="15" spans="1:18" ht="11.25">
      <c r="A15" s="14"/>
      <c r="P15" s="38"/>
      <c r="R15" s="14"/>
    </row>
    <row r="16" spans="1:34" ht="11.25">
      <c r="A16" s="1"/>
      <c r="B16" s="3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3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1.25">
      <c r="A17" s="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4"/>
      <c r="R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1.25">
      <c r="A18" s="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24"/>
      <c r="R18" s="1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1.25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24"/>
      <c r="R19" s="18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1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24"/>
      <c r="R20" s="18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1.25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4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1.25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4"/>
      <c r="R22" s="1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1.25">
      <c r="A23" s="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4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1.25">
      <c r="A24" s="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24"/>
      <c r="R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1.25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24"/>
      <c r="R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16" ht="11.25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24"/>
    </row>
    <row r="27" spans="1:15" ht="11.25">
      <c r="A27" s="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 ht="11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5" ht="11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ht="11.25">
      <c r="A30" s="5"/>
    </row>
    <row r="32" spans="2:11" ht="11.25"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2:11" ht="11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1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1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1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1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1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1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1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1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1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4" ht="11.25">
      <c r="A44" s="5"/>
    </row>
    <row r="45" ht="11.25">
      <c r="A45" s="14"/>
    </row>
    <row r="46" spans="2:11" ht="11.25"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2:11" ht="11.2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1.2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1.2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1.25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1.25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2:11" ht="11.25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ht="11.25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1.2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11.25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11.25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ht="11.25">
      <c r="A57" s="16"/>
    </row>
    <row r="58" spans="1:2" ht="11.25">
      <c r="A58" s="20"/>
      <c r="B58" s="22"/>
    </row>
    <row r="59" spans="1:2" ht="11.25">
      <c r="A59" s="20"/>
      <c r="B59" s="22"/>
    </row>
    <row r="60" spans="1:2" ht="11.25">
      <c r="A60" s="20"/>
      <c r="B60" s="22"/>
    </row>
    <row r="61" spans="1:2" ht="11.25">
      <c r="A61" s="20"/>
      <c r="B61" s="22"/>
    </row>
    <row r="62" spans="1:2" ht="11.25">
      <c r="A62" s="20"/>
      <c r="B62" s="22"/>
    </row>
    <row r="63" spans="1:2" ht="11.25">
      <c r="A63" s="20"/>
      <c r="B63" s="22"/>
    </row>
    <row r="64" spans="1:2" ht="11.25">
      <c r="A64" s="20"/>
      <c r="B64" s="22"/>
    </row>
    <row r="65" spans="1:2" ht="11.25">
      <c r="A65" s="10"/>
      <c r="B65" s="2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P12"/>
  <sheetViews>
    <sheetView workbookViewId="0" topLeftCell="B1">
      <selection activeCell="O5" sqref="O5"/>
    </sheetView>
  </sheetViews>
  <sheetFormatPr defaultColWidth="9.140625" defaultRowHeight="12.75"/>
  <cols>
    <col min="1" max="1" width="9.140625" style="6" customWidth="1"/>
    <col min="2" max="2" width="7.140625" style="6" customWidth="1"/>
    <col min="3" max="16384" width="9.140625" style="6" customWidth="1"/>
  </cols>
  <sheetData>
    <row r="1" spans="1:16" ht="11.25">
      <c r="A1" s="16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5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1.25">
      <c r="A4" s="95"/>
      <c r="B4" s="97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</row>
    <row r="5" spans="1:15" ht="11.25">
      <c r="A5" s="96">
        <v>1996</v>
      </c>
      <c r="B5" s="6" t="e">
        <f>SUM(C5:O5)</f>
        <v>#N/A</v>
      </c>
      <c r="C5" s="6">
        <v>27305</v>
      </c>
      <c r="D5" s="38" t="e">
        <f>NA()</f>
        <v>#N/A</v>
      </c>
      <c r="E5" s="6">
        <v>30052</v>
      </c>
      <c r="F5" s="6">
        <v>1897</v>
      </c>
      <c r="G5" s="6">
        <v>14325</v>
      </c>
      <c r="H5" s="6">
        <v>2208</v>
      </c>
      <c r="I5" s="6">
        <v>4191</v>
      </c>
      <c r="J5" s="38" t="e">
        <f>NA()</f>
        <v>#N/A</v>
      </c>
      <c r="K5" s="6">
        <v>55461</v>
      </c>
      <c r="L5" s="6">
        <v>19807</v>
      </c>
      <c r="M5" s="6">
        <v>15850</v>
      </c>
      <c r="N5" s="6">
        <v>1548</v>
      </c>
      <c r="O5" s="6">
        <v>135781</v>
      </c>
    </row>
    <row r="6" spans="1:15" ht="11.25">
      <c r="A6" s="96">
        <v>1997</v>
      </c>
      <c r="B6" s="6" t="e">
        <f>SUM(C6:O6)</f>
        <v>#N/A</v>
      </c>
      <c r="C6" s="6">
        <v>26505</v>
      </c>
      <c r="D6" s="38" t="e">
        <f>NA()</f>
        <v>#N/A</v>
      </c>
      <c r="E6" s="6">
        <v>40640</v>
      </c>
      <c r="F6" s="6">
        <v>2773</v>
      </c>
      <c r="G6" s="6">
        <v>14856</v>
      </c>
      <c r="H6" s="6">
        <v>3352</v>
      </c>
      <c r="I6" s="6">
        <v>5146</v>
      </c>
      <c r="J6" s="38" t="e">
        <f>NA()</f>
        <v>#N/A</v>
      </c>
      <c r="K6" s="6">
        <v>62590</v>
      </c>
      <c r="L6" s="6">
        <v>21750</v>
      </c>
      <c r="M6" s="6">
        <v>15350</v>
      </c>
      <c r="N6" s="6">
        <v>1599</v>
      </c>
      <c r="O6" s="6">
        <v>139789</v>
      </c>
    </row>
    <row r="7" spans="1:15" ht="11.25">
      <c r="A7" s="96">
        <v>1998</v>
      </c>
      <c r="B7" s="6" t="e">
        <f>SUM(C7:O7)</f>
        <v>#N/A</v>
      </c>
      <c r="C7" s="6">
        <v>22514</v>
      </c>
      <c r="D7" s="38" t="e">
        <f>NA()</f>
        <v>#N/A</v>
      </c>
      <c r="E7" s="6">
        <v>33911</v>
      </c>
      <c r="F7" s="6">
        <v>3791</v>
      </c>
      <c r="G7" s="6">
        <v>18674</v>
      </c>
      <c r="H7" s="6">
        <v>4108</v>
      </c>
      <c r="I7" s="6">
        <v>5611</v>
      </c>
      <c r="J7" s="38" t="e">
        <f>NA()</f>
        <v>#N/A</v>
      </c>
      <c r="K7" s="6">
        <v>68450</v>
      </c>
      <c r="L7" s="6">
        <v>15785</v>
      </c>
      <c r="M7" s="6">
        <v>17879</v>
      </c>
      <c r="N7" s="6">
        <v>1714</v>
      </c>
      <c r="O7" s="6">
        <v>152210</v>
      </c>
    </row>
    <row r="8" spans="1:15" ht="11.25">
      <c r="A8" s="96">
        <v>1999</v>
      </c>
      <c r="B8" s="6" t="e">
        <f>SUM(C8:O8)</f>
        <v>#N/A</v>
      </c>
      <c r="C8" s="6">
        <v>19164</v>
      </c>
      <c r="D8" s="38" t="e">
        <f>NA()</f>
        <v>#N/A</v>
      </c>
      <c r="E8" s="6">
        <v>36964</v>
      </c>
      <c r="F8" s="6">
        <v>3975</v>
      </c>
      <c r="G8" s="6">
        <v>18599</v>
      </c>
      <c r="H8" s="6">
        <v>4161</v>
      </c>
      <c r="I8" s="6">
        <v>7740</v>
      </c>
      <c r="J8" s="38" t="e">
        <f>NA()</f>
        <v>#N/A</v>
      </c>
      <c r="K8" s="6">
        <v>69792</v>
      </c>
      <c r="L8" s="6">
        <v>13456</v>
      </c>
      <c r="M8" s="6">
        <v>18516</v>
      </c>
      <c r="N8" s="6">
        <v>1649</v>
      </c>
      <c r="O8" s="6">
        <v>150974</v>
      </c>
    </row>
    <row r="9" spans="1:15" ht="11.25">
      <c r="A9" s="96">
        <v>2000</v>
      </c>
      <c r="B9" s="6" t="e">
        <f>SUM(C9:O9)</f>
        <v>#N/A</v>
      </c>
      <c r="C9" s="6">
        <v>6404</v>
      </c>
      <c r="D9" s="38" t="e">
        <f>NA()</f>
        <v>#N/A</v>
      </c>
      <c r="E9" s="6">
        <v>39036</v>
      </c>
      <c r="F9" s="6">
        <v>2690</v>
      </c>
      <c r="G9" s="6">
        <v>19124</v>
      </c>
      <c r="H9" s="6">
        <v>4789</v>
      </c>
      <c r="I9" s="6">
        <v>7769</v>
      </c>
      <c r="J9" s="38" t="e">
        <f>NA()</f>
        <v>#N/A</v>
      </c>
      <c r="K9" s="6">
        <v>72174</v>
      </c>
      <c r="L9" s="6">
        <v>14288</v>
      </c>
      <c r="M9" s="6">
        <v>21369</v>
      </c>
      <c r="N9" s="6">
        <v>1845</v>
      </c>
      <c r="O9" s="6">
        <v>161552</v>
      </c>
    </row>
    <row r="10" spans="1:15" ht="11.25">
      <c r="A10" s="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ht="11.25">
      <c r="A11" s="6" t="s">
        <v>208</v>
      </c>
    </row>
    <row r="12" spans="1:2" ht="11.25">
      <c r="A12" s="1" t="s">
        <v>70</v>
      </c>
      <c r="B12" s="1" t="s">
        <v>209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1:P33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6" customWidth="1"/>
  </cols>
  <sheetData>
    <row r="1" spans="1:15" ht="11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99" t="s">
        <v>189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</row>
    <row r="5" spans="1:16" ht="11.25">
      <c r="A5" s="95">
        <v>1996</v>
      </c>
      <c r="B5" s="42">
        <f>+basedata_rail!B5</f>
        <v>177380</v>
      </c>
      <c r="C5" s="42">
        <f>+basedata_rail!C5</f>
        <v>7549</v>
      </c>
      <c r="D5" s="42">
        <f>+basedata_rail!D5</f>
        <v>0</v>
      </c>
      <c r="E5" s="42">
        <f>+basedata_rail!E5</f>
        <v>22339</v>
      </c>
      <c r="F5" s="42">
        <f>+basedata_rail!F5</f>
        <v>4198</v>
      </c>
      <c r="G5" s="42">
        <f>+basedata_rail!G5</f>
        <v>7631</v>
      </c>
      <c r="H5" s="42">
        <f>+basedata_rail!H5</f>
        <v>12412</v>
      </c>
      <c r="I5" s="42">
        <f>+basedata_rail!I5</f>
        <v>8103</v>
      </c>
      <c r="J5" s="42">
        <f>+basedata_rail!J5</f>
        <v>0</v>
      </c>
      <c r="K5" s="42">
        <f>+basedata_rail!K5</f>
        <v>67413</v>
      </c>
      <c r="L5" s="42">
        <f>+basedata_rail!L5</f>
        <v>24254</v>
      </c>
      <c r="M5" s="42">
        <f>+basedata_rail!M5</f>
        <v>12017</v>
      </c>
      <c r="N5" s="42">
        <f>+basedata_rail!N5</f>
        <v>2550</v>
      </c>
      <c r="O5" s="42">
        <f>+basedata_rail!O5</f>
        <v>8914</v>
      </c>
      <c r="P5" s="40">
        <f>+N5+M5+K5+I5+H5+G5+F5+E5</f>
        <v>136663</v>
      </c>
    </row>
    <row r="6" spans="1:16" ht="11.25">
      <c r="A6" s="95">
        <v>1997</v>
      </c>
      <c r="B6" s="42">
        <f>+basedata_rail!B6</f>
        <v>178924</v>
      </c>
      <c r="C6" s="42">
        <f>+basedata_rail!C6</f>
        <v>7444</v>
      </c>
      <c r="D6" s="42">
        <f>+basedata_rail!D6</f>
        <v>0</v>
      </c>
      <c r="E6" s="42">
        <f>+basedata_rail!E6</f>
        <v>21010</v>
      </c>
      <c r="F6" s="42">
        <f>+basedata_rail!F6</f>
        <v>5102</v>
      </c>
      <c r="G6" s="42">
        <f>+basedata_rail!G6</f>
        <v>8147</v>
      </c>
      <c r="H6" s="42">
        <f>+basedata_rail!H6</f>
        <v>13970</v>
      </c>
      <c r="I6" s="42">
        <f>+basedata_rail!I6</f>
        <v>8622</v>
      </c>
      <c r="J6" s="42">
        <f>+basedata_rail!J6</f>
        <v>0</v>
      </c>
      <c r="K6" s="42">
        <f>+basedata_rail!K6</f>
        <v>67679</v>
      </c>
      <c r="L6" s="42">
        <f>+basedata_rail!L6</f>
        <v>22111</v>
      </c>
      <c r="M6" s="42">
        <f>+basedata_rail!M6</f>
        <v>12373</v>
      </c>
      <c r="N6" s="42">
        <f>+basedata_rail!N6</f>
        <v>2852</v>
      </c>
      <c r="O6" s="42">
        <f>+basedata_rail!O6</f>
        <v>9614</v>
      </c>
      <c r="P6" s="40">
        <f>+N6+M6+K6+I6+H6+G6+F6+E6</f>
        <v>139755</v>
      </c>
    </row>
    <row r="7" spans="1:16" ht="11.25">
      <c r="A7" s="95">
        <v>1998</v>
      </c>
      <c r="B7" s="42">
        <f>+basedata_rail!B7</f>
        <v>160892</v>
      </c>
      <c r="C7" s="42">
        <f>+basedata_rail!C7</f>
        <v>6152</v>
      </c>
      <c r="D7" s="42">
        <f>+basedata_rail!D7</f>
        <v>0</v>
      </c>
      <c r="E7" s="42">
        <f>+basedata_rail!E7</f>
        <v>18709</v>
      </c>
      <c r="F7" s="42">
        <f>+basedata_rail!F7</f>
        <v>6079</v>
      </c>
      <c r="G7" s="42">
        <f>+basedata_rail!G7</f>
        <v>8148</v>
      </c>
      <c r="H7" s="42">
        <f>+basedata_rail!H7</f>
        <v>12995</v>
      </c>
      <c r="I7" s="42">
        <f>+basedata_rail!I7</f>
        <v>8265</v>
      </c>
      <c r="J7" s="42">
        <f>+basedata_rail!J7</f>
        <v>0</v>
      </c>
      <c r="K7" s="42">
        <f>+basedata_rail!K7</f>
        <v>60937</v>
      </c>
      <c r="L7" s="42">
        <f>+basedata_rail!L7</f>
        <v>16619</v>
      </c>
      <c r="M7" s="42">
        <f>+basedata_rail!M7</f>
        <v>11753</v>
      </c>
      <c r="N7" s="42">
        <f>+basedata_rail!N7</f>
        <v>2859</v>
      </c>
      <c r="O7" s="42">
        <f>+basedata_rail!O7</f>
        <v>8376</v>
      </c>
      <c r="P7" s="40">
        <f>+N7+M7+K7+I7+H7+G7+F7+E7</f>
        <v>129745</v>
      </c>
    </row>
    <row r="8" spans="1:16" ht="11.25">
      <c r="A8" s="95">
        <v>1999</v>
      </c>
      <c r="B8" s="42">
        <f>+basedata_rail!B8</f>
        <v>147727</v>
      </c>
      <c r="C8" s="42">
        <f>+basedata_rail!C8</f>
        <v>5297</v>
      </c>
      <c r="D8" s="42">
        <f>+basedata_rail!D8</f>
        <v>0</v>
      </c>
      <c r="E8" s="42">
        <f>+basedata_rail!E8</f>
        <v>16713</v>
      </c>
      <c r="F8" s="42">
        <f>+basedata_rail!F8</f>
        <v>7295</v>
      </c>
      <c r="G8" s="42">
        <f>+basedata_rail!G8</f>
        <v>7728</v>
      </c>
      <c r="H8" s="42">
        <f>+basedata_rail!H8</f>
        <v>12210</v>
      </c>
      <c r="I8" s="42">
        <f>+basedata_rail!I8</f>
        <v>7849</v>
      </c>
      <c r="J8" s="42">
        <f>+basedata_rail!J8</f>
        <v>0</v>
      </c>
      <c r="K8" s="42">
        <f>+basedata_rail!K8</f>
        <v>55076</v>
      </c>
      <c r="L8" s="42">
        <f>+basedata_rail!L8</f>
        <v>14679</v>
      </c>
      <c r="M8" s="42">
        <f>+basedata_rail!M8</f>
        <v>9859</v>
      </c>
      <c r="N8" s="42">
        <f>+basedata_rail!N8</f>
        <v>2784</v>
      </c>
      <c r="O8" s="42">
        <f>+basedata_rail!O8</f>
        <v>8237</v>
      </c>
      <c r="P8" s="40">
        <f>+N8+M8+K8+I8+H8+G8+F8+E8</f>
        <v>119514</v>
      </c>
    </row>
    <row r="9" spans="1:16" ht="11.25">
      <c r="A9" s="96">
        <v>2000</v>
      </c>
      <c r="B9" s="42">
        <f>+basedata_rail!B9</f>
        <v>155682</v>
      </c>
      <c r="C9" s="42">
        <f>+basedata_rail!C9</f>
        <v>5538</v>
      </c>
      <c r="D9" s="42">
        <f>+basedata_rail!D9</f>
        <v>0</v>
      </c>
      <c r="E9" s="42">
        <f>+basedata_rail!E9</f>
        <v>17496</v>
      </c>
      <c r="F9" s="42">
        <f>+basedata_rail!F9</f>
        <v>8102</v>
      </c>
      <c r="G9" s="42">
        <f>+basedata_rail!G9</f>
        <v>8095</v>
      </c>
      <c r="H9" s="42">
        <f>+basedata_rail!H9</f>
        <v>13310</v>
      </c>
      <c r="I9" s="42">
        <f>+basedata_rail!I9</f>
        <v>8919</v>
      </c>
      <c r="J9" s="42">
        <f>+basedata_rail!J9</f>
        <v>0</v>
      </c>
      <c r="K9" s="42">
        <f>+basedata_rail!K9</f>
        <v>54015</v>
      </c>
      <c r="L9" s="42">
        <f>+basedata_rail!L9</f>
        <v>16354</v>
      </c>
      <c r="M9" s="42">
        <f>+basedata_rail!M9</f>
        <v>11234</v>
      </c>
      <c r="N9" s="42">
        <f>+basedata_rail!N9</f>
        <v>2857</v>
      </c>
      <c r="O9" s="42">
        <f>+basedata_rail!O9</f>
        <v>9762</v>
      </c>
      <c r="P9" s="40">
        <f>+N9+M9+K9+I9+H9+G9+F9+E9</f>
        <v>124028</v>
      </c>
    </row>
    <row r="12" spans="1:2" ht="11.25">
      <c r="A12" s="6" t="s">
        <v>22</v>
      </c>
      <c r="B12" s="6" t="s">
        <v>209</v>
      </c>
    </row>
    <row r="14" spans="1:15" ht="11.25">
      <c r="A14" s="1" t="s">
        <v>192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</row>
    <row r="15" spans="1:16" ht="11.25">
      <c r="A15" s="1"/>
      <c r="B15" s="4">
        <f>+B9/B5-1</f>
        <v>-0.1223249520802796</v>
      </c>
      <c r="C15" s="4">
        <f aca="true" t="shared" si="0" ref="C15:P15">+C9/C5-1</f>
        <v>-0.26639289972181746</v>
      </c>
      <c r="D15" s="4" t="e">
        <f t="shared" si="0"/>
        <v>#DIV/0!</v>
      </c>
      <c r="E15" s="4">
        <f t="shared" si="0"/>
        <v>-0.21679573839473565</v>
      </c>
      <c r="F15" s="4">
        <f t="shared" si="0"/>
        <v>0.9299666507860886</v>
      </c>
      <c r="G15" s="4">
        <f t="shared" si="0"/>
        <v>0.06080461276372695</v>
      </c>
      <c r="H15" s="4">
        <f t="shared" si="0"/>
        <v>0.0723493393490171</v>
      </c>
      <c r="I15" s="4">
        <f t="shared" si="0"/>
        <v>0.10070344316919666</v>
      </c>
      <c r="J15" s="4" t="e">
        <f t="shared" si="0"/>
        <v>#DIV/0!</v>
      </c>
      <c r="K15" s="4">
        <f t="shared" si="0"/>
        <v>-0.19874504917449154</v>
      </c>
      <c r="L15" s="4">
        <f t="shared" si="0"/>
        <v>-0.3257194689535746</v>
      </c>
      <c r="M15" s="4">
        <f t="shared" si="0"/>
        <v>-0.06515769326787046</v>
      </c>
      <c r="N15" s="4">
        <f t="shared" si="0"/>
        <v>0.12039215686274507</v>
      </c>
      <c r="O15" s="4">
        <f t="shared" si="0"/>
        <v>0.09513125420686563</v>
      </c>
      <c r="P15" s="4">
        <f t="shared" si="0"/>
        <v>-0.09245369997731645</v>
      </c>
    </row>
    <row r="16" spans="1:15" ht="11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1.2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20" ht="11.25">
      <c r="A20" s="14"/>
    </row>
    <row r="21" spans="1:16" ht="11.2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38"/>
    </row>
    <row r="22" spans="1:16" ht="11.25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1.25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1.2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1.2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5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11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17"/>
  <sheetViews>
    <sheetView workbookViewId="0" topLeftCell="A1">
      <selection activeCell="A2" sqref="A2"/>
    </sheetView>
  </sheetViews>
  <sheetFormatPr defaultColWidth="9.140625" defaultRowHeight="12.75"/>
  <cols>
    <col min="1" max="3" width="9.140625" style="6" customWidth="1"/>
    <col min="4" max="4" width="7.8515625" style="6" customWidth="1"/>
    <col min="5" max="5" width="11.28125" style="6" customWidth="1"/>
    <col min="6" max="16384" width="9.140625" style="6" customWidth="1"/>
  </cols>
  <sheetData>
    <row r="1" spans="1:15" ht="11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1" t="s">
        <v>47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100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5"/>
    </row>
    <row r="5" spans="1:15" ht="11.25">
      <c r="A5" s="96">
        <v>1996</v>
      </c>
      <c r="B5" s="6">
        <f>SUM(C5:O5)</f>
        <v>177380</v>
      </c>
      <c r="C5" s="6">
        <v>7549</v>
      </c>
      <c r="D5" s="6">
        <v>0</v>
      </c>
      <c r="E5" s="6">
        <v>22339</v>
      </c>
      <c r="F5" s="6">
        <v>4198</v>
      </c>
      <c r="G5" s="6">
        <v>7631</v>
      </c>
      <c r="H5" s="6">
        <v>12412</v>
      </c>
      <c r="I5" s="6">
        <v>8103</v>
      </c>
      <c r="J5" s="6">
        <v>0</v>
      </c>
      <c r="K5" s="6">
        <v>67413</v>
      </c>
      <c r="L5" s="6">
        <v>24254</v>
      </c>
      <c r="M5" s="6">
        <v>12017</v>
      </c>
      <c r="N5" s="6">
        <v>2550</v>
      </c>
      <c r="O5" s="6">
        <v>8914</v>
      </c>
    </row>
    <row r="6" spans="1:15" ht="11.25">
      <c r="A6" s="96">
        <v>1997</v>
      </c>
      <c r="B6" s="6">
        <f>SUM(C6:O6)</f>
        <v>178924</v>
      </c>
      <c r="C6" s="6">
        <v>7444</v>
      </c>
      <c r="D6" s="6">
        <v>0</v>
      </c>
      <c r="E6" s="6">
        <v>21010</v>
      </c>
      <c r="F6" s="6">
        <v>5102</v>
      </c>
      <c r="G6" s="6">
        <v>8147</v>
      </c>
      <c r="H6" s="6">
        <v>13970</v>
      </c>
      <c r="I6" s="6">
        <v>8622</v>
      </c>
      <c r="J6" s="6">
        <v>0</v>
      </c>
      <c r="K6" s="6">
        <v>67679</v>
      </c>
      <c r="L6" s="6">
        <v>22111</v>
      </c>
      <c r="M6" s="6">
        <v>12373</v>
      </c>
      <c r="N6" s="6">
        <v>2852</v>
      </c>
      <c r="O6" s="6">
        <v>9614</v>
      </c>
    </row>
    <row r="7" spans="1:15" ht="11.25">
      <c r="A7" s="96">
        <v>1998</v>
      </c>
      <c r="B7" s="6">
        <f>SUM(C7:O7)</f>
        <v>160892</v>
      </c>
      <c r="C7" s="6">
        <v>6152</v>
      </c>
      <c r="D7" s="6">
        <v>0</v>
      </c>
      <c r="E7" s="6">
        <v>18709</v>
      </c>
      <c r="F7" s="6">
        <v>6079</v>
      </c>
      <c r="G7" s="6">
        <v>8148</v>
      </c>
      <c r="H7" s="6">
        <v>12995</v>
      </c>
      <c r="I7" s="6">
        <v>8265</v>
      </c>
      <c r="J7" s="6">
        <v>0</v>
      </c>
      <c r="K7" s="6">
        <v>60937</v>
      </c>
      <c r="L7" s="6">
        <v>16619</v>
      </c>
      <c r="M7" s="6">
        <v>11753</v>
      </c>
      <c r="N7" s="6">
        <v>2859</v>
      </c>
      <c r="O7" s="6">
        <v>8376</v>
      </c>
    </row>
    <row r="8" spans="1:15" ht="11.25">
      <c r="A8" s="96">
        <v>1999</v>
      </c>
      <c r="B8" s="6">
        <f>SUM(C8:O8)</f>
        <v>147727</v>
      </c>
      <c r="C8" s="6">
        <v>5297</v>
      </c>
      <c r="D8" s="6">
        <v>0</v>
      </c>
      <c r="E8" s="6">
        <v>16713</v>
      </c>
      <c r="F8" s="6">
        <v>7295</v>
      </c>
      <c r="G8" s="6">
        <v>7728</v>
      </c>
      <c r="H8" s="6">
        <v>12210</v>
      </c>
      <c r="I8" s="6">
        <v>7849</v>
      </c>
      <c r="J8" s="6">
        <v>0</v>
      </c>
      <c r="K8" s="6">
        <v>55076</v>
      </c>
      <c r="L8" s="6">
        <v>14679</v>
      </c>
      <c r="M8" s="6">
        <v>9859</v>
      </c>
      <c r="N8" s="6">
        <v>2784</v>
      </c>
      <c r="O8" s="6">
        <v>8237</v>
      </c>
    </row>
    <row r="9" spans="1:15" ht="11.25">
      <c r="A9" s="96">
        <v>2000</v>
      </c>
      <c r="B9" s="6">
        <f>SUM(C9:O9)</f>
        <v>155682</v>
      </c>
      <c r="C9" s="6">
        <v>5538</v>
      </c>
      <c r="D9" s="6">
        <v>0</v>
      </c>
      <c r="E9" s="6">
        <v>17496</v>
      </c>
      <c r="F9" s="6">
        <v>8102</v>
      </c>
      <c r="G9" s="6">
        <v>8095</v>
      </c>
      <c r="H9" s="6">
        <v>13310</v>
      </c>
      <c r="I9" s="6">
        <v>8919</v>
      </c>
      <c r="J9" s="6">
        <v>0</v>
      </c>
      <c r="K9" s="6">
        <v>54015</v>
      </c>
      <c r="L9" s="6">
        <v>16354</v>
      </c>
      <c r="M9" s="6">
        <v>11234</v>
      </c>
      <c r="N9" s="6">
        <v>2857</v>
      </c>
      <c r="O9" s="6">
        <v>9762</v>
      </c>
    </row>
    <row r="11" spans="1:2" ht="11.25">
      <c r="A11" s="1" t="s">
        <v>22</v>
      </c>
      <c r="B11" s="1" t="s">
        <v>191</v>
      </c>
    </row>
    <row r="15" spans="1:15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3:15" ht="11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P32"/>
  <sheetViews>
    <sheetView workbookViewId="0" topLeftCell="A1">
      <selection activeCell="G24" sqref="G24"/>
    </sheetView>
  </sheetViews>
  <sheetFormatPr defaultColWidth="9.140625" defaultRowHeight="12.75"/>
  <cols>
    <col min="1" max="1" width="10.00390625" style="6" customWidth="1"/>
    <col min="2" max="4" width="9.140625" style="6" customWidth="1"/>
    <col min="5" max="5" width="11.28125" style="6" customWidth="1"/>
    <col min="6" max="16384" width="9.140625" style="6" customWidth="1"/>
  </cols>
  <sheetData>
    <row r="1" spans="1:15" ht="11.25">
      <c r="A1" s="16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99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</row>
    <row r="5" spans="1:16" ht="11.25">
      <c r="A5" s="96">
        <v>1996</v>
      </c>
      <c r="B5" s="6">
        <f>+basedata_inlandwaterways!B5</f>
        <v>9234</v>
      </c>
      <c r="C5" s="6">
        <f>+basedata_inlandwaterways!C5</f>
        <v>505</v>
      </c>
      <c r="D5" s="6">
        <f>+basedata_inlandwaterways!D5</f>
        <v>0</v>
      </c>
      <c r="E5" s="6">
        <f>+basedata_inlandwaterways!E5</f>
        <v>1115</v>
      </c>
      <c r="F5" s="6">
        <f>+basedata_inlandwaterways!F5</f>
        <v>0</v>
      </c>
      <c r="G5" s="6">
        <f>+basedata_inlandwaterways!G5</f>
        <v>1397</v>
      </c>
      <c r="H5" s="6">
        <f>+basedata_inlandwaterways!H5</f>
        <v>0</v>
      </c>
      <c r="I5" s="6">
        <f>+basedata_inlandwaterways!I5</f>
        <v>7</v>
      </c>
      <c r="J5" s="6">
        <f>+basedata_inlandwaterways!J5</f>
        <v>0</v>
      </c>
      <c r="K5" s="6">
        <f>+basedata_inlandwaterways!K5</f>
        <v>838</v>
      </c>
      <c r="L5" s="6">
        <f>+basedata_inlandwaterways!L5</f>
        <v>3774</v>
      </c>
      <c r="M5" s="6">
        <f>+basedata_inlandwaterways!M5</f>
        <v>1598</v>
      </c>
      <c r="N5" s="6">
        <f>+basedata_inlandwaterways!N5</f>
        <v>0</v>
      </c>
      <c r="O5" s="6">
        <f>+basedata_inlandwaterways!O5</f>
        <v>0</v>
      </c>
      <c r="P5" s="40">
        <f>+N5+M5+K5+I5+H5+G5+F5+E5</f>
        <v>4955</v>
      </c>
    </row>
    <row r="6" spans="1:16" ht="11.25">
      <c r="A6" s="96">
        <v>1997</v>
      </c>
      <c r="B6" s="6">
        <f>+basedata_inlandwaterways!B6</f>
        <v>9599</v>
      </c>
      <c r="C6" s="6">
        <f>+basedata_inlandwaterways!C6</f>
        <v>600</v>
      </c>
      <c r="D6" s="6">
        <f>+basedata_inlandwaterways!D6</f>
        <v>0</v>
      </c>
      <c r="E6" s="6">
        <f>+basedata_inlandwaterways!E6</f>
        <v>783</v>
      </c>
      <c r="F6" s="6">
        <f>+basedata_inlandwaterways!F6</f>
        <v>0</v>
      </c>
      <c r="G6" s="6">
        <f>+basedata_inlandwaterways!G6</f>
        <v>1441</v>
      </c>
      <c r="H6" s="6">
        <f>+basedata_inlandwaterways!H6</f>
        <v>0</v>
      </c>
      <c r="I6" s="6">
        <f>+basedata_inlandwaterways!I6</f>
        <v>9</v>
      </c>
      <c r="J6" s="6">
        <f>+basedata_inlandwaterways!J6</f>
        <v>0</v>
      </c>
      <c r="K6" s="6">
        <f>+basedata_inlandwaterways!K6</f>
        <v>921</v>
      </c>
      <c r="L6" s="6">
        <f>+basedata_inlandwaterways!L6</f>
        <v>4326</v>
      </c>
      <c r="M6" s="6">
        <f>+basedata_inlandwaterways!M6</f>
        <v>1519</v>
      </c>
      <c r="N6" s="6">
        <f>+basedata_inlandwaterways!N6</f>
        <v>0</v>
      </c>
      <c r="O6" s="6">
        <f>+basedata_inlandwaterways!O6</f>
        <v>0</v>
      </c>
      <c r="P6" s="40">
        <f>+N6+M6+K6+I6+H6+G6+F6+E6</f>
        <v>4673</v>
      </c>
    </row>
    <row r="7" spans="1:16" ht="11.25">
      <c r="A7" s="96">
        <v>1998</v>
      </c>
      <c r="B7" s="6">
        <f>+basedata_inlandwaterways!B7</f>
        <v>9614</v>
      </c>
      <c r="C7" s="6">
        <f>+basedata_inlandwaterways!C7</f>
        <v>563</v>
      </c>
      <c r="D7" s="6">
        <f>+basedata_inlandwaterways!D7</f>
        <v>0</v>
      </c>
      <c r="E7" s="6">
        <f>+basedata_inlandwaterways!E7</f>
        <v>914</v>
      </c>
      <c r="F7" s="6">
        <f>+basedata_inlandwaterways!F7</f>
        <v>0</v>
      </c>
      <c r="G7" s="6">
        <f>+basedata_inlandwaterways!G7</f>
        <v>1560</v>
      </c>
      <c r="H7" s="6">
        <f>+basedata_inlandwaterways!H7</f>
        <v>0</v>
      </c>
      <c r="I7" s="6">
        <f>+basedata_inlandwaterways!I7</f>
        <v>14</v>
      </c>
      <c r="J7" s="6">
        <f>+basedata_inlandwaterways!J7</f>
        <v>0</v>
      </c>
      <c r="K7" s="6">
        <f>+basedata_inlandwaterways!K7</f>
        <v>1055</v>
      </c>
      <c r="L7" s="6">
        <f>+basedata_inlandwaterways!L7</f>
        <v>4203</v>
      </c>
      <c r="M7" s="6">
        <f>+basedata_inlandwaterways!M7</f>
        <v>1305</v>
      </c>
      <c r="N7" s="6">
        <f>+basedata_inlandwaterways!N7</f>
        <v>0</v>
      </c>
      <c r="O7" s="6">
        <f>+basedata_inlandwaterways!O7</f>
        <v>0</v>
      </c>
      <c r="P7" s="40">
        <f>+N7+M7+K7+I7+H7+G7+F7+E7</f>
        <v>4848</v>
      </c>
    </row>
    <row r="8" spans="1:16" ht="11.25">
      <c r="A8" s="96">
        <v>1999</v>
      </c>
      <c r="B8" s="6">
        <f>+basedata_inlandwaterways!B8</f>
        <v>7444</v>
      </c>
      <c r="C8" s="6">
        <f>+basedata_inlandwaterways!C8</f>
        <v>187</v>
      </c>
      <c r="D8" s="6">
        <f>+basedata_inlandwaterways!D8</f>
        <v>0</v>
      </c>
      <c r="E8" s="6">
        <f>+basedata_inlandwaterways!E8</f>
        <v>913</v>
      </c>
      <c r="F8" s="6">
        <f>+basedata_inlandwaterways!F8</f>
        <v>2</v>
      </c>
      <c r="G8" s="6">
        <f>+basedata_inlandwaterways!G8</f>
        <v>958</v>
      </c>
      <c r="H8" s="6">
        <f>+basedata_inlandwaterways!H8</f>
        <v>0</v>
      </c>
      <c r="I8" s="6">
        <f>+basedata_inlandwaterways!I8</f>
        <v>3</v>
      </c>
      <c r="J8" s="6">
        <f>+basedata_inlandwaterways!J8</f>
        <v>0</v>
      </c>
      <c r="K8" s="6">
        <f>+basedata_inlandwaterways!K8</f>
        <v>916</v>
      </c>
      <c r="L8" s="6">
        <f>+basedata_inlandwaterways!L8</f>
        <v>2802</v>
      </c>
      <c r="M8" s="6">
        <f>+basedata_inlandwaterways!M8</f>
        <v>1663</v>
      </c>
      <c r="N8" s="6">
        <f>+basedata_inlandwaterways!N8</f>
        <v>0</v>
      </c>
      <c r="O8" s="6">
        <f>+basedata_inlandwaterways!O8</f>
        <v>0</v>
      </c>
      <c r="P8" s="40">
        <f>+N8+M8+K8+I8+H8+G8+F8+E8</f>
        <v>4455</v>
      </c>
    </row>
    <row r="9" spans="1:16" ht="11.25">
      <c r="A9" s="96">
        <v>2000</v>
      </c>
      <c r="B9" s="6">
        <f>+basedata_inlandwaterways!B9</f>
        <v>7094</v>
      </c>
      <c r="C9" s="6">
        <f>+basedata_inlandwaterways!C9</f>
        <v>313</v>
      </c>
      <c r="D9" s="6">
        <f>+basedata_inlandwaterways!D9</f>
        <v>0</v>
      </c>
      <c r="E9" s="6">
        <f>+basedata_inlandwaterways!E9</f>
        <v>773</v>
      </c>
      <c r="F9" s="6">
        <f>+basedata_inlandwaterways!F9</f>
        <v>1</v>
      </c>
      <c r="G9" s="6">
        <f>+basedata_inlandwaterways!G9</f>
        <v>891</v>
      </c>
      <c r="H9" s="6">
        <f>+basedata_inlandwaterways!H9</f>
        <v>0</v>
      </c>
      <c r="I9" s="6">
        <f>+basedata_inlandwaterways!I9</f>
        <v>2</v>
      </c>
      <c r="J9" s="6">
        <f>+basedata_inlandwaterways!J9</f>
        <v>0</v>
      </c>
      <c r="K9" s="6">
        <f>+basedata_inlandwaterways!K9</f>
        <v>1097</v>
      </c>
      <c r="L9" s="6">
        <f>+basedata_inlandwaterways!L9</f>
        <v>2634</v>
      </c>
      <c r="M9" s="6">
        <f>+basedata_inlandwaterways!M9</f>
        <v>1383</v>
      </c>
      <c r="N9" s="6">
        <f>+basedata_inlandwaterways!N9</f>
        <v>0</v>
      </c>
      <c r="O9" s="6">
        <f>+basedata_inlandwaterways!O9</f>
        <v>0</v>
      </c>
      <c r="P9" s="40">
        <f>+N9+M9+K9+I9+H9+G9+F9+E9</f>
        <v>4147</v>
      </c>
    </row>
    <row r="10" spans="1:16" ht="11.25">
      <c r="A10" s="1"/>
      <c r="B10" s="42"/>
      <c r="C10" s="42"/>
      <c r="D10" s="42"/>
      <c r="E10" s="42"/>
      <c r="F10" s="42"/>
      <c r="G10" s="42"/>
      <c r="H10" s="45"/>
      <c r="I10" s="42"/>
      <c r="J10" s="42"/>
      <c r="K10" s="42"/>
      <c r="L10" s="42"/>
      <c r="M10" s="42"/>
      <c r="N10" s="42"/>
      <c r="O10" s="42"/>
      <c r="P10" s="40"/>
    </row>
    <row r="11" spans="1:16" ht="11.25">
      <c r="A11" s="6" t="s">
        <v>22</v>
      </c>
      <c r="B11" s="6" t="s">
        <v>191</v>
      </c>
      <c r="C11" s="42"/>
      <c r="D11" s="42"/>
      <c r="E11" s="42"/>
      <c r="F11" s="42"/>
      <c r="G11" s="42"/>
      <c r="H11" s="45"/>
      <c r="I11" s="42"/>
      <c r="J11" s="42"/>
      <c r="K11" s="42"/>
      <c r="L11" s="42"/>
      <c r="M11" s="42"/>
      <c r="N11" s="42"/>
      <c r="O11" s="42"/>
      <c r="P11" s="40"/>
    </row>
    <row r="12" spans="1:16" ht="11.25">
      <c r="A12" s="1"/>
      <c r="B12" s="42"/>
      <c r="C12" s="42"/>
      <c r="D12" s="42"/>
      <c r="E12" s="42"/>
      <c r="F12" s="42"/>
      <c r="G12" s="42"/>
      <c r="H12" s="45"/>
      <c r="I12" s="42"/>
      <c r="J12" s="42"/>
      <c r="K12" s="42"/>
      <c r="L12" s="42"/>
      <c r="M12" s="42"/>
      <c r="N12" s="42"/>
      <c r="O12" s="42"/>
      <c r="P12" s="40"/>
    </row>
    <row r="13" spans="1:16" ht="11.25">
      <c r="A13" s="1" t="s">
        <v>204</v>
      </c>
      <c r="B13" s="108">
        <f>+B9/B5-1</f>
        <v>-0.23175222005631357</v>
      </c>
      <c r="C13" s="108">
        <f aca="true" t="shared" si="0" ref="C13:P13">+C9/C5-1</f>
        <v>-0.3801980198019802</v>
      </c>
      <c r="D13" s="108" t="e">
        <f t="shared" si="0"/>
        <v>#DIV/0!</v>
      </c>
      <c r="E13" s="108">
        <f t="shared" si="0"/>
        <v>-0.3067264573991031</v>
      </c>
      <c r="F13" s="108" t="e">
        <f t="shared" si="0"/>
        <v>#DIV/0!</v>
      </c>
      <c r="G13" s="108">
        <f t="shared" si="0"/>
        <v>-0.36220472440944884</v>
      </c>
      <c r="H13" s="108" t="e">
        <f t="shared" si="0"/>
        <v>#DIV/0!</v>
      </c>
      <c r="I13" s="108">
        <f t="shared" si="0"/>
        <v>-0.7142857142857143</v>
      </c>
      <c r="J13" s="108" t="e">
        <f t="shared" si="0"/>
        <v>#DIV/0!</v>
      </c>
      <c r="K13" s="108">
        <f t="shared" si="0"/>
        <v>0.3090692124105012</v>
      </c>
      <c r="L13" s="108">
        <f t="shared" si="0"/>
        <v>-0.3020667726550079</v>
      </c>
      <c r="M13" s="108">
        <f t="shared" si="0"/>
        <v>-0.13454317897371715</v>
      </c>
      <c r="N13" s="108" t="e">
        <f t="shared" si="0"/>
        <v>#DIV/0!</v>
      </c>
      <c r="O13" s="108" t="e">
        <f t="shared" si="0"/>
        <v>#DIV/0!</v>
      </c>
      <c r="P13" s="108">
        <f t="shared" si="0"/>
        <v>-0.16306760847628654</v>
      </c>
    </row>
    <row r="14" ht="11.25">
      <c r="F14" s="14"/>
    </row>
    <row r="15" ht="11.25">
      <c r="F15" s="14"/>
    </row>
    <row r="17" ht="11.25">
      <c r="A17" s="12"/>
    </row>
    <row r="22" spans="15:16" ht="11.25">
      <c r="O22" s="8"/>
      <c r="P22" s="38"/>
    </row>
    <row r="23" spans="15:16" ht="11.25">
      <c r="O23" s="15"/>
      <c r="P23" s="24"/>
    </row>
    <row r="24" spans="15:16" ht="11.25">
      <c r="O24" s="15"/>
      <c r="P24" s="24"/>
    </row>
    <row r="25" spans="15:16" ht="11.25">
      <c r="O25" s="15"/>
      <c r="P25" s="24"/>
    </row>
    <row r="26" spans="1:16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4"/>
    </row>
    <row r="27" spans="1:16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4"/>
    </row>
    <row r="28" spans="1:16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4"/>
    </row>
    <row r="29" spans="1:16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4"/>
    </row>
    <row r="30" spans="1:16" ht="11.2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4"/>
    </row>
    <row r="31" spans="1:16" ht="11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4"/>
    </row>
    <row r="32" spans="1:16" ht="11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4"/>
  <sheetViews>
    <sheetView tabSelected="1" workbookViewId="0" topLeftCell="A7">
      <selection activeCell="G12" sqref="G12:J25"/>
    </sheetView>
  </sheetViews>
  <sheetFormatPr defaultColWidth="9.140625" defaultRowHeight="12.75"/>
  <cols>
    <col min="1" max="1" width="17.57421875" style="6" customWidth="1"/>
    <col min="2" max="16384" width="9.140625" style="6" customWidth="1"/>
  </cols>
  <sheetData>
    <row r="1" ht="11.25">
      <c r="A1" s="5" t="s">
        <v>55</v>
      </c>
    </row>
    <row r="3" ht="11.25">
      <c r="A3" s="5"/>
    </row>
    <row r="4" spans="1:2" ht="11.25">
      <c r="A4" s="5"/>
      <c r="B4" s="23"/>
    </row>
    <row r="7" spans="2:4" ht="11.25">
      <c r="B7" s="23"/>
      <c r="C7" s="23"/>
      <c r="D7" s="23"/>
    </row>
    <row r="9" ht="11.25">
      <c r="A9" s="5" t="s">
        <v>133</v>
      </c>
    </row>
    <row r="10" spans="1:8" ht="11.25">
      <c r="A10" s="5"/>
      <c r="C10" s="6">
        <v>1996</v>
      </c>
      <c r="H10" s="6">
        <v>1999</v>
      </c>
    </row>
    <row r="11" spans="1:10" ht="11.25">
      <c r="A11" s="5"/>
      <c r="B11" s="35" t="s">
        <v>41</v>
      </c>
      <c r="C11" s="35" t="s">
        <v>42</v>
      </c>
      <c r="D11" s="35" t="s">
        <v>43</v>
      </c>
      <c r="E11" s="35" t="s">
        <v>51</v>
      </c>
      <c r="G11" s="35" t="s">
        <v>41</v>
      </c>
      <c r="H11" s="35" t="s">
        <v>42</v>
      </c>
      <c r="I11" s="35" t="s">
        <v>43</v>
      </c>
      <c r="J11" s="35" t="s">
        <v>51</v>
      </c>
    </row>
    <row r="12" spans="1:11" ht="11.25">
      <c r="A12" s="7" t="s">
        <v>0</v>
      </c>
      <c r="B12" s="122">
        <f>+modal_split!$C$43</f>
        <v>0.7644390940395868</v>
      </c>
      <c r="C12" s="122">
        <f>+modal_split!$C$52</f>
        <v>0.21134410257845965</v>
      </c>
      <c r="D12" s="122">
        <f>+modal_split!$C$61</f>
        <v>0.014138133766342842</v>
      </c>
      <c r="E12" s="122">
        <f>+modal_split!$C$70</f>
        <v>0.01007866961561074</v>
      </c>
      <c r="F12" s="22"/>
      <c r="G12" s="122">
        <f>+modal_split!$C$46</f>
        <v>0.7715597069007166</v>
      </c>
      <c r="H12" s="122">
        <f>+modal_split!$C$55</f>
        <v>0.21326193735405427</v>
      </c>
      <c r="I12" s="122">
        <f>+modal_split!$C$64</f>
        <v>0.007528786536758193</v>
      </c>
      <c r="J12" s="122">
        <f>+modal_split!$C$73</f>
        <v>0.007649569208470892</v>
      </c>
      <c r="K12" s="22"/>
    </row>
    <row r="13" spans="1:11" ht="11.25">
      <c r="A13" s="7" t="s">
        <v>18</v>
      </c>
      <c r="B13" s="122" t="e">
        <f>+modal_split!$D$43</f>
        <v>#N/A</v>
      </c>
      <c r="C13" s="122" t="e">
        <f>+modal_split!$D$52</f>
        <v>#N/A</v>
      </c>
      <c r="D13" s="122" t="e">
        <f>+modal_split!$D$61</f>
        <v>#N/A</v>
      </c>
      <c r="E13" s="122" t="e">
        <f>+modal_split!$D$70</f>
        <v>#N/A</v>
      </c>
      <c r="F13" s="22"/>
      <c r="G13" s="122" t="e">
        <f>+modal_split!$D$46</f>
        <v>#N/A</v>
      </c>
      <c r="H13" s="122" t="e">
        <f>+modal_split!$D$55</f>
        <v>#N/A</v>
      </c>
      <c r="I13" s="122" t="e">
        <f>+modal_split!$D$64</f>
        <v>#N/A</v>
      </c>
      <c r="J13" s="122" t="e">
        <f>+modal_split!$D$73</f>
        <v>#N/A</v>
      </c>
      <c r="K13" s="22"/>
    </row>
    <row r="14" spans="1:11" ht="11.25">
      <c r="A14" s="7" t="s">
        <v>1</v>
      </c>
      <c r="B14" s="122">
        <f>+modal_split!$E$43</f>
        <v>0.538798049340218</v>
      </c>
      <c r="C14" s="122">
        <f>+modal_split!$E$52</f>
        <v>0.4005127653471027</v>
      </c>
      <c r="D14" s="122">
        <f>+modal_split!$E$61</f>
        <v>0.019990676993689043</v>
      </c>
      <c r="E14" s="122">
        <f>+modal_split!$E$70</f>
        <v>0.040698508318990245</v>
      </c>
      <c r="F14" s="22"/>
      <c r="G14" s="122">
        <f>+modal_split!$E$46</f>
        <v>0.6555644231621885</v>
      </c>
      <c r="H14" s="122">
        <f>+modal_split!$E$55</f>
        <v>0.29640861931364726</v>
      </c>
      <c r="I14" s="122">
        <f>+modal_split!$E$64</f>
        <v>0.016192249711802786</v>
      </c>
      <c r="J14" s="122">
        <f>+modal_split!$E$73</f>
        <v>0.031834707812361446</v>
      </c>
      <c r="K14" s="22"/>
    </row>
    <row r="15" spans="1:11" ht="11.25">
      <c r="A15" s="7" t="s">
        <v>2</v>
      </c>
      <c r="B15" s="122">
        <f>+modal_split!$F$43</f>
        <v>0.31123872026251026</v>
      </c>
      <c r="C15" s="122">
        <f>+modal_split!$F$52</f>
        <v>0.6887612797374898</v>
      </c>
      <c r="D15" s="122">
        <f>+modal_split!$F$61</f>
        <v>0</v>
      </c>
      <c r="E15" s="122">
        <f>+modal_split!$F$70</f>
        <v>0</v>
      </c>
      <c r="F15" s="22"/>
      <c r="G15" s="122">
        <f>+modal_split!$F$46</f>
        <v>0.35264371894960966</v>
      </c>
      <c r="H15" s="122">
        <f>+modal_split!$F$55</f>
        <v>0.6471788502484032</v>
      </c>
      <c r="I15" s="122">
        <f>+modal_split!$F$64</f>
        <v>0.000177430801987225</v>
      </c>
      <c r="J15" s="122">
        <f>+modal_split!$F$73</f>
        <v>0</v>
      </c>
      <c r="K15" s="22"/>
    </row>
    <row r="16" spans="1:11" ht="11.25">
      <c r="A16" s="7" t="s">
        <v>3</v>
      </c>
      <c r="B16" s="122">
        <f>+modal_split!$G$43</f>
        <v>0.5137539002259441</v>
      </c>
      <c r="C16" s="122">
        <f>+modal_split!$G$52</f>
        <v>0.27367930280098984</v>
      </c>
      <c r="D16" s="122">
        <f>+modal_split!$G$61</f>
        <v>0.050102212817846</v>
      </c>
      <c r="E16" s="122">
        <f>+modal_split!$G$70</f>
        <v>0.16246458415522003</v>
      </c>
      <c r="F16" s="22"/>
      <c r="G16" s="122">
        <f>+modal_split!$G$46</f>
        <v>0.5851502280950134</v>
      </c>
      <c r="H16" s="122">
        <f>+modal_split!$G$55</f>
        <v>0.24313355356300143</v>
      </c>
      <c r="I16" s="122">
        <f>+modal_split!$G$64</f>
        <v>0.030140003146138114</v>
      </c>
      <c r="J16" s="122">
        <f>+modal_split!$G$73</f>
        <v>0.1415762151958471</v>
      </c>
      <c r="K16" s="22"/>
    </row>
    <row r="17" spans="1:11" ht="11.25">
      <c r="A17" s="7" t="s">
        <v>4</v>
      </c>
      <c r="B17" s="122">
        <f>+modal_split!$H$43</f>
        <v>0.10676982591876209</v>
      </c>
      <c r="C17" s="122">
        <f>+modal_split!$H$52</f>
        <v>0.6001934235976789</v>
      </c>
      <c r="D17" s="122">
        <f>+modal_split!$H$61</f>
        <v>0</v>
      </c>
      <c r="E17" s="122">
        <f>+modal_split!$H$70</f>
        <v>0.293036750483559</v>
      </c>
      <c r="F17" s="22"/>
      <c r="G17" s="122">
        <f>+modal_split!$H$46</f>
        <v>0.18554356550432533</v>
      </c>
      <c r="H17" s="122">
        <f>+modal_split!$H$55</f>
        <v>0.544457326317667</v>
      </c>
      <c r="I17" s="122">
        <f>+modal_split!$H$64</f>
        <v>0</v>
      </c>
      <c r="J17" s="122">
        <f>+modal_split!$H$73</f>
        <v>0.26999910817800765</v>
      </c>
      <c r="K17" s="22"/>
    </row>
    <row r="18" spans="1:11" ht="11.25">
      <c r="A18" s="7" t="s">
        <v>5</v>
      </c>
      <c r="B18" s="122">
        <f>+modal_split!$I$43</f>
        <v>0.28687795194742965</v>
      </c>
      <c r="C18" s="122">
        <f>+modal_split!$I$52</f>
        <v>0.5546580874803203</v>
      </c>
      <c r="D18" s="122">
        <f>+modal_split!$I$61</f>
        <v>0.0004791566842357451</v>
      </c>
      <c r="E18" s="122">
        <f>+modal_split!$I$70</f>
        <v>0.15798480388801422</v>
      </c>
      <c r="F18" s="22"/>
      <c r="G18" s="122">
        <f>+modal_split!$I$46</f>
        <v>0.4248312201547835</v>
      </c>
      <c r="H18" s="122">
        <f>+modal_split!$I$55</f>
        <v>0.43081398539985727</v>
      </c>
      <c r="I18" s="122">
        <f>+modal_split!$I$64</f>
        <v>0.00016466326362588507</v>
      </c>
      <c r="J18" s="122">
        <f>+modal_split!$I$73</f>
        <v>0.14419013118173335</v>
      </c>
      <c r="K18" s="22"/>
    </row>
    <row r="19" spans="1:11" ht="11.25">
      <c r="A19" s="7" t="s">
        <v>19</v>
      </c>
      <c r="B19" s="122" t="e">
        <f>+modal_split!$J$43</f>
        <v>#N/A</v>
      </c>
      <c r="C19" s="122" t="e">
        <f>+modal_split!$J$52</f>
        <v>#N/A</v>
      </c>
      <c r="D19" s="122" t="e">
        <f>+modal_split!$J$61</f>
        <v>#N/A</v>
      </c>
      <c r="E19" s="122" t="e">
        <f>+modal_split!$J$70</f>
        <v>#N/A</v>
      </c>
      <c r="F19" s="22"/>
      <c r="G19" s="122" t="e">
        <f>+modal_split!$J$46</f>
        <v>#N/A</v>
      </c>
      <c r="H19" s="122" t="e">
        <f>+modal_split!$J$55</f>
        <v>#N/A</v>
      </c>
      <c r="I19" s="122" t="e">
        <f>+modal_split!$J$64</f>
        <v>#N/A</v>
      </c>
      <c r="J19" s="122" t="e">
        <f>+modal_split!$J$73</f>
        <v>#N/A</v>
      </c>
      <c r="K19" s="22"/>
    </row>
    <row r="20" spans="1:11" ht="11.25">
      <c r="A20" s="7" t="s">
        <v>6</v>
      </c>
      <c r="B20" s="122">
        <f>+modal_split!$K$43</f>
        <v>0.3988794752664662</v>
      </c>
      <c r="C20" s="122">
        <f>+modal_split!$K$52</f>
        <v>0.4848391133614304</v>
      </c>
      <c r="D20" s="122">
        <f>+modal_split!$K$61</f>
        <v>0.006026955883833662</v>
      </c>
      <c r="E20" s="122">
        <f>+modal_split!$K$70</f>
        <v>0.11025445548826973</v>
      </c>
      <c r="F20" s="22"/>
      <c r="G20" s="122">
        <f>+modal_split!$K$46</f>
        <v>0.4806578467090447</v>
      </c>
      <c r="H20" s="122">
        <f>+modal_split!$K$55</f>
        <v>0.3793086824470906</v>
      </c>
      <c r="I20" s="122">
        <f>+modal_split!$K$64</f>
        <v>0.006308496497958003</v>
      </c>
      <c r="J20" s="122">
        <f>+modal_split!$K$73</f>
        <v>0.13372497434590672</v>
      </c>
      <c r="K20" s="22"/>
    </row>
    <row r="21" spans="1:11" ht="11.25">
      <c r="A21" s="7" t="s">
        <v>7</v>
      </c>
      <c r="B21" s="122">
        <f>+modal_split!$L$43</f>
        <v>0.39225665907515594</v>
      </c>
      <c r="C21" s="122">
        <f>+modal_split!$L$52</f>
        <v>0.4803247846321418</v>
      </c>
      <c r="D21" s="122">
        <f>+modal_split!$L$61</f>
        <v>0.07474007327458164</v>
      </c>
      <c r="E21" s="122">
        <f>+modal_split!$L$70</f>
        <v>0.05267848301812061</v>
      </c>
      <c r="F21" s="22"/>
      <c r="G21" s="122">
        <f>+modal_split!$L$46</f>
        <v>0.41310287661560186</v>
      </c>
      <c r="H21" s="122">
        <f>+modal_split!$L$55</f>
        <v>0.45064931077886594</v>
      </c>
      <c r="I21" s="122">
        <f>+modal_split!$L$64</f>
        <v>0.08602216559727381</v>
      </c>
      <c r="J21" s="122">
        <f>+modal_split!$L$73</f>
        <v>0.05022564700825837</v>
      </c>
      <c r="K21" s="22"/>
    </row>
    <row r="22" spans="1:11" ht="11.25">
      <c r="A22" s="7" t="s">
        <v>9</v>
      </c>
      <c r="B22" s="122">
        <f>+modal_split!$M$43</f>
        <v>0.5379263533005261</v>
      </c>
      <c r="C22" s="122">
        <f>+modal_split!$M$52</f>
        <v>0.4078398099440014</v>
      </c>
      <c r="D22" s="122">
        <f>+modal_split!$M$61</f>
        <v>0.054233836755472595</v>
      </c>
      <c r="E22" s="122">
        <f>+modal_split!$M$70</f>
        <v>0</v>
      </c>
      <c r="F22" s="22"/>
      <c r="G22" s="122">
        <f>+modal_split!$M$46</f>
        <v>0.616419202343698</v>
      </c>
      <c r="H22" s="122">
        <f>+modal_split!$M$55</f>
        <v>0.32821759105133497</v>
      </c>
      <c r="I22" s="122">
        <f>+modal_split!$M$64</f>
        <v>0.05536320660496704</v>
      </c>
      <c r="J22" s="122">
        <f>+modal_split!$M$73</f>
        <v>0</v>
      </c>
      <c r="K22" s="22"/>
    </row>
    <row r="23" spans="1:11" ht="11.25">
      <c r="A23" s="7" t="s">
        <v>8</v>
      </c>
      <c r="B23" s="122">
        <f>+modal_split!$N$43</f>
        <v>0.37774524158125916</v>
      </c>
      <c r="C23" s="122">
        <f>+modal_split!$N$52</f>
        <v>0.6222547584187409</v>
      </c>
      <c r="D23" s="122">
        <f>+modal_split!$N$61</f>
        <v>0</v>
      </c>
      <c r="E23" s="122">
        <f>+modal_split!$N$70</f>
        <v>0</v>
      </c>
      <c r="F23" s="22"/>
      <c r="G23" s="122">
        <f>+modal_split!$N$46</f>
        <v>0.37198285585382357</v>
      </c>
      <c r="H23" s="122">
        <f>+modal_split!$N$55</f>
        <v>0.6280171441461764</v>
      </c>
      <c r="I23" s="122">
        <f>+modal_split!$N$64</f>
        <v>0</v>
      </c>
      <c r="J23" s="122">
        <f>+modal_split!$N$73</f>
        <v>0</v>
      </c>
      <c r="K23" s="22"/>
    </row>
    <row r="24" spans="1:11" ht="11.25">
      <c r="A24" s="8" t="s">
        <v>20</v>
      </c>
      <c r="B24" s="122">
        <f>+modal_split!$O$43</f>
        <v>0.913151081071993</v>
      </c>
      <c r="C24" s="122">
        <f>+modal_split!$O$52</f>
        <v>0.05994821614714684</v>
      </c>
      <c r="D24" s="122">
        <f>+modal_split!$O$61</f>
        <v>0</v>
      </c>
      <c r="E24" s="122">
        <f>+modal_split!$O$70</f>
        <v>0.02690070278086015</v>
      </c>
      <c r="F24" s="22"/>
      <c r="G24" s="122">
        <f>+modal_split!$O$46</f>
        <v>0.7448554188929838</v>
      </c>
      <c r="H24" s="122">
        <f>+modal_split!$O$55</f>
        <v>0.040638613836962045</v>
      </c>
      <c r="I24" s="122">
        <f>+modal_split!$O$64</f>
        <v>0</v>
      </c>
      <c r="J24" s="122">
        <f>+modal_split!$O$73</f>
        <v>0.2145059672700541</v>
      </c>
      <c r="K24" s="22"/>
    </row>
    <row r="25" spans="1:11" ht="11.25">
      <c r="A25" s="7" t="s">
        <v>224</v>
      </c>
      <c r="B25" s="122">
        <f>+modal_split!$P$43</f>
        <v>0.4217464925012095</v>
      </c>
      <c r="C25" s="122">
        <f>+modal_split!$P$52</f>
        <v>0.45914301456754286</v>
      </c>
      <c r="D25" s="122">
        <f>+modal_split!$P$61</f>
        <v>0.0166471805622749</v>
      </c>
      <c r="E25" s="122">
        <f>+modal_split!$P$70</f>
        <v>0.10246331236897274</v>
      </c>
      <c r="F25" s="22"/>
      <c r="G25" s="122">
        <f>+modal_split!$P$46</f>
        <v>0.5047426342964545</v>
      </c>
      <c r="H25" s="122">
        <f>+modal_split!$P$55</f>
        <v>0.37376274006361043</v>
      </c>
      <c r="I25" s="122">
        <f>+modal_split!$P$64</f>
        <v>0.013932367814510302</v>
      </c>
      <c r="J25" s="122">
        <f>+modal_split!$P$73</f>
        <v>0.10756225782542478</v>
      </c>
      <c r="K25" s="22"/>
    </row>
    <row r="26" spans="2:3" ht="11.25">
      <c r="B26" s="83"/>
      <c r="C26" s="83"/>
    </row>
    <row r="27" spans="1:3" ht="11.25">
      <c r="A27" s="6" t="s">
        <v>22</v>
      </c>
      <c r="B27" s="6" t="s">
        <v>191</v>
      </c>
      <c r="C27" s="83"/>
    </row>
    <row r="28" spans="1:3" ht="11.25">
      <c r="A28" s="6" t="s">
        <v>21</v>
      </c>
      <c r="C28" s="83"/>
    </row>
    <row r="29" ht="11.25">
      <c r="C29" s="83"/>
    </row>
    <row r="30" spans="1:3" ht="11.25">
      <c r="A30" s="12"/>
      <c r="C30" s="83"/>
    </row>
    <row r="31" spans="1:3" ht="11.25">
      <c r="A31" s="5" t="s">
        <v>211</v>
      </c>
      <c r="C31" s="83"/>
    </row>
    <row r="32" spans="1:6" ht="11.25">
      <c r="A32" s="7"/>
      <c r="B32" s="6">
        <v>1996</v>
      </c>
      <c r="C32" s="6">
        <v>1997</v>
      </c>
      <c r="D32" s="6">
        <v>1998</v>
      </c>
      <c r="E32" s="6">
        <v>1999</v>
      </c>
      <c r="F32" s="6">
        <v>2000</v>
      </c>
    </row>
    <row r="33" spans="1:7" ht="11.25">
      <c r="A33" s="20" t="s">
        <v>224</v>
      </c>
      <c r="B33" s="27">
        <f>+manip_road!$P$5</f>
        <v>125532</v>
      </c>
      <c r="C33" s="27">
        <f>+manip_road!$P$6</f>
        <v>146306</v>
      </c>
      <c r="D33" s="27">
        <f>+manip_road!$P$7</f>
        <v>154138</v>
      </c>
      <c r="E33" s="27">
        <f>+manip_road!$P$8</f>
        <v>161396</v>
      </c>
      <c r="F33" s="27">
        <f>+manip_road!$P$9</f>
        <v>168796</v>
      </c>
      <c r="G33" s="111">
        <f>+F33/B33-1</f>
        <v>0.34464519007105765</v>
      </c>
    </row>
    <row r="34" spans="1:7" ht="11.25">
      <c r="A34" s="20" t="s">
        <v>0</v>
      </c>
      <c r="B34" s="27">
        <v>27305</v>
      </c>
      <c r="C34" s="27">
        <v>26505</v>
      </c>
      <c r="D34" s="27">
        <v>22514</v>
      </c>
      <c r="E34" s="27">
        <v>19164</v>
      </c>
      <c r="F34" s="27">
        <v>6404</v>
      </c>
      <c r="G34" s="111">
        <f aca="true" t="shared" si="0" ref="G34:G63">+F34/B34-1</f>
        <v>-0.7654642006958432</v>
      </c>
    </row>
    <row r="35" spans="1:7" ht="11.25">
      <c r="A35" s="20" t="s">
        <v>18</v>
      </c>
      <c r="B35" s="27" t="e">
        <v>#N/A</v>
      </c>
      <c r="C35" s="27" t="e">
        <v>#N/A</v>
      </c>
      <c r="D35" s="27" t="e">
        <v>#N/A</v>
      </c>
      <c r="E35" s="27" t="e">
        <v>#N/A</v>
      </c>
      <c r="F35" s="27" t="e">
        <v>#N/A</v>
      </c>
      <c r="G35" s="111" t="e">
        <f t="shared" si="0"/>
        <v>#N/A</v>
      </c>
    </row>
    <row r="36" spans="1:7" ht="11.25">
      <c r="A36" s="20" t="s">
        <v>1</v>
      </c>
      <c r="B36" s="27">
        <v>30052</v>
      </c>
      <c r="C36" s="27">
        <v>40640</v>
      </c>
      <c r="D36" s="27">
        <v>33911</v>
      </c>
      <c r="E36" s="27">
        <v>36964</v>
      </c>
      <c r="F36" s="27">
        <v>39036</v>
      </c>
      <c r="G36" s="111">
        <f t="shared" si="0"/>
        <v>0.298948489285239</v>
      </c>
    </row>
    <row r="37" spans="1:7" ht="11.25">
      <c r="A37" s="20" t="s">
        <v>2</v>
      </c>
      <c r="B37" s="27">
        <v>1897</v>
      </c>
      <c r="C37" s="27">
        <v>2773</v>
      </c>
      <c r="D37" s="27">
        <v>3791</v>
      </c>
      <c r="E37" s="27">
        <v>3975</v>
      </c>
      <c r="F37" s="27">
        <v>2690</v>
      </c>
      <c r="G37" s="111">
        <f t="shared" si="0"/>
        <v>0.4180284659989457</v>
      </c>
    </row>
    <row r="38" spans="1:7" ht="11.25">
      <c r="A38" s="20" t="s">
        <v>3</v>
      </c>
      <c r="B38" s="27">
        <v>14325</v>
      </c>
      <c r="C38" s="27">
        <v>14856</v>
      </c>
      <c r="D38" s="27">
        <v>18674</v>
      </c>
      <c r="E38" s="27">
        <v>18599</v>
      </c>
      <c r="F38" s="27">
        <v>19124</v>
      </c>
      <c r="G38" s="111">
        <f t="shared" si="0"/>
        <v>0.3350087260034904</v>
      </c>
    </row>
    <row r="39" spans="1:7" ht="11.25">
      <c r="A39" s="20" t="s">
        <v>4</v>
      </c>
      <c r="B39" s="27">
        <v>2208</v>
      </c>
      <c r="C39" s="27">
        <v>3352</v>
      </c>
      <c r="D39" s="27">
        <v>4108</v>
      </c>
      <c r="E39" s="27">
        <v>4161</v>
      </c>
      <c r="F39" s="27">
        <v>4789</v>
      </c>
      <c r="G39" s="111">
        <f t="shared" si="0"/>
        <v>1.16893115942029</v>
      </c>
    </row>
    <row r="40" spans="1:7" ht="11.25">
      <c r="A40" s="20" t="s">
        <v>5</v>
      </c>
      <c r="B40" s="27">
        <v>4191</v>
      </c>
      <c r="C40" s="27">
        <v>5146</v>
      </c>
      <c r="D40" s="27">
        <v>5611</v>
      </c>
      <c r="E40" s="27">
        <v>7740</v>
      </c>
      <c r="F40" s="27">
        <v>7769</v>
      </c>
      <c r="G40" s="111">
        <f t="shared" si="0"/>
        <v>0.8537341923168695</v>
      </c>
    </row>
    <row r="41" spans="1:7" ht="11.25">
      <c r="A41" s="20" t="s">
        <v>19</v>
      </c>
      <c r="B41" s="27" t="e">
        <v>#N/A</v>
      </c>
      <c r="C41" s="27" t="e">
        <v>#N/A</v>
      </c>
      <c r="D41" s="27" t="e">
        <v>#N/A</v>
      </c>
      <c r="E41" s="27" t="e">
        <v>#N/A</v>
      </c>
      <c r="F41" s="27" t="e">
        <v>#N/A</v>
      </c>
      <c r="G41" s="111" t="e">
        <f t="shared" si="0"/>
        <v>#N/A</v>
      </c>
    </row>
    <row r="42" spans="1:7" ht="11.25">
      <c r="A42" s="20" t="s">
        <v>6</v>
      </c>
      <c r="B42" s="27">
        <v>55461</v>
      </c>
      <c r="C42" s="27">
        <v>62590</v>
      </c>
      <c r="D42" s="27">
        <v>68450</v>
      </c>
      <c r="E42" s="27">
        <v>69792</v>
      </c>
      <c r="F42" s="27">
        <v>72174</v>
      </c>
      <c r="G42" s="111">
        <f t="shared" si="0"/>
        <v>0.3013468924108833</v>
      </c>
    </row>
    <row r="43" spans="1:7" ht="11.25">
      <c r="A43" s="20" t="s">
        <v>7</v>
      </c>
      <c r="B43" s="27">
        <v>19807</v>
      </c>
      <c r="C43" s="27">
        <v>21750</v>
      </c>
      <c r="D43" s="27">
        <v>15785</v>
      </c>
      <c r="E43" s="27">
        <v>13456</v>
      </c>
      <c r="F43" s="27">
        <v>14288</v>
      </c>
      <c r="G43" s="111">
        <f t="shared" si="0"/>
        <v>-0.2786388650477104</v>
      </c>
    </row>
    <row r="44" spans="1:7" ht="11.25">
      <c r="A44" s="10" t="s">
        <v>9</v>
      </c>
      <c r="B44" s="27">
        <v>15850</v>
      </c>
      <c r="C44" s="27">
        <v>15350</v>
      </c>
      <c r="D44" s="27">
        <v>17879</v>
      </c>
      <c r="E44" s="27">
        <v>18516</v>
      </c>
      <c r="F44" s="27">
        <v>21369</v>
      </c>
      <c r="G44" s="111">
        <f t="shared" si="0"/>
        <v>0.34820189274447944</v>
      </c>
    </row>
    <row r="45" spans="1:7" ht="11.25">
      <c r="A45" s="110" t="s">
        <v>8</v>
      </c>
      <c r="B45" s="27">
        <v>1548</v>
      </c>
      <c r="C45" s="27">
        <v>1599</v>
      </c>
      <c r="D45" s="27">
        <v>1714</v>
      </c>
      <c r="E45" s="27">
        <v>1649</v>
      </c>
      <c r="F45" s="27">
        <v>1845</v>
      </c>
      <c r="G45" s="111">
        <f t="shared" si="0"/>
        <v>0.19186046511627897</v>
      </c>
    </row>
    <row r="46" spans="1:7" ht="11.25">
      <c r="A46" s="110" t="s">
        <v>20</v>
      </c>
      <c r="B46" s="27">
        <v>135781</v>
      </c>
      <c r="C46" s="27">
        <v>139789</v>
      </c>
      <c r="D46" s="27">
        <v>152210</v>
      </c>
      <c r="E46" s="27">
        <v>150974</v>
      </c>
      <c r="F46" s="27">
        <v>161552</v>
      </c>
      <c r="G46" s="111">
        <f t="shared" si="0"/>
        <v>0.18979827810960304</v>
      </c>
    </row>
    <row r="47" spans="1:7" ht="11.25">
      <c r="A47" s="12"/>
      <c r="B47" s="27"/>
      <c r="C47" s="27"/>
      <c r="D47" s="27"/>
      <c r="E47" s="27"/>
      <c r="F47" s="27"/>
      <c r="G47" s="111"/>
    </row>
    <row r="48" spans="1:7" ht="11.25">
      <c r="A48" s="5" t="s">
        <v>212</v>
      </c>
      <c r="B48" s="27"/>
      <c r="C48" s="27"/>
      <c r="D48" s="27"/>
      <c r="E48" s="27"/>
      <c r="F48" s="27"/>
      <c r="G48" s="111"/>
    </row>
    <row r="49" spans="2:7" ht="11.25">
      <c r="B49" s="27">
        <v>1996</v>
      </c>
      <c r="C49" s="27">
        <v>1997</v>
      </c>
      <c r="D49" s="27">
        <v>1998</v>
      </c>
      <c r="E49" s="27">
        <v>1999</v>
      </c>
      <c r="F49" s="27">
        <v>2000</v>
      </c>
      <c r="G49" s="111"/>
    </row>
    <row r="50" spans="2:7" ht="11.25">
      <c r="B50" s="27"/>
      <c r="C50" s="27"/>
      <c r="D50" s="27"/>
      <c r="E50" s="27"/>
      <c r="F50" s="27"/>
      <c r="G50" s="111"/>
    </row>
    <row r="51" spans="1:7" ht="11.25">
      <c r="A51" s="6" t="s">
        <v>0</v>
      </c>
      <c r="B51" s="27">
        <v>7549</v>
      </c>
      <c r="C51" s="27">
        <v>7444</v>
      </c>
      <c r="D51" s="27">
        <v>6152</v>
      </c>
      <c r="E51" s="27">
        <v>5297</v>
      </c>
      <c r="F51" s="27">
        <v>5538</v>
      </c>
      <c r="G51" s="111">
        <f t="shared" si="0"/>
        <v>-0.26639289972181746</v>
      </c>
    </row>
    <row r="52" spans="1:7" ht="11.25">
      <c r="A52" s="6" t="s">
        <v>18</v>
      </c>
      <c r="B52" s="116" t="s">
        <v>213</v>
      </c>
      <c r="C52" s="116" t="s">
        <v>213</v>
      </c>
      <c r="D52" s="116" t="s">
        <v>213</v>
      </c>
      <c r="E52" s="116" t="s">
        <v>213</v>
      </c>
      <c r="F52" s="116" t="s">
        <v>213</v>
      </c>
      <c r="G52" s="111" t="s">
        <v>213</v>
      </c>
    </row>
    <row r="53" spans="1:7" ht="11.25">
      <c r="A53" s="6" t="s">
        <v>1</v>
      </c>
      <c r="B53" s="27">
        <v>22339</v>
      </c>
      <c r="C53" s="27">
        <v>21010</v>
      </c>
      <c r="D53" s="27">
        <v>18709</v>
      </c>
      <c r="E53" s="27">
        <v>16713</v>
      </c>
      <c r="F53" s="27">
        <v>17496</v>
      </c>
      <c r="G53" s="111">
        <f t="shared" si="0"/>
        <v>-0.21679573839473565</v>
      </c>
    </row>
    <row r="54" spans="1:7" ht="11.25">
      <c r="A54" s="6" t="s">
        <v>2</v>
      </c>
      <c r="B54" s="27">
        <v>4198</v>
      </c>
      <c r="C54" s="27">
        <v>5102</v>
      </c>
      <c r="D54" s="27">
        <v>6079</v>
      </c>
      <c r="E54" s="27">
        <v>7295</v>
      </c>
      <c r="F54" s="27">
        <v>8102</v>
      </c>
      <c r="G54" s="111">
        <f t="shared" si="0"/>
        <v>0.9299666507860886</v>
      </c>
    </row>
    <row r="55" spans="1:7" ht="11.25">
      <c r="A55" s="6" t="s">
        <v>3</v>
      </c>
      <c r="B55" s="27">
        <v>7631</v>
      </c>
      <c r="C55" s="27">
        <v>8147</v>
      </c>
      <c r="D55" s="27">
        <v>8148</v>
      </c>
      <c r="E55" s="27">
        <v>7728</v>
      </c>
      <c r="F55" s="27">
        <v>8095</v>
      </c>
      <c r="G55" s="111">
        <f t="shared" si="0"/>
        <v>0.06080461276372695</v>
      </c>
    </row>
    <row r="56" spans="1:7" ht="11.25">
      <c r="A56" s="6" t="s">
        <v>4</v>
      </c>
      <c r="B56" s="27">
        <v>12412</v>
      </c>
      <c r="C56" s="27">
        <v>13970</v>
      </c>
      <c r="D56" s="27">
        <v>12995</v>
      </c>
      <c r="E56" s="27">
        <v>12210</v>
      </c>
      <c r="F56" s="27">
        <v>13310</v>
      </c>
      <c r="G56" s="111">
        <f t="shared" si="0"/>
        <v>0.0723493393490171</v>
      </c>
    </row>
    <row r="57" spans="1:7" ht="11.25">
      <c r="A57" s="6" t="s">
        <v>5</v>
      </c>
      <c r="B57" s="27">
        <v>8103</v>
      </c>
      <c r="C57" s="27">
        <v>8622</v>
      </c>
      <c r="D57" s="27">
        <v>8265</v>
      </c>
      <c r="E57" s="27">
        <v>7849</v>
      </c>
      <c r="F57" s="27">
        <v>8919</v>
      </c>
      <c r="G57" s="111">
        <f t="shared" si="0"/>
        <v>0.10070344316919666</v>
      </c>
    </row>
    <row r="58" spans="1:7" ht="11.25">
      <c r="A58" s="6" t="s">
        <v>19</v>
      </c>
      <c r="B58" s="116" t="s">
        <v>213</v>
      </c>
      <c r="C58" s="116" t="s">
        <v>213</v>
      </c>
      <c r="D58" s="116" t="s">
        <v>213</v>
      </c>
      <c r="E58" s="116" t="s">
        <v>213</v>
      </c>
      <c r="F58" s="116" t="s">
        <v>213</v>
      </c>
      <c r="G58" s="111" t="s">
        <v>213</v>
      </c>
    </row>
    <row r="59" spans="1:7" ht="11.25">
      <c r="A59" s="6" t="s">
        <v>6</v>
      </c>
      <c r="B59" s="27">
        <v>67413</v>
      </c>
      <c r="C59" s="27">
        <v>67679</v>
      </c>
      <c r="D59" s="27">
        <v>60937</v>
      </c>
      <c r="E59" s="27">
        <v>55076</v>
      </c>
      <c r="F59" s="27">
        <v>54015</v>
      </c>
      <c r="G59" s="111">
        <f t="shared" si="0"/>
        <v>-0.19874504917449154</v>
      </c>
    </row>
    <row r="60" spans="1:7" ht="11.25">
      <c r="A60" s="6" t="s">
        <v>7</v>
      </c>
      <c r="B60" s="27">
        <v>24254</v>
      </c>
      <c r="C60" s="27">
        <v>22111</v>
      </c>
      <c r="D60" s="27">
        <v>16619</v>
      </c>
      <c r="E60" s="27">
        <v>14679</v>
      </c>
      <c r="F60" s="27">
        <v>16354</v>
      </c>
      <c r="G60" s="111">
        <f t="shared" si="0"/>
        <v>-0.3257194689535746</v>
      </c>
    </row>
    <row r="61" spans="1:7" ht="11.25">
      <c r="A61" s="6" t="s">
        <v>9</v>
      </c>
      <c r="B61" s="27">
        <v>12017</v>
      </c>
      <c r="C61" s="27">
        <v>12373</v>
      </c>
      <c r="D61" s="27">
        <v>11753</v>
      </c>
      <c r="E61" s="27">
        <v>9859</v>
      </c>
      <c r="F61" s="27">
        <v>11234</v>
      </c>
      <c r="G61" s="111">
        <f t="shared" si="0"/>
        <v>-0.06515769326787046</v>
      </c>
    </row>
    <row r="62" spans="1:7" ht="11.25">
      <c r="A62" s="6" t="s">
        <v>8</v>
      </c>
      <c r="B62" s="27">
        <v>2550</v>
      </c>
      <c r="C62" s="27">
        <v>2852</v>
      </c>
      <c r="D62" s="27">
        <v>2859</v>
      </c>
      <c r="E62" s="27">
        <v>2784</v>
      </c>
      <c r="F62" s="27">
        <v>2857</v>
      </c>
      <c r="G62" s="111">
        <f t="shared" si="0"/>
        <v>0.12039215686274507</v>
      </c>
    </row>
    <row r="63" spans="1:7" ht="11.25">
      <c r="A63" s="6" t="s">
        <v>20</v>
      </c>
      <c r="B63" s="27">
        <v>8914</v>
      </c>
      <c r="C63" s="27">
        <v>9614</v>
      </c>
      <c r="D63" s="27">
        <v>8376</v>
      </c>
      <c r="E63" s="27">
        <v>8237</v>
      </c>
      <c r="F63" s="27">
        <v>9762</v>
      </c>
      <c r="G63" s="111">
        <f t="shared" si="0"/>
        <v>0.09513125420686563</v>
      </c>
    </row>
    <row r="64" spans="1:7" ht="11.25">
      <c r="A64" s="6" t="s">
        <v>224</v>
      </c>
      <c r="B64" s="27">
        <f>+manip_rail!$P$5</f>
        <v>136663</v>
      </c>
      <c r="C64" s="27">
        <f>+manip_rail!$P$6</f>
        <v>139755</v>
      </c>
      <c r="D64" s="27">
        <f>+manip_rail!$P$7</f>
        <v>129745</v>
      </c>
      <c r="E64" s="27">
        <f>+manip_rail!$P$8</f>
        <v>119514</v>
      </c>
      <c r="F64" s="27">
        <f>+manip_rail!$P$9</f>
        <v>124028</v>
      </c>
      <c r="G64" s="111">
        <f>+F64/B64-1</f>
        <v>-0.09245369997731645</v>
      </c>
    </row>
    <row r="66" ht="12.75">
      <c r="A66" s="112" t="s">
        <v>231</v>
      </c>
    </row>
    <row r="68" spans="2:8" ht="11.25">
      <c r="B68" s="6">
        <f>+Air!B3</f>
        <v>1990</v>
      </c>
      <c r="C68" s="6">
        <f>+Air!C3</f>
        <v>1995</v>
      </c>
      <c r="D68" s="6">
        <f>+Air!D3</f>
        <v>1996</v>
      </c>
      <c r="E68" s="6">
        <f>+Air!E3</f>
        <v>1997</v>
      </c>
      <c r="F68" s="6">
        <f>+Air!F3</f>
        <v>1998</v>
      </c>
      <c r="G68" s="6">
        <f>+Air!G3</f>
        <v>1999</v>
      </c>
      <c r="H68" s="6">
        <f>+Air!H3</f>
        <v>2000</v>
      </c>
    </row>
    <row r="69" spans="1:8" ht="11.25">
      <c r="A69" s="6" t="str">
        <f>+Air!A4</f>
        <v>Bulgaria</v>
      </c>
      <c r="B69" s="6">
        <f>+Air!B4</f>
        <v>8</v>
      </c>
      <c r="C69" s="6">
        <f>+Air!C4</f>
        <v>29.9</v>
      </c>
      <c r="D69" s="6">
        <f>+Air!D4</f>
        <v>23.9</v>
      </c>
      <c r="E69" s="6">
        <f>+Air!E4</f>
        <v>31.6</v>
      </c>
      <c r="F69" s="6">
        <f>+Air!F4</f>
        <v>30.4</v>
      </c>
      <c r="G69" s="6">
        <f>+Air!G4</f>
        <v>12.4</v>
      </c>
      <c r="H69" s="6">
        <f>+Air!H4</f>
        <v>5.8</v>
      </c>
    </row>
    <row r="70" spans="1:8" ht="11.25">
      <c r="A70" s="6" t="str">
        <f>+Air!A5</f>
        <v>Cyprus</v>
      </c>
      <c r="B70" s="6">
        <f>+Air!B5</f>
        <v>34.3</v>
      </c>
      <c r="C70" s="6">
        <f>+Air!C5</f>
        <v>36.2</v>
      </c>
      <c r="D70" s="6">
        <f>+Air!D5</f>
        <v>35.4</v>
      </c>
      <c r="E70" s="6">
        <f>+Air!E5</f>
        <v>35.7</v>
      </c>
      <c r="F70" s="6">
        <f>+Air!F5</f>
        <v>38.2</v>
      </c>
      <c r="G70" s="6">
        <f>+Air!G5</f>
        <v>40.7</v>
      </c>
      <c r="H70" s="6">
        <f>+Air!H5</f>
        <v>42.9</v>
      </c>
    </row>
    <row r="71" spans="1:8" ht="11.25">
      <c r="A71" s="6" t="str">
        <f>+Air!A6</f>
        <v>Czech Republic</v>
      </c>
      <c r="B71" s="6">
        <f>+Air!B6</f>
        <v>15</v>
      </c>
      <c r="C71" s="6">
        <f>+Air!C6</f>
        <v>25.6</v>
      </c>
      <c r="D71" s="6">
        <f>+Air!D6</f>
        <v>22.2</v>
      </c>
      <c r="E71" s="6">
        <f>+Air!E6</f>
        <v>23.1</v>
      </c>
      <c r="F71" s="6">
        <f>+Air!F6</f>
        <v>24.7</v>
      </c>
      <c r="G71" s="6">
        <f>+Air!G6</f>
        <v>26.2</v>
      </c>
      <c r="H71" s="6">
        <f>+Air!H6</f>
        <v>31.9</v>
      </c>
    </row>
    <row r="72" spans="1:8" ht="11.25">
      <c r="A72" s="6" t="str">
        <f>+Air!A7</f>
        <v>Estonia</v>
      </c>
      <c r="B72" s="6">
        <f>+Air!B7</f>
        <v>0</v>
      </c>
      <c r="C72" s="6">
        <f>+Air!C7</f>
        <v>0.4</v>
      </c>
      <c r="D72" s="6">
        <f>+Air!D7</f>
        <v>0.7</v>
      </c>
      <c r="E72" s="6">
        <f>+Air!E7</f>
        <v>1</v>
      </c>
      <c r="F72" s="6">
        <f>+Air!F7</f>
        <v>1</v>
      </c>
      <c r="G72" s="6">
        <f>+Air!G7</f>
        <v>1.4</v>
      </c>
      <c r="H72" s="6">
        <f>+Air!H7</f>
        <v>1.4</v>
      </c>
    </row>
    <row r="73" spans="1:8" ht="11.25">
      <c r="A73" s="6" t="str">
        <f>+Air!A8</f>
        <v>Hungary</v>
      </c>
      <c r="B73" s="6">
        <f>+Air!B8</f>
        <v>6.3</v>
      </c>
      <c r="C73" s="6">
        <f>+Air!C8</f>
        <v>28.5</v>
      </c>
      <c r="D73" s="6">
        <f>+Air!D8</f>
        <v>29.3</v>
      </c>
      <c r="E73" s="6">
        <f>+Air!E8</f>
        <v>34.9</v>
      </c>
      <c r="F73" s="6">
        <f>+Air!F8</f>
        <v>37</v>
      </c>
      <c r="G73" s="6">
        <f>+Air!G8</f>
        <v>39.9</v>
      </c>
      <c r="H73" s="6">
        <f>+Air!H8</f>
        <v>50.8</v>
      </c>
    </row>
    <row r="74" spans="1:8" ht="11.25">
      <c r="A74" s="6" t="str">
        <f>+Air!A9</f>
        <v>Lithuania</v>
      </c>
      <c r="B74" s="6">
        <f>+Air!B9</f>
        <v>0</v>
      </c>
      <c r="C74" s="6">
        <f>+Air!C9</f>
        <v>1.5</v>
      </c>
      <c r="D74" s="6">
        <f>+Air!D9</f>
        <v>1.8</v>
      </c>
      <c r="E74" s="6">
        <f>+Air!E9</f>
        <v>2.8</v>
      </c>
      <c r="F74" s="6">
        <f>+Air!F9</f>
        <v>2.6</v>
      </c>
      <c r="G74" s="6">
        <f>+Air!G9</f>
        <v>1.8</v>
      </c>
      <c r="H74" s="6">
        <f>+Air!H9</f>
        <v>1.6</v>
      </c>
    </row>
    <row r="75" spans="1:8" ht="11.25">
      <c r="A75" s="6" t="str">
        <f>+Air!A10</f>
        <v>Latvia</v>
      </c>
      <c r="B75" s="6">
        <f>+Air!B10</f>
        <v>0</v>
      </c>
      <c r="C75" s="6">
        <f>+Air!C10</f>
        <v>1</v>
      </c>
      <c r="D75" s="6">
        <f>+Air!D10</f>
        <v>1.1</v>
      </c>
      <c r="E75" s="6">
        <f>+Air!E10</f>
        <v>1.1</v>
      </c>
      <c r="F75" s="6">
        <f>+Air!F10</f>
        <v>0.9</v>
      </c>
      <c r="G75" s="6">
        <f>+Air!G10</f>
        <v>0.4</v>
      </c>
      <c r="H75" s="6">
        <f>+Air!H10</f>
        <v>0.4</v>
      </c>
    </row>
    <row r="76" spans="1:8" ht="11.25">
      <c r="A76" s="6" t="str">
        <f>+Air!A11</f>
        <v>Malta</v>
      </c>
      <c r="B76" s="6">
        <f>+Air!B11</f>
        <v>4.8</v>
      </c>
      <c r="C76" s="6">
        <f>+Air!C11</f>
        <v>13.7</v>
      </c>
      <c r="D76" s="6">
        <f>+Air!D11</f>
        <v>9.7</v>
      </c>
      <c r="E76" s="6">
        <f>+Air!E11</f>
        <v>9</v>
      </c>
      <c r="F76" s="6">
        <f>+Air!F11</f>
        <v>11.2</v>
      </c>
      <c r="G76" s="6">
        <f>+Air!G11</f>
        <v>10.5</v>
      </c>
      <c r="H76" s="6">
        <f>+Air!H11</f>
        <v>14.3</v>
      </c>
    </row>
    <row r="77" spans="1:8" ht="11.25">
      <c r="A77" s="6" t="str">
        <f>+Air!A12</f>
        <v>Poland</v>
      </c>
      <c r="B77" s="6">
        <f>+Air!B12</f>
        <v>48.9</v>
      </c>
      <c r="C77" s="6">
        <f>+Air!C12</f>
        <v>66.2</v>
      </c>
      <c r="D77" s="6">
        <f>+Air!D12</f>
        <v>70</v>
      </c>
      <c r="E77" s="6">
        <f>+Air!E12</f>
        <v>92</v>
      </c>
      <c r="F77" s="6">
        <f>+Air!F12</f>
        <v>91.8</v>
      </c>
      <c r="G77" s="6">
        <f>+Air!G12</f>
        <v>80.3</v>
      </c>
      <c r="H77" s="6">
        <f>+Air!H12</f>
        <v>75.9</v>
      </c>
    </row>
    <row r="78" spans="1:8" ht="11.25">
      <c r="A78" s="6" t="str">
        <f>+Air!A13</f>
        <v>Romania</v>
      </c>
      <c r="B78" s="6">
        <f>+Air!B13</f>
        <v>12.8</v>
      </c>
      <c r="C78" s="6">
        <f>+Air!C13</f>
        <v>17.9</v>
      </c>
      <c r="D78" s="6">
        <f>+Air!D13</f>
        <v>14.9</v>
      </c>
      <c r="E78" s="6">
        <f>+Air!E13</f>
        <v>12.5</v>
      </c>
      <c r="F78" s="6">
        <f>+Air!F13</f>
        <v>12.1</v>
      </c>
      <c r="G78" s="6">
        <f>+Air!G13</f>
        <v>11.7</v>
      </c>
      <c r="H78" s="6">
        <f>+Air!H13</f>
        <v>12.2</v>
      </c>
    </row>
    <row r="79" spans="1:8" ht="11.25">
      <c r="A79" s="6" t="str">
        <f>+Air!A14</f>
        <v>Slovenia</v>
      </c>
      <c r="B79" s="6">
        <f>+Air!B14</f>
        <v>0</v>
      </c>
      <c r="C79" s="6">
        <f>+Air!C14</f>
        <v>3.6</v>
      </c>
      <c r="D79" s="6">
        <f>+Air!D14</f>
        <v>3.6</v>
      </c>
      <c r="E79" s="6">
        <f>+Air!E14</f>
        <v>3.6</v>
      </c>
      <c r="F79" s="6">
        <f>+Air!F14</f>
        <v>3.4</v>
      </c>
      <c r="G79" s="6">
        <f>+Air!G14</f>
        <v>3.7</v>
      </c>
      <c r="H79" s="6">
        <f>+Air!H14</f>
        <v>3.9</v>
      </c>
    </row>
    <row r="80" spans="1:8" ht="11.25">
      <c r="A80" s="6" t="str">
        <f>+Air!A15</f>
        <v>Slovakia</v>
      </c>
      <c r="B80" s="6">
        <f>+Air!B15</f>
        <v>0</v>
      </c>
      <c r="C80" s="6">
        <f>+Air!C15</f>
        <v>0.1</v>
      </c>
      <c r="D80" s="6">
        <f>+Air!D15</f>
        <v>0.2</v>
      </c>
      <c r="E80" s="6">
        <f>+Air!E15</f>
        <v>0.2</v>
      </c>
      <c r="F80" s="6">
        <f>+Air!F15</f>
        <v>0.2</v>
      </c>
      <c r="G80" s="6">
        <f>+Air!G15</f>
        <v>0.2</v>
      </c>
      <c r="H80" s="6">
        <f>+Air!H15</f>
        <v>0.3</v>
      </c>
    </row>
    <row r="81" spans="1:8" ht="11.25">
      <c r="A81" s="6" t="str">
        <f>+Air!A16</f>
        <v>Turkey</v>
      </c>
      <c r="B81" s="6">
        <f>+Air!B16</f>
        <v>101.3</v>
      </c>
      <c r="C81" s="6">
        <f>+Air!C16</f>
        <v>214.7</v>
      </c>
      <c r="D81" s="6">
        <f>+Air!D16</f>
        <v>207.3</v>
      </c>
      <c r="E81" s="6">
        <f>+Air!E16</f>
        <v>255.4</v>
      </c>
      <c r="F81" s="6">
        <f>+Air!F16</f>
        <v>246.6</v>
      </c>
      <c r="G81" s="6">
        <f>+Air!G16</f>
        <v>312.9</v>
      </c>
      <c r="H81" s="6">
        <f>+Air!H16</f>
        <v>374.8</v>
      </c>
    </row>
    <row r="82" spans="1:8" ht="11.25">
      <c r="A82" s="6" t="str">
        <f>+Air!A17</f>
        <v>AC-10</v>
      </c>
      <c r="B82" s="6">
        <f>+Air!B17</f>
        <v>0</v>
      </c>
      <c r="C82" s="6">
        <f>+Air!C17</f>
        <v>176.8</v>
      </c>
      <c r="D82" s="6">
        <f>+Air!D17</f>
        <v>174.00000000000006</v>
      </c>
      <c r="E82" s="6">
        <f>+Air!E17</f>
        <v>203.39999999999995</v>
      </c>
      <c r="F82" s="6">
        <f>+Air!F17</f>
        <v>211.00000000000003</v>
      </c>
      <c r="G82" s="6">
        <f>+Air!G17</f>
        <v>205.0999999999999</v>
      </c>
      <c r="H82" s="6">
        <f>+Air!H17</f>
        <v>223.40000000000003</v>
      </c>
    </row>
    <row r="84" spans="1:2" ht="11.25">
      <c r="A84" s="6" t="str">
        <f>+Air!A19</f>
        <v>Unit</v>
      </c>
      <c r="B84" s="6" t="str">
        <f>+Air!B19</f>
        <v>Million tonnes-kiliometer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O11"/>
  <sheetViews>
    <sheetView workbookViewId="0" topLeftCell="B1">
      <selection activeCell="H18" sqref="H18"/>
    </sheetView>
  </sheetViews>
  <sheetFormatPr defaultColWidth="9.140625" defaultRowHeight="12.75"/>
  <cols>
    <col min="1" max="16384" width="9.140625" style="6" customWidth="1"/>
  </cols>
  <sheetData>
    <row r="1" spans="1:15" ht="11.25">
      <c r="A1" s="16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1.25">
      <c r="A4" s="95"/>
      <c r="B4" s="100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</row>
    <row r="5" spans="1:15" ht="11.25">
      <c r="A5" s="96">
        <v>1996</v>
      </c>
      <c r="B5" s="6">
        <f>SUM(C5:O5)</f>
        <v>9234</v>
      </c>
      <c r="C5" s="6">
        <v>505</v>
      </c>
      <c r="D5" s="6">
        <v>0</v>
      </c>
      <c r="E5" s="6">
        <v>1115</v>
      </c>
      <c r="F5" s="6">
        <v>0</v>
      </c>
      <c r="G5" s="6">
        <v>1397</v>
      </c>
      <c r="H5" s="6">
        <v>0</v>
      </c>
      <c r="I5" s="6">
        <v>7</v>
      </c>
      <c r="J5" s="6">
        <v>0</v>
      </c>
      <c r="K5" s="6">
        <v>838</v>
      </c>
      <c r="L5" s="6">
        <v>3774</v>
      </c>
      <c r="M5" s="6">
        <v>1598</v>
      </c>
      <c r="N5" s="6">
        <v>0</v>
      </c>
      <c r="O5" s="6">
        <v>0</v>
      </c>
    </row>
    <row r="6" spans="1:15" ht="11.25">
      <c r="A6" s="96">
        <v>1997</v>
      </c>
      <c r="B6" s="6">
        <f>SUM(C6:O6)</f>
        <v>9599</v>
      </c>
      <c r="C6" s="6">
        <v>600</v>
      </c>
      <c r="D6" s="6">
        <v>0</v>
      </c>
      <c r="E6" s="6">
        <v>783</v>
      </c>
      <c r="F6" s="6">
        <v>0</v>
      </c>
      <c r="G6" s="6">
        <v>1441</v>
      </c>
      <c r="H6" s="6">
        <v>0</v>
      </c>
      <c r="I6" s="6">
        <v>9</v>
      </c>
      <c r="J6" s="6">
        <v>0</v>
      </c>
      <c r="K6" s="6">
        <v>921</v>
      </c>
      <c r="L6" s="6">
        <v>4326</v>
      </c>
      <c r="M6" s="6">
        <v>1519</v>
      </c>
      <c r="N6" s="6">
        <v>0</v>
      </c>
      <c r="O6" s="6">
        <v>0</v>
      </c>
    </row>
    <row r="7" spans="1:15" ht="11.25">
      <c r="A7" s="96">
        <v>1998</v>
      </c>
      <c r="B7" s="6">
        <f>SUM(C7:O7)</f>
        <v>9614</v>
      </c>
      <c r="C7" s="6">
        <v>563</v>
      </c>
      <c r="D7" s="6">
        <v>0</v>
      </c>
      <c r="E7" s="6">
        <v>914</v>
      </c>
      <c r="F7" s="6">
        <v>0</v>
      </c>
      <c r="G7" s="6">
        <v>1560</v>
      </c>
      <c r="H7" s="6">
        <v>0</v>
      </c>
      <c r="I7" s="6">
        <v>14</v>
      </c>
      <c r="J7" s="6">
        <v>0</v>
      </c>
      <c r="K7" s="6">
        <v>1055</v>
      </c>
      <c r="L7" s="6">
        <v>4203</v>
      </c>
      <c r="M7" s="6">
        <v>1305</v>
      </c>
      <c r="N7" s="6">
        <v>0</v>
      </c>
      <c r="O7" s="6">
        <v>0</v>
      </c>
    </row>
    <row r="8" spans="1:15" ht="11.25">
      <c r="A8" s="96">
        <v>1999</v>
      </c>
      <c r="B8" s="6">
        <f>SUM(C8:O8)</f>
        <v>7444</v>
      </c>
      <c r="C8" s="6">
        <v>187</v>
      </c>
      <c r="D8" s="6">
        <v>0</v>
      </c>
      <c r="E8" s="6">
        <v>913</v>
      </c>
      <c r="F8" s="6">
        <v>2</v>
      </c>
      <c r="G8" s="6">
        <v>958</v>
      </c>
      <c r="H8" s="6">
        <v>0</v>
      </c>
      <c r="I8" s="6">
        <v>3</v>
      </c>
      <c r="J8" s="6">
        <v>0</v>
      </c>
      <c r="K8" s="6">
        <v>916</v>
      </c>
      <c r="L8" s="6">
        <v>2802</v>
      </c>
      <c r="M8" s="6">
        <v>1663</v>
      </c>
      <c r="N8" s="6">
        <v>0</v>
      </c>
      <c r="O8" s="6">
        <v>0</v>
      </c>
    </row>
    <row r="9" spans="1:15" ht="11.25">
      <c r="A9" s="96">
        <v>2000</v>
      </c>
      <c r="B9" s="6">
        <f>SUM(C9:O9)</f>
        <v>7094</v>
      </c>
      <c r="C9" s="6">
        <v>313</v>
      </c>
      <c r="D9" s="6">
        <v>0</v>
      </c>
      <c r="E9" s="6">
        <v>773</v>
      </c>
      <c r="F9" s="6">
        <v>1</v>
      </c>
      <c r="G9" s="6">
        <v>891</v>
      </c>
      <c r="H9" s="6">
        <v>0</v>
      </c>
      <c r="I9" s="6">
        <v>2</v>
      </c>
      <c r="J9" s="6">
        <v>0</v>
      </c>
      <c r="K9" s="6">
        <v>1097</v>
      </c>
      <c r="L9" s="6">
        <v>2634</v>
      </c>
      <c r="M9" s="6">
        <v>1383</v>
      </c>
      <c r="N9" s="6">
        <v>0</v>
      </c>
      <c r="O9" s="6">
        <v>0</v>
      </c>
    </row>
    <row r="10" spans="3:15" ht="11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</row>
    <row r="11" spans="1:2" ht="11.25">
      <c r="A11" s="1" t="s">
        <v>22</v>
      </c>
      <c r="B11" s="1" t="s">
        <v>191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P31"/>
  <sheetViews>
    <sheetView workbookViewId="0" topLeftCell="A1">
      <selection activeCell="P11" sqref="P1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49</v>
      </c>
    </row>
    <row r="2" spans="1:15" ht="11.25">
      <c r="A2" s="14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11.25">
      <c r="A3" s="37" t="s">
        <v>50</v>
      </c>
    </row>
    <row r="4" spans="1:16" ht="11.25">
      <c r="A4" s="96"/>
      <c r="B4" s="99" t="s">
        <v>189</v>
      </c>
      <c r="C4" s="100" t="s">
        <v>0</v>
      </c>
      <c r="D4" s="100" t="s">
        <v>18</v>
      </c>
      <c r="E4" s="100" t="s">
        <v>1</v>
      </c>
      <c r="F4" s="100" t="s">
        <v>2</v>
      </c>
      <c r="G4" s="100" t="s">
        <v>3</v>
      </c>
      <c r="H4" s="100" t="s">
        <v>4</v>
      </c>
      <c r="I4" s="100" t="s">
        <v>5</v>
      </c>
      <c r="J4" s="100" t="s">
        <v>19</v>
      </c>
      <c r="K4" s="100" t="s">
        <v>6</v>
      </c>
      <c r="L4" s="100" t="s">
        <v>7</v>
      </c>
      <c r="M4" s="100" t="s">
        <v>9</v>
      </c>
      <c r="N4" s="100" t="s">
        <v>8</v>
      </c>
      <c r="O4" s="101" t="s">
        <v>20</v>
      </c>
      <c r="P4" s="104" t="s">
        <v>224</v>
      </c>
    </row>
    <row r="5" spans="1:16" ht="11.25">
      <c r="A5" s="102">
        <v>1996</v>
      </c>
      <c r="B5" s="42">
        <f>+basedata_oilpipelines!B6</f>
        <v>37518</v>
      </c>
      <c r="C5" s="42">
        <f>+basedata_oilpipelines!C6</f>
        <v>360</v>
      </c>
      <c r="D5" s="42">
        <f>+basedata_oilpipelines!D6</f>
        <v>0</v>
      </c>
      <c r="E5" s="42">
        <f>+basedata_oilpipelines!E6</f>
        <v>2270</v>
      </c>
      <c r="F5" s="42">
        <f>+basedata_oilpipelines!F6</f>
        <v>0</v>
      </c>
      <c r="G5" s="42">
        <f>+basedata_oilpipelines!G6</f>
        <v>4530</v>
      </c>
      <c r="H5" s="42">
        <f>+basedata_oilpipelines!H6</f>
        <v>6060</v>
      </c>
      <c r="I5" s="42">
        <f>+basedata_oilpipelines!I6</f>
        <v>2308</v>
      </c>
      <c r="J5" s="42">
        <f>+basedata_oilpipelines!J6</f>
        <v>0</v>
      </c>
      <c r="K5" s="42">
        <f>+basedata_oilpipelines!K6</f>
        <v>15330</v>
      </c>
      <c r="L5" s="42">
        <f>+basedata_oilpipelines!L6</f>
        <v>2660</v>
      </c>
      <c r="M5" s="42">
        <f>+basedata_oilpipelines!M6</f>
        <v>0</v>
      </c>
      <c r="N5" s="42">
        <f>+basedata_oilpipelines!N6</f>
        <v>0</v>
      </c>
      <c r="O5" s="42">
        <f>+basedata_oilpipelines!O6</f>
        <v>4000</v>
      </c>
      <c r="P5" s="40">
        <f>+N5+M5+K5+I5+H5+G5+F5+E5</f>
        <v>30498</v>
      </c>
    </row>
    <row r="6" spans="1:16" ht="11.25">
      <c r="A6" s="102">
        <v>1997</v>
      </c>
      <c r="B6" s="42">
        <f>+basedata_oilpipelines!B7</f>
        <v>54175</v>
      </c>
      <c r="C6" s="42">
        <f>+basedata_oilpipelines!C7</f>
        <v>260</v>
      </c>
      <c r="D6" s="42">
        <f>+basedata_oilpipelines!D7</f>
        <v>0</v>
      </c>
      <c r="E6" s="42">
        <f>+basedata_oilpipelines!E7</f>
        <v>2110</v>
      </c>
      <c r="F6" s="42">
        <f>+basedata_oilpipelines!F7</f>
        <v>0</v>
      </c>
      <c r="G6" s="42">
        <f>+basedata_oilpipelines!G7</f>
        <v>4517</v>
      </c>
      <c r="H6" s="42">
        <f>+basedata_oilpipelines!H7</f>
        <v>6362</v>
      </c>
      <c r="I6" s="42">
        <f>+basedata_oilpipelines!I7</f>
        <v>2656</v>
      </c>
      <c r="J6" s="42">
        <f>+basedata_oilpipelines!J7</f>
        <v>0</v>
      </c>
      <c r="K6" s="42">
        <f>+basedata_oilpipelines!K7</f>
        <v>14970</v>
      </c>
      <c r="L6" s="42">
        <f>+basedata_oilpipelines!L7</f>
        <v>2300</v>
      </c>
      <c r="M6" s="42">
        <f>+basedata_oilpipelines!M7</f>
        <v>0</v>
      </c>
      <c r="N6" s="42">
        <f>+basedata_oilpipelines!N7</f>
        <v>0</v>
      </c>
      <c r="O6" s="42">
        <f>+basedata_oilpipelines!O7</f>
        <v>21000</v>
      </c>
      <c r="P6" s="40">
        <f>+N6+M6+K6+I6+H6+G6+F6+E6</f>
        <v>30615</v>
      </c>
    </row>
    <row r="7" spans="1:16" ht="11.25">
      <c r="A7" s="102">
        <v>1998</v>
      </c>
      <c r="B7" s="42">
        <f>+basedata_oilpipelines!B8</f>
        <v>77060</v>
      </c>
      <c r="C7" s="42">
        <f>+basedata_oilpipelines!C8</f>
        <v>244</v>
      </c>
      <c r="D7" s="42">
        <f>+basedata_oilpipelines!D8</f>
        <v>0</v>
      </c>
      <c r="E7" s="42">
        <f>+basedata_oilpipelines!E8</f>
        <v>2078</v>
      </c>
      <c r="F7" s="42">
        <f>+basedata_oilpipelines!F8</f>
        <v>0</v>
      </c>
      <c r="G7" s="42">
        <f>+basedata_oilpipelines!G8</f>
        <v>4799</v>
      </c>
      <c r="H7" s="42">
        <f>+basedata_oilpipelines!H8</f>
        <v>6569</v>
      </c>
      <c r="I7" s="42">
        <f>+basedata_oilpipelines!I8</f>
        <v>2964</v>
      </c>
      <c r="J7" s="42">
        <f>+basedata_oilpipelines!J8</f>
        <v>0</v>
      </c>
      <c r="K7" s="42">
        <f>+basedata_oilpipelines!K8</f>
        <v>18448</v>
      </c>
      <c r="L7" s="42">
        <f>+basedata_oilpipelines!L8</f>
        <v>2258</v>
      </c>
      <c r="M7" s="42">
        <f>+basedata_oilpipelines!M8</f>
        <v>0</v>
      </c>
      <c r="N7" s="42">
        <f>+basedata_oilpipelines!N8</f>
        <v>0</v>
      </c>
      <c r="O7" s="42">
        <f>+basedata_oilpipelines!O8</f>
        <v>39700</v>
      </c>
      <c r="P7" s="40">
        <f>+N7+M7+K7+I7+H7+G7+F7+E7</f>
        <v>34858</v>
      </c>
    </row>
    <row r="8" spans="1:16" ht="11.25">
      <c r="A8" s="102">
        <v>1999</v>
      </c>
      <c r="B8" s="42">
        <f>+basedata_oilpipelines!B9</f>
        <v>79698</v>
      </c>
      <c r="C8" s="42">
        <f>+basedata_oilpipelines!C9</f>
        <v>190</v>
      </c>
      <c r="D8" s="42">
        <f>+basedata_oilpipelines!D9</f>
        <v>0</v>
      </c>
      <c r="E8" s="42">
        <f>+basedata_oilpipelines!E9</f>
        <v>1795</v>
      </c>
      <c r="F8" s="42">
        <f>+basedata_oilpipelines!F9</f>
        <v>0</v>
      </c>
      <c r="G8" s="42">
        <f>+basedata_oilpipelines!G9</f>
        <v>4500</v>
      </c>
      <c r="H8" s="42">
        <f>+basedata_oilpipelines!H9</f>
        <v>6055</v>
      </c>
      <c r="I8" s="42">
        <f>+basedata_oilpipelines!I9</f>
        <v>2627</v>
      </c>
      <c r="J8" s="42">
        <f>+basedata_oilpipelines!J9</f>
        <v>0</v>
      </c>
      <c r="K8" s="42">
        <f>+basedata_oilpipelines!K9</f>
        <v>19417</v>
      </c>
      <c r="L8" s="42">
        <f>+basedata_oilpipelines!L9</f>
        <v>1636</v>
      </c>
      <c r="M8" s="42">
        <f>+basedata_oilpipelines!M9</f>
        <v>0</v>
      </c>
      <c r="N8" s="42">
        <f>+basedata_oilpipelines!N9</f>
        <v>0</v>
      </c>
      <c r="O8" s="42">
        <f>+basedata_oilpipelines!O9</f>
        <v>43478</v>
      </c>
      <c r="P8" s="40">
        <f>+N8+M8+K8+I8+H8+G8+F8+E8</f>
        <v>34394</v>
      </c>
    </row>
    <row r="9" spans="1:16" ht="11.25">
      <c r="A9" s="102">
        <v>2000</v>
      </c>
      <c r="B9" s="42" t="e">
        <f>+basedata_oilpipelines!B10</f>
        <v>#N/A</v>
      </c>
      <c r="C9" s="42" t="e">
        <f>+basedata_oilpipelines!C10</f>
        <v>#N/A</v>
      </c>
      <c r="D9" s="42" t="e">
        <f>+basedata_oilpipelines!D10</f>
        <v>#N/A</v>
      </c>
      <c r="E9" s="42" t="e">
        <f>+basedata_oilpipelines!E10</f>
        <v>#N/A</v>
      </c>
      <c r="F9" s="42" t="e">
        <f>+basedata_oilpipelines!F10</f>
        <v>#N/A</v>
      </c>
      <c r="G9" s="42" t="e">
        <f>+basedata_oilpipelines!G10</f>
        <v>#N/A</v>
      </c>
      <c r="H9" s="42" t="e">
        <f>+basedata_oilpipelines!H10</f>
        <v>#N/A</v>
      </c>
      <c r="I9" s="42" t="e">
        <f>+basedata_oilpipelines!I10</f>
        <v>#N/A</v>
      </c>
      <c r="J9" s="42" t="e">
        <f>+basedata_oilpipelines!J10</f>
        <v>#N/A</v>
      </c>
      <c r="K9" s="42" t="e">
        <f>+basedata_oilpipelines!K10</f>
        <v>#N/A</v>
      </c>
      <c r="L9" s="42" t="e">
        <f>+basedata_oilpipelines!L10</f>
        <v>#N/A</v>
      </c>
      <c r="M9" s="42" t="e">
        <f>+basedata_oilpipelines!M10</f>
        <v>#N/A</v>
      </c>
      <c r="N9" s="42" t="e">
        <f>+basedata_oilpipelines!N10</f>
        <v>#N/A</v>
      </c>
      <c r="O9" s="42" t="e">
        <f>+basedata_oilpipelines!O10</f>
        <v>#N/A</v>
      </c>
      <c r="P9" s="40" t="e">
        <f>+N9+M9+K9+I9+H9+G9+F9+E9</f>
        <v>#N/A</v>
      </c>
    </row>
    <row r="11" spans="1:16" ht="11.25">
      <c r="A11" s="6" t="s">
        <v>192</v>
      </c>
      <c r="B11" s="22">
        <f>+B8/B5-1</f>
        <v>1.1242603550295858</v>
      </c>
      <c r="C11" s="22">
        <f aca="true" t="shared" si="0" ref="C11:P11">+C8/C5-1</f>
        <v>-0.4722222222222222</v>
      </c>
      <c r="D11" s="22" t="e">
        <f t="shared" si="0"/>
        <v>#DIV/0!</v>
      </c>
      <c r="E11" s="22">
        <f t="shared" si="0"/>
        <v>-0.20925110132158586</v>
      </c>
      <c r="F11" s="22" t="e">
        <f t="shared" si="0"/>
        <v>#DIV/0!</v>
      </c>
      <c r="G11" s="22">
        <f t="shared" si="0"/>
        <v>-0.0066225165562914245</v>
      </c>
      <c r="H11" s="22">
        <f t="shared" si="0"/>
        <v>-0.0008250825082508628</v>
      </c>
      <c r="I11" s="22">
        <f t="shared" si="0"/>
        <v>0.13821490467937614</v>
      </c>
      <c r="J11" s="22" t="e">
        <f t="shared" si="0"/>
        <v>#DIV/0!</v>
      </c>
      <c r="K11" s="22">
        <f t="shared" si="0"/>
        <v>0.2666014350945858</v>
      </c>
      <c r="L11" s="22">
        <f t="shared" si="0"/>
        <v>-0.3849624060150376</v>
      </c>
      <c r="M11" s="22" t="e">
        <f t="shared" si="0"/>
        <v>#DIV/0!</v>
      </c>
      <c r="N11" s="22" t="e">
        <f>+N8/N5-1</f>
        <v>#DIV/0!</v>
      </c>
      <c r="O11" s="22">
        <f t="shared" si="0"/>
        <v>9.8695</v>
      </c>
      <c r="P11" s="22">
        <f t="shared" si="0"/>
        <v>0.12774608171027602</v>
      </c>
    </row>
    <row r="13" spans="1:14" ht="12.75">
      <c r="A13" t="s">
        <v>216</v>
      </c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5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5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5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5"/>
    </row>
    <row r="23" spans="1:15" ht="11.25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1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1.2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2:15" ht="11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S68"/>
  <sheetViews>
    <sheetView workbookViewId="0" topLeftCell="A1">
      <selection activeCell="A18" sqref="A18"/>
    </sheetView>
  </sheetViews>
  <sheetFormatPr defaultColWidth="9.140625" defaultRowHeight="12.75"/>
  <cols>
    <col min="1" max="1" width="9.140625" style="6" customWidth="1"/>
    <col min="2" max="2" width="8.57421875" style="6" customWidth="1"/>
    <col min="3" max="3" width="9.28125" style="6" customWidth="1"/>
    <col min="4" max="4" width="9.140625" style="6" customWidth="1"/>
    <col min="5" max="5" width="12.140625" style="6" customWidth="1"/>
    <col min="6" max="9" width="9.28125" style="6" customWidth="1"/>
    <col min="10" max="10" width="9.140625" style="6" customWidth="1"/>
    <col min="11" max="12" width="9.8515625" style="6" customWidth="1"/>
    <col min="13" max="15" width="9.28125" style="6" customWidth="1"/>
    <col min="16" max="16384" width="9.140625" style="6" customWidth="1"/>
  </cols>
  <sheetData>
    <row r="1" ht="11.25">
      <c r="A1" s="5" t="s">
        <v>49</v>
      </c>
    </row>
    <row r="2" spans="1:19" ht="11.25">
      <c r="A2" s="14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ht="11.25">
      <c r="A3" s="30"/>
    </row>
    <row r="4" ht="11.25">
      <c r="A4" s="37" t="s">
        <v>50</v>
      </c>
    </row>
    <row r="5" spans="1:15" ht="11.25">
      <c r="A5" s="96"/>
      <c r="B5" s="100" t="s">
        <v>24</v>
      </c>
      <c r="C5" s="100" t="s">
        <v>0</v>
      </c>
      <c r="D5" s="100" t="s">
        <v>18</v>
      </c>
      <c r="E5" s="100" t="s">
        <v>1</v>
      </c>
      <c r="F5" s="100" t="s">
        <v>2</v>
      </c>
      <c r="G5" s="100" t="s">
        <v>3</v>
      </c>
      <c r="H5" s="100" t="s">
        <v>4</v>
      </c>
      <c r="I5" s="100" t="s">
        <v>5</v>
      </c>
      <c r="J5" s="100" t="s">
        <v>19</v>
      </c>
      <c r="K5" s="100" t="s">
        <v>6</v>
      </c>
      <c r="L5" s="100" t="s">
        <v>7</v>
      </c>
      <c r="M5" s="100" t="s">
        <v>9</v>
      </c>
      <c r="N5" s="100" t="s">
        <v>8</v>
      </c>
      <c r="O5" s="101" t="s">
        <v>20</v>
      </c>
    </row>
    <row r="6" spans="1:15" s="35" customFormat="1" ht="11.25">
      <c r="A6" s="102">
        <v>1996</v>
      </c>
      <c r="B6" s="41">
        <f>SUM(C6:O6)</f>
        <v>37518</v>
      </c>
      <c r="C6" s="6">
        <v>360</v>
      </c>
      <c r="D6" s="6">
        <v>0</v>
      </c>
      <c r="E6" s="6">
        <v>2270</v>
      </c>
      <c r="F6" s="6">
        <v>0</v>
      </c>
      <c r="G6" s="6">
        <v>4530</v>
      </c>
      <c r="H6" s="6">
        <v>6060</v>
      </c>
      <c r="I6" s="6">
        <v>2308</v>
      </c>
      <c r="J6" s="6">
        <v>0</v>
      </c>
      <c r="K6" s="6">
        <v>15330</v>
      </c>
      <c r="L6" s="6">
        <v>2660</v>
      </c>
      <c r="M6" s="6">
        <v>0</v>
      </c>
      <c r="N6" s="6">
        <v>0</v>
      </c>
      <c r="O6" s="6">
        <v>4000</v>
      </c>
    </row>
    <row r="7" spans="1:15" s="35" customFormat="1" ht="11.25">
      <c r="A7" s="102">
        <v>1997</v>
      </c>
      <c r="B7" s="41">
        <f>SUM(C7:O7)</f>
        <v>54175</v>
      </c>
      <c r="C7" s="6">
        <v>260</v>
      </c>
      <c r="D7" s="6">
        <v>0</v>
      </c>
      <c r="E7" s="6">
        <v>2110</v>
      </c>
      <c r="F7" s="6">
        <v>0</v>
      </c>
      <c r="G7" s="6">
        <v>4517</v>
      </c>
      <c r="H7" s="6">
        <v>6362</v>
      </c>
      <c r="I7" s="6">
        <v>2656</v>
      </c>
      <c r="J7" s="6">
        <v>0</v>
      </c>
      <c r="K7" s="6">
        <v>14970</v>
      </c>
      <c r="L7" s="6">
        <v>2300</v>
      </c>
      <c r="M7" s="6">
        <v>0</v>
      </c>
      <c r="N7" s="6">
        <v>0</v>
      </c>
      <c r="O7" s="6">
        <v>21000</v>
      </c>
    </row>
    <row r="8" spans="1:15" s="35" customFormat="1" ht="11.25">
      <c r="A8" s="102">
        <v>1998</v>
      </c>
      <c r="B8" s="41">
        <f>SUM(C8:O8)</f>
        <v>77060</v>
      </c>
      <c r="C8" s="6">
        <v>244</v>
      </c>
      <c r="D8" s="6">
        <v>0</v>
      </c>
      <c r="E8" s="6">
        <v>2078</v>
      </c>
      <c r="F8" s="6">
        <v>0</v>
      </c>
      <c r="G8" s="6">
        <v>4799</v>
      </c>
      <c r="H8" s="6">
        <v>6569</v>
      </c>
      <c r="I8" s="6">
        <v>2964</v>
      </c>
      <c r="J8" s="6">
        <v>0</v>
      </c>
      <c r="K8" s="6">
        <v>18448</v>
      </c>
      <c r="L8" s="6">
        <v>2258</v>
      </c>
      <c r="M8" s="6">
        <v>0</v>
      </c>
      <c r="N8" s="6">
        <v>0</v>
      </c>
      <c r="O8" s="6">
        <v>39700</v>
      </c>
    </row>
    <row r="9" spans="1:15" s="35" customFormat="1" ht="11.25">
      <c r="A9" s="102">
        <v>1999</v>
      </c>
      <c r="B9" s="41">
        <f>SUM(C9:O9)</f>
        <v>79698</v>
      </c>
      <c r="C9" s="6">
        <v>190</v>
      </c>
      <c r="D9" s="6">
        <v>0</v>
      </c>
      <c r="E9" s="6">
        <v>1795</v>
      </c>
      <c r="F9" s="6">
        <v>0</v>
      </c>
      <c r="G9" s="6">
        <v>4500</v>
      </c>
      <c r="H9" s="6">
        <v>6055</v>
      </c>
      <c r="I9" s="6">
        <v>2627</v>
      </c>
      <c r="J9" s="6">
        <v>0</v>
      </c>
      <c r="K9" s="6">
        <v>19417</v>
      </c>
      <c r="L9" s="6">
        <v>1636</v>
      </c>
      <c r="M9" s="6">
        <v>0</v>
      </c>
      <c r="N9" s="6">
        <v>0</v>
      </c>
      <c r="O9" s="6">
        <v>43478</v>
      </c>
    </row>
    <row r="10" spans="1:15" s="35" customFormat="1" ht="11.25">
      <c r="A10" s="96">
        <v>2000</v>
      </c>
      <c r="B10" s="41" t="e">
        <f>SUM(C10:O10)</f>
        <v>#N/A</v>
      </c>
      <c r="C10" s="15" t="e">
        <f>NA()</f>
        <v>#N/A</v>
      </c>
      <c r="D10" s="15" t="e">
        <f>NA()</f>
        <v>#N/A</v>
      </c>
      <c r="E10" s="15" t="e">
        <f>NA()</f>
        <v>#N/A</v>
      </c>
      <c r="F10" s="15" t="e">
        <f>NA()</f>
        <v>#N/A</v>
      </c>
      <c r="G10" s="15" t="e">
        <f>NA()</f>
        <v>#N/A</v>
      </c>
      <c r="H10" s="15" t="e">
        <f>NA()</f>
        <v>#N/A</v>
      </c>
      <c r="I10" s="15" t="e">
        <f>NA()</f>
        <v>#N/A</v>
      </c>
      <c r="J10" s="15" t="e">
        <f>NA()</f>
        <v>#N/A</v>
      </c>
      <c r="K10" s="15" t="e">
        <f>NA()</f>
        <v>#N/A</v>
      </c>
      <c r="L10" s="15" t="e">
        <f>NA()</f>
        <v>#N/A</v>
      </c>
      <c r="M10" s="15" t="e">
        <f>NA()</f>
        <v>#N/A</v>
      </c>
      <c r="N10" s="15" t="e">
        <f>NA()</f>
        <v>#N/A</v>
      </c>
      <c r="O10" s="15" t="e">
        <f>NA()</f>
        <v>#N/A</v>
      </c>
    </row>
    <row r="11" s="35" customFormat="1" ht="11.25"/>
    <row r="12" s="35" customFormat="1" ht="11.25"/>
    <row r="13" s="35" customFormat="1" ht="11.25"/>
    <row r="14" s="35" customFormat="1" ht="11.25"/>
    <row r="16" ht="11.25">
      <c r="A16" s="37"/>
    </row>
    <row r="17" ht="11.25">
      <c r="O17" s="32"/>
    </row>
    <row r="18" s="35" customFormat="1" ht="11.25">
      <c r="O18" s="41"/>
    </row>
    <row r="19" spans="15:16" s="35" customFormat="1" ht="11.25">
      <c r="O19" s="41"/>
      <c r="P19" s="12"/>
    </row>
    <row r="20" spans="1:15" s="35" customFormat="1" ht="11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1"/>
    </row>
    <row r="21" spans="1:15" s="35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1"/>
    </row>
    <row r="22" spans="1:15" s="35" customFormat="1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1"/>
    </row>
    <row r="23" spans="1:15" s="35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1"/>
    </row>
    <row r="24" spans="1:15" s="35" customFormat="1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1"/>
    </row>
    <row r="25" spans="1:15" s="35" customFormat="1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1"/>
    </row>
    <row r="26" spans="1:15" s="35" customFormat="1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1"/>
    </row>
    <row r="27" spans="1:15" s="35" customFormat="1" ht="11.25">
      <c r="A27" s="6"/>
      <c r="O27" s="41"/>
    </row>
    <row r="30" ht="11.25">
      <c r="O30" s="32"/>
    </row>
    <row r="31" spans="1:15" s="35" customFormat="1" ht="11.25">
      <c r="A31" s="1"/>
      <c r="O31" s="41"/>
    </row>
    <row r="32" spans="1:19" s="35" customFormat="1" ht="11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1"/>
      <c r="P32" s="12"/>
      <c r="Q32" s="12"/>
      <c r="R32" s="12"/>
      <c r="S32" s="12"/>
    </row>
    <row r="33" spans="1:18" s="35" customFormat="1" ht="11.25">
      <c r="A33" s="3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6"/>
      <c r="R33" s="6"/>
    </row>
    <row r="34" spans="1:18" s="35" customFormat="1" ht="11.25">
      <c r="A34" s="3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"/>
      <c r="R34" s="6"/>
    </row>
    <row r="35" spans="1:18" s="35" customFormat="1" ht="11.25">
      <c r="A35" s="3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"/>
      <c r="R35" s="6"/>
    </row>
    <row r="36" spans="1:18" s="35" customFormat="1" ht="11.25">
      <c r="A36" s="33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"/>
      <c r="R36" s="6"/>
    </row>
    <row r="37" spans="1:18" s="35" customFormat="1" ht="11.25">
      <c r="A37" s="33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6"/>
      <c r="R37" s="6"/>
    </row>
    <row r="38" spans="1:18" s="35" customFormat="1" ht="11.25">
      <c r="A38" s="33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6"/>
      <c r="R38" s="6"/>
    </row>
    <row r="39" spans="1:18" s="35" customFormat="1" ht="11.25">
      <c r="A39" s="33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6"/>
      <c r="R39" s="6"/>
    </row>
    <row r="40" spans="1:18" s="35" customFormat="1" ht="11.25">
      <c r="A40" s="33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6"/>
      <c r="R40" s="6"/>
    </row>
    <row r="41" spans="2:4" ht="11.25">
      <c r="B41" s="34"/>
      <c r="C41" s="34"/>
      <c r="D41" s="36"/>
    </row>
    <row r="42" ht="11.25">
      <c r="A42" s="5"/>
    </row>
    <row r="43" spans="2:15" ht="11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</row>
    <row r="44" spans="1:15" s="35" customFormat="1" ht="11.25">
      <c r="A44" s="3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6" s="35" customFormat="1" ht="11.25">
      <c r="A45" s="3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2"/>
    </row>
    <row r="46" spans="1:15" s="35" customFormat="1" ht="11.25">
      <c r="A46" s="3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s="35" customFormat="1" ht="11.25">
      <c r="A47" s="33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s="35" customFormat="1" ht="11.25">
      <c r="A48" s="33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s="35" customFormat="1" ht="11.25">
      <c r="A49" s="33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s="35" customFormat="1" ht="11.25">
      <c r="A50" s="33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s="35" customFormat="1" ht="11.25">
      <c r="A51" s="33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s="35" customFormat="1" ht="11.25">
      <c r="A52" s="3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s="35" customFormat="1" ht="11.25">
      <c r="A53" s="33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s="35" customFormat="1" ht="11.2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ht="11.25">
      <c r="A55" s="5"/>
    </row>
    <row r="56" spans="2:15" ht="11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s="35" customFormat="1" ht="11.25">
      <c r="A57" s="33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s="35" customFormat="1" ht="11.25">
      <c r="A58" s="33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s="35" customFormat="1" ht="11.25">
      <c r="A59" s="33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s="35" customFormat="1" ht="11.25">
      <c r="A60" s="3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s="35" customFormat="1" ht="11.25">
      <c r="A61" s="33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s="35" customFormat="1" ht="11.25">
      <c r="A62" s="33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s="35" customFormat="1" ht="11.25">
      <c r="A63" s="33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s="35" customFormat="1" ht="11.25">
      <c r="A64" s="33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s="35" customFormat="1" ht="11.25">
      <c r="A65" s="33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s="35" customFormat="1" ht="11.25">
      <c r="A66" s="33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8" spans="1:14" ht="11.25">
      <c r="A68" s="12"/>
      <c r="B68" s="12"/>
      <c r="C68" s="12"/>
      <c r="D68" s="12"/>
      <c r="E68" s="12"/>
      <c r="F68" s="12"/>
      <c r="G68" s="12"/>
      <c r="H68" s="12"/>
      <c r="J68" s="12"/>
      <c r="K68" s="12"/>
      <c r="L68" s="12"/>
      <c r="M68" s="12"/>
      <c r="N68" s="1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Q95"/>
  <sheetViews>
    <sheetView workbookViewId="0" topLeftCell="A5">
      <selection activeCell="A5" sqref="A5"/>
    </sheetView>
  </sheetViews>
  <sheetFormatPr defaultColWidth="9.140625" defaultRowHeight="12.75"/>
  <cols>
    <col min="1" max="1" width="7.28125" style="6" customWidth="1"/>
    <col min="2" max="17" width="8.57421875" style="6" customWidth="1"/>
    <col min="18" max="16384" width="9.140625" style="6" customWidth="1"/>
  </cols>
  <sheetData>
    <row r="1" spans="1:2" ht="11.25">
      <c r="A1" s="5" t="s">
        <v>46</v>
      </c>
      <c r="B1" s="5"/>
    </row>
    <row r="2" spans="1:2" ht="11.25">
      <c r="A2" s="14" t="s">
        <v>47</v>
      </c>
      <c r="B2" s="14"/>
    </row>
    <row r="3" spans="1:2" ht="11.25">
      <c r="A3" s="14"/>
      <c r="B3" s="14"/>
    </row>
    <row r="4" spans="1:2" ht="11.25">
      <c r="A4" s="5" t="s">
        <v>41</v>
      </c>
      <c r="B4" s="14"/>
    </row>
    <row r="5" spans="2:17" ht="11.25">
      <c r="B5" s="38" t="s">
        <v>25</v>
      </c>
      <c r="C5" s="38" t="s">
        <v>36</v>
      </c>
      <c r="D5" s="38" t="s">
        <v>26</v>
      </c>
      <c r="E5" s="38" t="s">
        <v>27</v>
      </c>
      <c r="F5" s="38" t="s">
        <v>38</v>
      </c>
      <c r="G5" s="38" t="s">
        <v>31</v>
      </c>
      <c r="H5" s="38" t="s">
        <v>28</v>
      </c>
      <c r="I5" s="38" t="s">
        <v>29</v>
      </c>
      <c r="J5" s="38" t="s">
        <v>32</v>
      </c>
      <c r="K5" s="38" t="s">
        <v>33</v>
      </c>
      <c r="L5" s="38" t="s">
        <v>34</v>
      </c>
      <c r="M5" s="38" t="s">
        <v>35</v>
      </c>
      <c r="N5" s="38" t="s">
        <v>37</v>
      </c>
      <c r="O5" s="38" t="s">
        <v>30</v>
      </c>
      <c r="P5" s="38" t="s">
        <v>39</v>
      </c>
      <c r="Q5" s="38" t="s">
        <v>40</v>
      </c>
    </row>
    <row r="6" spans="1:17" ht="11.25">
      <c r="A6" s="24">
        <v>1990</v>
      </c>
      <c r="B6" s="39" t="e">
        <f>SUM(C6:Q6)</f>
        <v>#N/A</v>
      </c>
      <c r="C6" s="39">
        <f>+'basedata_EU-15'!$B$5</f>
        <v>5287</v>
      </c>
      <c r="D6" s="39">
        <f>+'basedata_EU-15'!$B$6</f>
        <v>32049</v>
      </c>
      <c r="E6" s="39">
        <f>+'basedata_EU-15'!$B$7</f>
        <v>11914</v>
      </c>
      <c r="F6" s="39">
        <f>+'basedata_EU-15'!$B$8</f>
        <v>25400</v>
      </c>
      <c r="G6" s="39">
        <f>+'basedata_EU-15'!$B$9</f>
        <v>137900</v>
      </c>
      <c r="H6" s="39" t="e">
        <f>+'basedata_EU-15'!$B$10</f>
        <v>#N/A</v>
      </c>
      <c r="I6" s="39">
        <f>+'basedata_EU-15'!$B$11</f>
        <v>12490</v>
      </c>
      <c r="J6" s="39">
        <f>+'basedata_EU-15'!$B$12</f>
        <v>4394</v>
      </c>
      <c r="K6" s="39">
        <f>+'basedata_EU-15'!$B$13</f>
        <v>177900</v>
      </c>
      <c r="L6" s="39">
        <f>+'basedata_EU-15'!$B$14</f>
        <v>3178</v>
      </c>
      <c r="M6" s="39">
        <f>+'basedata_EU-15'!$B$15</f>
        <v>54989</v>
      </c>
      <c r="N6" s="39">
        <f>+'basedata_EU-15'!$B$16</f>
        <v>16129</v>
      </c>
      <c r="O6" s="39">
        <f>+'basedata_EU-15'!$B$17</f>
        <v>109533</v>
      </c>
      <c r="P6" s="39" t="e">
        <f>+'basedata_EU-15'!$B$18</f>
        <v>#N/A</v>
      </c>
      <c r="Q6" s="39">
        <f>+'basedata_EU-15'!$B$19</f>
        <v>138451</v>
      </c>
    </row>
    <row r="7" spans="1:17" ht="11.25">
      <c r="A7" s="24">
        <v>1991</v>
      </c>
      <c r="B7" s="39" t="e">
        <f aca="true" t="shared" si="0" ref="B7:B15">SUM(C7:Q7)</f>
        <v>#N/A</v>
      </c>
      <c r="C7" s="39">
        <f>+'basedata_EU-15'!$C$5</f>
        <v>5318</v>
      </c>
      <c r="D7" s="39">
        <f>+'basedata_EU-15'!$C$6</f>
        <v>34105</v>
      </c>
      <c r="E7" s="39">
        <f>+'basedata_EU-15'!$C$7</f>
        <v>11958</v>
      </c>
      <c r="F7" s="39">
        <f>+'basedata_EU-15'!$C$8</f>
        <v>23800</v>
      </c>
      <c r="G7" s="39">
        <f>+'basedata_EU-15'!$C$9</f>
        <v>140700</v>
      </c>
      <c r="H7" s="39" t="e">
        <f>+'basedata_EU-15'!$C$10</f>
        <v>#N/A</v>
      </c>
      <c r="I7" s="39" t="e">
        <f>+'basedata_EU-15'!$C$11</f>
        <v>#N/A</v>
      </c>
      <c r="J7" s="39">
        <f>+'basedata_EU-15'!$C$12</f>
        <v>589</v>
      </c>
      <c r="K7" s="39" t="e">
        <f>+'basedata_EU-15'!$C$13</f>
        <v>#N/A</v>
      </c>
      <c r="L7" s="39">
        <f>+'basedata_EU-15'!$C$14</f>
        <v>5134</v>
      </c>
      <c r="M7" s="39" t="e">
        <f>+'basedata_EU-15'!$C$15</f>
        <v>#N/A</v>
      </c>
      <c r="N7" s="39">
        <f>+'basedata_EU-15'!$C$16</f>
        <v>18687</v>
      </c>
      <c r="O7" s="39">
        <f>+'basedata_EU-15'!$C$17</f>
        <v>87746</v>
      </c>
      <c r="P7" s="39" t="e">
        <f>+'basedata_EU-15'!$C$18</f>
        <v>#N/A</v>
      </c>
      <c r="Q7" s="39" t="e">
        <f>+'basedata_EU-15'!$C$19</f>
        <v>#N/A</v>
      </c>
    </row>
    <row r="8" spans="1:17" ht="11.25">
      <c r="A8" s="24">
        <v>1992</v>
      </c>
      <c r="B8" s="39" t="e">
        <f t="shared" si="0"/>
        <v>#N/A</v>
      </c>
      <c r="C8" s="39">
        <f>+'basedata_EU-15'!$D$5</f>
        <v>5401.6</v>
      </c>
      <c r="D8" s="39">
        <f>+'basedata_EU-15'!$D$6</f>
        <v>32872</v>
      </c>
      <c r="E8" s="39">
        <f>+'basedata_EU-15'!$D$7</f>
        <v>12588</v>
      </c>
      <c r="F8" s="39">
        <f>+'basedata_EU-15'!$D$8</f>
        <v>23800</v>
      </c>
      <c r="G8" s="39">
        <f>+'basedata_EU-15'!$D$9</f>
        <v>143800</v>
      </c>
      <c r="H8" s="39" t="e">
        <f>+'basedata_EU-15'!$D$10</f>
        <v>#N/A</v>
      </c>
      <c r="I8" s="39" t="e">
        <f>+'basedata_EU-15'!$D$11</f>
        <v>#N/A</v>
      </c>
      <c r="J8" s="39">
        <f>+'basedata_EU-15'!$D$12</f>
        <v>603</v>
      </c>
      <c r="K8" s="39">
        <f>+'basedata_EU-15'!$D$13</f>
        <v>184929</v>
      </c>
      <c r="L8" s="39">
        <f>+'basedata_EU-15'!$D$14</f>
        <v>5990</v>
      </c>
      <c r="M8" s="39">
        <f>+'basedata_EU-15'!$D$15</f>
        <v>65306</v>
      </c>
      <c r="N8" s="39">
        <f>+'basedata_EU-15'!$D$16</f>
        <v>16802</v>
      </c>
      <c r="O8" s="39">
        <f>+'basedata_EU-15'!$D$17</f>
        <v>89414</v>
      </c>
      <c r="P8" s="39" t="e">
        <f>+'basedata_EU-15'!$D$18</f>
        <v>#N/A</v>
      </c>
      <c r="Q8" s="39">
        <f>+'basedata_EU-15'!$D$19</f>
        <v>133005</v>
      </c>
    </row>
    <row r="9" spans="1:17" ht="11.25">
      <c r="A9" s="24">
        <v>1993</v>
      </c>
      <c r="B9" s="39" t="e">
        <f t="shared" si="0"/>
        <v>#N/A</v>
      </c>
      <c r="C9" s="39">
        <f>+'basedata_EU-15'!$E$5</f>
        <v>5631.4</v>
      </c>
      <c r="D9" s="39">
        <f>+'basedata_EU-15'!$E$6</f>
        <v>35964</v>
      </c>
      <c r="E9" s="39">
        <f>+'basedata_EU-15'!$E$7</f>
        <v>20012</v>
      </c>
      <c r="F9" s="39">
        <f>+'basedata_EU-15'!$E$8</f>
        <v>24100</v>
      </c>
      <c r="G9" s="39">
        <f>+'basedata_EU-15'!$E$9</f>
        <v>138400</v>
      </c>
      <c r="H9" s="39" t="e">
        <f>+'basedata_EU-15'!$E$10</f>
        <v>#N/A</v>
      </c>
      <c r="I9" s="39">
        <f>+'basedata_EU-15'!$E$11</f>
        <v>15368.7</v>
      </c>
      <c r="J9" s="39">
        <f>+'basedata_EU-15'!$E$12</f>
        <v>633.267</v>
      </c>
      <c r="K9" s="39">
        <f>+'basedata_EU-15'!$E$13</f>
        <v>179381</v>
      </c>
      <c r="L9" s="39">
        <f>+'basedata_EU-15'!$E$14</f>
        <v>6548</v>
      </c>
      <c r="M9" s="39">
        <f>+'basedata_EU-15'!$E$15</f>
        <v>66628</v>
      </c>
      <c r="N9" s="39">
        <f>+'basedata_EU-15'!$E$16</f>
        <v>16032</v>
      </c>
      <c r="O9" s="39">
        <f>+'basedata_EU-15'!$E$17</f>
        <v>90902</v>
      </c>
      <c r="P9" s="39" t="e">
        <f>+'basedata_EU-15'!$E$18</f>
        <v>#N/A</v>
      </c>
      <c r="Q9" s="39">
        <f>+'basedata_EU-15'!$E$19</f>
        <v>143864</v>
      </c>
    </row>
    <row r="10" spans="1:17" ht="11.25">
      <c r="A10" s="24">
        <v>1994</v>
      </c>
      <c r="B10" s="39" t="e">
        <f t="shared" si="0"/>
        <v>#N/A</v>
      </c>
      <c r="C10" s="39">
        <f>+'basedata_EU-15'!$F$5</f>
        <v>5947.6</v>
      </c>
      <c r="D10" s="39">
        <f>+'basedata_EU-15'!$F$6</f>
        <v>41627</v>
      </c>
      <c r="E10" s="39">
        <f>+'basedata_EU-15'!$F$7</f>
        <v>21652</v>
      </c>
      <c r="F10" s="39">
        <f>+'basedata_EU-15'!$F$8</f>
        <v>24800</v>
      </c>
      <c r="G10" s="39">
        <f>+'basedata_EU-15'!$F$9</f>
        <v>146400</v>
      </c>
      <c r="H10" s="39" t="e">
        <f>+'basedata_EU-15'!$F$10</f>
        <v>#N/A</v>
      </c>
      <c r="I10" s="39">
        <f>+'basedata_EU-15'!$F$11</f>
        <v>15752</v>
      </c>
      <c r="J10" s="39">
        <f>+'basedata_EU-15'!$F$12</f>
        <v>574.568</v>
      </c>
      <c r="K10" s="39">
        <f>+'basedata_EU-15'!$F$13</f>
        <v>187200</v>
      </c>
      <c r="L10" s="39">
        <f>+'basedata_EU-15'!$F$14</f>
        <v>3872</v>
      </c>
      <c r="M10" s="39">
        <f>+'basedata_EU-15'!$F$15</f>
        <v>68248</v>
      </c>
      <c r="N10" s="39">
        <f>+'basedata_EU-15'!$F$16</f>
        <v>18369</v>
      </c>
      <c r="O10" s="39">
        <f>+'basedata_EU-15'!$F$17</f>
        <v>97847</v>
      </c>
      <c r="P10" s="39" t="e">
        <f>+'basedata_EU-15'!$F$18</f>
        <v>#N/A</v>
      </c>
      <c r="Q10" s="39">
        <f>+'basedata_EU-15'!$F$19</f>
        <v>155016</v>
      </c>
    </row>
    <row r="11" spans="1:17" ht="11.25">
      <c r="A11" s="24">
        <v>1995</v>
      </c>
      <c r="B11" s="39" t="e">
        <f t="shared" si="0"/>
        <v>#N/A</v>
      </c>
      <c r="C11" s="39">
        <f>+'basedata_EU-15'!$G$5</f>
        <v>14879</v>
      </c>
      <c r="D11" s="39">
        <f>+'basedata_EU-15'!$G$6</f>
        <v>42562</v>
      </c>
      <c r="E11" s="39">
        <f>+'basedata_EU-15'!$G$7</f>
        <v>22417</v>
      </c>
      <c r="F11" s="39">
        <f>+'basedata_EU-15'!$G$8</f>
        <v>22339</v>
      </c>
      <c r="G11" s="39">
        <f>+'basedata_EU-15'!$G$9</f>
        <v>158200</v>
      </c>
      <c r="H11" s="39">
        <f>+'basedata_EU-15'!$G$10</f>
        <v>237798</v>
      </c>
      <c r="I11" s="39">
        <f>+'basedata_EU-15'!$G$11</f>
        <v>13224.5</v>
      </c>
      <c r="J11" s="39">
        <f>+'basedata_EU-15'!$G$12</f>
        <v>569.318</v>
      </c>
      <c r="K11" s="39">
        <f>+'basedata_EU-15'!$G$13</f>
        <v>185978</v>
      </c>
      <c r="L11" s="39">
        <f>+'basedata_EU-15'!$G$14</f>
        <v>3126</v>
      </c>
      <c r="M11" s="39" t="e">
        <f>+'basedata_EU-15'!$G$15</f>
        <v>#N/A</v>
      </c>
      <c r="N11" s="39">
        <f>+'basedata_EU-15'!$G$16</f>
        <v>18493</v>
      </c>
      <c r="O11" s="39">
        <f>+'basedata_EU-15'!$G$17</f>
        <v>101874</v>
      </c>
      <c r="P11" s="39">
        <f>+'basedata_EU-15'!$G$18</f>
        <v>31412</v>
      </c>
      <c r="Q11" s="39">
        <f>+'basedata_EU-15'!$G$19</f>
        <v>162471</v>
      </c>
    </row>
    <row r="12" spans="1:17" ht="11.25">
      <c r="A12" s="24">
        <v>1996</v>
      </c>
      <c r="B12" s="39">
        <f t="shared" si="0"/>
        <v>1171565.457</v>
      </c>
      <c r="C12" s="39">
        <f>+'basedata_EU-15'!$H$5</f>
        <v>15458</v>
      </c>
      <c r="D12" s="39">
        <f>+'basedata_EU-15'!$H$6</f>
        <v>38281</v>
      </c>
      <c r="E12" s="39">
        <f>+'basedata_EU-15'!$H$7</f>
        <v>21321</v>
      </c>
      <c r="F12" s="39">
        <f>+'basedata_EU-15'!$H$8</f>
        <v>23174</v>
      </c>
      <c r="G12" s="39">
        <f>+'basedata_EU-15'!$H$9</f>
        <v>158158</v>
      </c>
      <c r="H12" s="39">
        <f>+'basedata_EU-15'!$H$10</f>
        <v>236584</v>
      </c>
      <c r="I12" s="39">
        <f>+'basedata_EU-15'!$H$11</f>
        <v>12840</v>
      </c>
      <c r="J12" s="39">
        <f>+'basedata_EU-15'!$H$12</f>
        <v>602.457</v>
      </c>
      <c r="K12" s="39">
        <f>+'basedata_EU-15'!$H$13</f>
        <v>198300</v>
      </c>
      <c r="L12" s="39">
        <f>+'basedata_EU-15'!$H$14</f>
        <v>3558</v>
      </c>
      <c r="M12" s="39">
        <f>+'basedata_EU-15'!$H$15</f>
        <v>138754</v>
      </c>
      <c r="N12" s="39">
        <f>+'basedata_EU-15'!$H$16</f>
        <v>23090</v>
      </c>
      <c r="O12" s="39">
        <f>+'basedata_EU-15'!$H$17</f>
        <v>102166</v>
      </c>
      <c r="P12" s="39">
        <f>+'basedata_EU-15'!$H$18</f>
        <v>33117</v>
      </c>
      <c r="Q12" s="39">
        <f>+'basedata_EU-15'!$H$19</f>
        <v>166162</v>
      </c>
    </row>
    <row r="13" spans="1:17" ht="11.25">
      <c r="A13" s="24">
        <v>1997</v>
      </c>
      <c r="B13" s="39" t="e">
        <f t="shared" si="0"/>
        <v>#N/A</v>
      </c>
      <c r="C13" s="39">
        <f>+'basedata_EU-15'!$I$5</f>
        <v>15670</v>
      </c>
      <c r="D13" s="39" t="e">
        <f>+'basedata_EU-15'!$I$6</f>
        <v>#N/A</v>
      </c>
      <c r="E13" s="39">
        <f>+'basedata_EU-15'!$I$7</f>
        <v>21519</v>
      </c>
      <c r="F13" s="39">
        <f>+'basedata_EU-15'!$I$8</f>
        <v>24511</v>
      </c>
      <c r="G13" s="39">
        <f>+'basedata_EU-15'!$I$9</f>
        <v>160230</v>
      </c>
      <c r="H13" s="39">
        <f>+'basedata_EU-15'!$I$10</f>
        <v>245881</v>
      </c>
      <c r="I13" s="39">
        <f>+'basedata_EU-15'!$I$11</f>
        <v>12740</v>
      </c>
      <c r="J13" s="39">
        <f>+'basedata_EU-15'!$I$12</f>
        <v>569.885</v>
      </c>
      <c r="K13" s="39">
        <f>+'basedata_EU-15'!$I$13</f>
        <v>207220</v>
      </c>
      <c r="L13" s="39">
        <f>+'basedata_EU-15'!$I$14</f>
        <v>4607</v>
      </c>
      <c r="M13" s="39">
        <f>+'basedata_EU-15'!$I$15</f>
        <v>143727</v>
      </c>
      <c r="N13" s="39">
        <f>+'basedata_EU-15'!$I$16</f>
        <v>24796</v>
      </c>
      <c r="O13" s="39">
        <f>+'basedata_EU-15'!$I$17</f>
        <v>109840</v>
      </c>
      <c r="P13" s="39">
        <f>+'basedata_EU-15'!$I$18</f>
        <v>34838</v>
      </c>
      <c r="Q13" s="39">
        <f>+'basedata_EU-15'!$I$19</f>
        <v>169202</v>
      </c>
    </row>
    <row r="14" spans="1:17" ht="11.25">
      <c r="A14" s="24">
        <v>1998</v>
      </c>
      <c r="B14" s="39" t="e">
        <f t="shared" si="0"/>
        <v>#N/A</v>
      </c>
      <c r="C14" s="39">
        <f>+'basedata_EU-15'!$J$5</f>
        <v>16118</v>
      </c>
      <c r="D14" s="39">
        <f>+'basedata_EU-15'!$J$6</f>
        <v>37355</v>
      </c>
      <c r="E14" s="39">
        <f>+'basedata_EU-15'!$J$7</f>
        <v>21372</v>
      </c>
      <c r="F14" s="39">
        <f>+'basedata_EU-15'!$J$8</f>
        <v>25611</v>
      </c>
      <c r="G14" s="39">
        <f>+'basedata_EU-15'!$J$9</f>
        <v>168785</v>
      </c>
      <c r="H14" s="39">
        <f>+'basedata_EU-15'!$J$10</f>
        <v>257447</v>
      </c>
      <c r="I14" s="39" t="e">
        <f>+'basedata_EU-15'!$J$11</f>
        <v>#N/A</v>
      </c>
      <c r="J14" s="39">
        <f>+'basedata_EU-15'!$J$12</f>
        <v>522</v>
      </c>
      <c r="K14" s="39">
        <f>+'basedata_EU-15'!$J$13</f>
        <v>191482</v>
      </c>
      <c r="L14" s="39" t="e">
        <f>+'basedata_EU-15'!$J$14</f>
        <v>#N/A</v>
      </c>
      <c r="M14" s="39" t="e">
        <f>+'basedata_EU-15'!$J$15</f>
        <v>#N/A</v>
      </c>
      <c r="N14" s="39">
        <f>+'basedata_EU-15'!$J$16</f>
        <v>25567</v>
      </c>
      <c r="O14" s="39">
        <f>+'basedata_EU-15'!$J$17</f>
        <v>125268</v>
      </c>
      <c r="P14" s="39">
        <f>+'basedata_EU-15'!$J$18</f>
        <v>33285</v>
      </c>
      <c r="Q14" s="39">
        <f>+'basedata_EU-15'!$J$19</f>
        <v>172004</v>
      </c>
    </row>
    <row r="15" spans="1:17" ht="11.25">
      <c r="A15" s="24">
        <v>1999</v>
      </c>
      <c r="B15" s="39" t="e">
        <f t="shared" si="0"/>
        <v>#N/A</v>
      </c>
      <c r="C15" s="39">
        <f>+'basedata_EU-15'!$K$5</f>
        <v>16827</v>
      </c>
      <c r="D15" s="39" t="e">
        <f>+'basedata_EU-15'!$K$6</f>
        <v>#N/A</v>
      </c>
      <c r="E15" s="39">
        <f>+'basedata_EU-15'!$K$7</f>
        <v>23240</v>
      </c>
      <c r="F15" s="39">
        <f>+'basedata_EU-15'!$K$8</f>
        <v>25575</v>
      </c>
      <c r="G15" s="39">
        <f>+'basedata_EU-15'!$K$9</f>
        <v>183447</v>
      </c>
      <c r="H15" s="39" t="e">
        <f>+'basedata_EU-15'!$K$10</f>
        <v>#N/A</v>
      </c>
      <c r="I15" s="39" t="e">
        <f>+'basedata_EU-15'!$K$11</f>
        <v>#N/A</v>
      </c>
      <c r="J15" s="39">
        <f>+'basedata_EU-15'!$K$12</f>
        <v>466</v>
      </c>
      <c r="K15" s="39" t="e">
        <f>+'basedata_EU-15'!$K$13</f>
        <v>#N/A</v>
      </c>
      <c r="L15" s="39" t="e">
        <f>+'basedata_EU-15'!$K$14</f>
        <v>#N/A</v>
      </c>
      <c r="M15" s="39" t="e">
        <f>+'basedata_EU-15'!$K$15</f>
        <v>#N/A</v>
      </c>
      <c r="N15" s="39">
        <f>+'basedata_EU-15'!$K$16</f>
        <v>26950</v>
      </c>
      <c r="O15" s="39">
        <f>+'basedata_EU-15'!$K$17</f>
        <v>134259</v>
      </c>
      <c r="P15" s="39">
        <f>+'basedata_EU-15'!$K$18</f>
        <v>33175</v>
      </c>
      <c r="Q15" s="39">
        <f>+'basedata_EU-15'!$K$19</f>
        <v>169298</v>
      </c>
    </row>
    <row r="17" ht="11.25">
      <c r="A17" s="5" t="s">
        <v>42</v>
      </c>
    </row>
    <row r="18" spans="2:17" ht="11.25">
      <c r="B18" s="38" t="s">
        <v>25</v>
      </c>
      <c r="C18" s="38" t="s">
        <v>36</v>
      </c>
      <c r="D18" s="38" t="s">
        <v>26</v>
      </c>
      <c r="E18" s="38" t="s">
        <v>27</v>
      </c>
      <c r="F18" s="38" t="s">
        <v>38</v>
      </c>
      <c r="G18" s="38" t="s">
        <v>31</v>
      </c>
      <c r="H18" s="38" t="s">
        <v>28</v>
      </c>
      <c r="I18" s="38" t="s">
        <v>29</v>
      </c>
      <c r="J18" s="38" t="s">
        <v>32</v>
      </c>
      <c r="K18" s="38" t="s">
        <v>33</v>
      </c>
      <c r="L18" s="38" t="s">
        <v>34</v>
      </c>
      <c r="M18" s="38" t="s">
        <v>35</v>
      </c>
      <c r="N18" s="38" t="s">
        <v>37</v>
      </c>
      <c r="O18" s="38" t="s">
        <v>30</v>
      </c>
      <c r="P18" s="38" t="s">
        <v>39</v>
      </c>
      <c r="Q18" s="38" t="s">
        <v>40</v>
      </c>
    </row>
    <row r="19" spans="1:17" ht="11.25">
      <c r="A19" s="24">
        <v>1990</v>
      </c>
      <c r="B19" s="39" t="e">
        <f>SUM(C19:Q19)</f>
        <v>#N/A</v>
      </c>
      <c r="C19" s="39" t="e">
        <f>+'basedata_EU-15'!$B$22</f>
        <v>#N/A</v>
      </c>
      <c r="D19" s="39">
        <f>+'basedata_EU-15'!$B$23</f>
        <v>8354</v>
      </c>
      <c r="E19" s="39">
        <f>+'basedata_EU-15'!$B$24</f>
        <v>1570</v>
      </c>
      <c r="F19" s="39">
        <f>+'basedata_EU-15'!$B$25</f>
        <v>8357</v>
      </c>
      <c r="G19" s="39">
        <f>+'basedata_EU-15'!$B$26</f>
        <v>50670</v>
      </c>
      <c r="H19" s="39" t="e">
        <f>+'basedata_EU-15'!$B$27</f>
        <v>#N/A</v>
      </c>
      <c r="I19" s="39">
        <f>+'basedata_EU-15'!$B$28</f>
        <v>647</v>
      </c>
      <c r="J19" s="39">
        <f>+'basedata_EU-15'!$B$29</f>
        <v>589</v>
      </c>
      <c r="K19" s="39">
        <f>+'basedata_EU-15'!$B$30</f>
        <v>19259</v>
      </c>
      <c r="L19" s="39">
        <f>+'basedata_EU-15'!$B$31</f>
        <v>709.248</v>
      </c>
      <c r="M19" s="39">
        <f>+'basedata_EU-15'!$B$32</f>
        <v>3068</v>
      </c>
      <c r="N19" s="39">
        <f>+'basedata_EU-15'!$B$33</f>
        <v>1444</v>
      </c>
      <c r="O19" s="39">
        <f>+'basedata_EU-15'!$B$34</f>
        <v>10142</v>
      </c>
      <c r="P19" s="39">
        <f>+'basedata_EU-15'!$B$35</f>
        <v>18441</v>
      </c>
      <c r="Q19" s="39">
        <f>+'basedata_EU-15'!$B$36</f>
        <v>139163</v>
      </c>
    </row>
    <row r="20" spans="1:17" ht="11.25">
      <c r="A20" s="24">
        <v>1991</v>
      </c>
      <c r="B20" s="39" t="e">
        <f aca="true" t="shared" si="1" ref="B20:B28">SUM(C20:Q20)</f>
        <v>#N/A</v>
      </c>
      <c r="C20" s="39" t="e">
        <f>+'basedata_EU-15'!$C$22</f>
        <v>#N/A</v>
      </c>
      <c r="D20" s="39">
        <f>+'basedata_EU-15'!$C$23</f>
        <v>8153</v>
      </c>
      <c r="E20" s="39">
        <f>+'basedata_EU-15'!$C$24</f>
        <v>1523</v>
      </c>
      <c r="F20" s="39">
        <f>+'basedata_EU-15'!$C$25</f>
        <v>7634</v>
      </c>
      <c r="G20" s="39">
        <f>+'basedata_EU-15'!$C$26</f>
        <v>50630</v>
      </c>
      <c r="H20" s="39">
        <f>+'basedata_EU-15'!$C$27</f>
        <v>68112</v>
      </c>
      <c r="I20" s="39">
        <f>+'basedata_EU-15'!$C$28</f>
        <v>605</v>
      </c>
      <c r="J20" s="39">
        <f>+'basedata_EU-15'!$C$29</f>
        <v>603</v>
      </c>
      <c r="K20" s="39">
        <f>+'basedata_EU-15'!$C$30</f>
        <v>19919</v>
      </c>
      <c r="L20" s="39">
        <f>+'basedata_EU-15'!$C$31</f>
        <v>712.986</v>
      </c>
      <c r="M20" s="39">
        <f>+'basedata_EU-15'!$C$32</f>
        <v>3029</v>
      </c>
      <c r="N20" s="39">
        <f>+'basedata_EU-15'!$C$33</f>
        <v>1645</v>
      </c>
      <c r="O20" s="39">
        <f>+'basedata_EU-15'!$C$34</f>
        <v>9444</v>
      </c>
      <c r="P20" s="39">
        <f>+'basedata_EU-15'!$C$35</f>
        <v>17974</v>
      </c>
      <c r="Q20" s="39">
        <f>+'basedata_EU-15'!$C$36</f>
        <v>136768</v>
      </c>
    </row>
    <row r="21" spans="1:17" ht="11.25">
      <c r="A21" s="24">
        <v>1992</v>
      </c>
      <c r="B21" s="39">
        <f t="shared" si="1"/>
        <v>313383.55199999997</v>
      </c>
      <c r="C21" s="39">
        <f>+'basedata_EU-15'!$D$22</f>
        <v>11326.3</v>
      </c>
      <c r="D21" s="39">
        <f>+'basedata_EU-15'!$D$23</f>
        <v>8074</v>
      </c>
      <c r="E21" s="39">
        <f>+'basedata_EU-15'!$D$24</f>
        <v>1869</v>
      </c>
      <c r="F21" s="39">
        <f>+'basedata_EU-15'!$D$25</f>
        <v>7848</v>
      </c>
      <c r="G21" s="39">
        <f>+'basedata_EU-15'!$D$26</f>
        <v>49550</v>
      </c>
      <c r="H21" s="39">
        <f>+'basedata_EU-15'!$D$27</f>
        <v>59539</v>
      </c>
      <c r="I21" s="39">
        <f>+'basedata_EU-15'!$D$28</f>
        <v>563</v>
      </c>
      <c r="J21" s="39">
        <f>+'basedata_EU-15'!$D$29</f>
        <v>633.267</v>
      </c>
      <c r="K21" s="39">
        <f>+'basedata_EU-15'!$D$30</f>
        <v>19246</v>
      </c>
      <c r="L21" s="39">
        <f>+'basedata_EU-15'!$D$31</f>
        <v>671.985</v>
      </c>
      <c r="M21" s="39">
        <f>+'basedata_EU-15'!$D$32</f>
        <v>2751</v>
      </c>
      <c r="N21" s="39">
        <f>+'basedata_EU-15'!$D$33</f>
        <v>1754</v>
      </c>
      <c r="O21" s="39">
        <f>+'basedata_EU-15'!$D$34</f>
        <v>8292</v>
      </c>
      <c r="P21" s="39">
        <f>+'basedata_EU-15'!$D$35</f>
        <v>18542</v>
      </c>
      <c r="Q21" s="39">
        <f>+'basedata_EU-15'!$D$36</f>
        <v>122724</v>
      </c>
    </row>
    <row r="22" spans="1:17" ht="11.25">
      <c r="A22" s="24">
        <v>1993</v>
      </c>
      <c r="B22" s="39">
        <f t="shared" si="1"/>
        <v>291621.565</v>
      </c>
      <c r="C22" s="39">
        <f>+'basedata_EU-15'!$E$22</f>
        <v>11016</v>
      </c>
      <c r="D22" s="39">
        <f>+'basedata_EU-15'!$E$23</f>
        <v>7567</v>
      </c>
      <c r="E22" s="39">
        <f>+'basedata_EU-15'!$E$24</f>
        <v>1798</v>
      </c>
      <c r="F22" s="39">
        <f>+'basedata_EU-15'!$E$25</f>
        <v>9259</v>
      </c>
      <c r="G22" s="39">
        <f>+'basedata_EU-15'!$E$26</f>
        <v>45061</v>
      </c>
      <c r="H22" s="39">
        <f>+'basedata_EU-15'!$E$27</f>
        <v>64157</v>
      </c>
      <c r="I22" s="39">
        <f>+'basedata_EU-15'!$E$28</f>
        <v>499</v>
      </c>
      <c r="J22" s="39">
        <f>+'basedata_EU-15'!$E$29</f>
        <v>574.568</v>
      </c>
      <c r="K22" s="39">
        <f>+'basedata_EU-15'!$E$30</f>
        <v>18116</v>
      </c>
      <c r="L22" s="39">
        <f>+'basedata_EU-15'!$E$31</f>
        <v>646.997</v>
      </c>
      <c r="M22" s="39">
        <f>+'basedata_EU-15'!$E$32</f>
        <v>2669</v>
      </c>
      <c r="N22" s="39">
        <f>+'basedata_EU-15'!$E$33</f>
        <v>1665</v>
      </c>
      <c r="O22" s="39">
        <f>+'basedata_EU-15'!$E$34</f>
        <v>7081</v>
      </c>
      <c r="P22" s="39">
        <f>+'basedata_EU-15'!$E$35</f>
        <v>18086</v>
      </c>
      <c r="Q22" s="39">
        <f>+'basedata_EU-15'!$E$36</f>
        <v>103426</v>
      </c>
    </row>
    <row r="23" spans="1:17" ht="11.25">
      <c r="A23" s="24">
        <v>1994</v>
      </c>
      <c r="B23" s="39">
        <f t="shared" si="1"/>
        <v>302447.265</v>
      </c>
      <c r="C23" s="39">
        <f>+'basedata_EU-15'!$F$22</f>
        <v>12420</v>
      </c>
      <c r="D23" s="39">
        <f>+'basedata_EU-15'!$F$23</f>
        <v>8084</v>
      </c>
      <c r="E23" s="39">
        <f>+'basedata_EU-15'!$F$24</f>
        <v>2008</v>
      </c>
      <c r="F23" s="39">
        <f>+'basedata_EU-15'!$F$25</f>
        <v>9949</v>
      </c>
      <c r="G23" s="39">
        <f>+'basedata_EU-15'!$F$26</f>
        <v>48733</v>
      </c>
      <c r="H23" s="39">
        <f>+'basedata_EU-15'!$F$27</f>
        <v>70575</v>
      </c>
      <c r="I23" s="39">
        <f>+'basedata_EU-15'!$F$28</f>
        <v>306</v>
      </c>
      <c r="J23" s="39">
        <f>+'basedata_EU-15'!$F$29</f>
        <v>569.318</v>
      </c>
      <c r="K23" s="39">
        <f>+'basedata_EU-15'!$F$30</f>
        <v>20473</v>
      </c>
      <c r="L23" s="39">
        <f>+'basedata_EU-15'!$F$31</f>
        <v>685.947</v>
      </c>
      <c r="M23" s="39">
        <f>+'basedata_EU-15'!$F$32</f>
        <v>2806</v>
      </c>
      <c r="N23" s="39">
        <f>+'basedata_EU-15'!$F$33</f>
        <v>1635</v>
      </c>
      <c r="O23" s="39">
        <f>+'basedata_EU-15'!$F$34</f>
        <v>8258</v>
      </c>
      <c r="P23" s="39">
        <f>+'basedata_EU-15'!$F$35</f>
        <v>18591</v>
      </c>
      <c r="Q23" s="39">
        <f>+'basedata_EU-15'!$F$36</f>
        <v>97354</v>
      </c>
    </row>
    <row r="24" spans="1:17" ht="11.25">
      <c r="A24" s="24">
        <v>1995</v>
      </c>
      <c r="B24" s="39">
        <f t="shared" si="1"/>
        <v>305780.47</v>
      </c>
      <c r="C24" s="39">
        <f>+'basedata_EU-15'!$G$22</f>
        <v>13154</v>
      </c>
      <c r="D24" s="39">
        <f>+'basedata_EU-15'!$G$23</f>
        <v>7286</v>
      </c>
      <c r="E24" s="39">
        <f>+'basedata_EU-15'!$G$24</f>
        <v>1985</v>
      </c>
      <c r="F24" s="39">
        <f>+'basedata_EU-15'!$G$25</f>
        <v>9293</v>
      </c>
      <c r="G24" s="39">
        <f>+'basedata_EU-15'!$G$26</f>
        <v>48137</v>
      </c>
      <c r="H24" s="39">
        <f>+'basedata_EU-15'!$G$27</f>
        <v>68742</v>
      </c>
      <c r="I24" s="39">
        <f>+'basedata_EU-15'!$G$28</f>
        <v>288</v>
      </c>
      <c r="J24" s="39">
        <f>+'basedata_EU-15'!$G$29</f>
        <v>602.457</v>
      </c>
      <c r="K24" s="39">
        <f>+'basedata_EU-15'!$G$30</f>
        <v>21690</v>
      </c>
      <c r="L24" s="39">
        <f>+'basedata_EU-15'!$G$31</f>
        <v>566.013</v>
      </c>
      <c r="M24" s="39">
        <f>+'basedata_EU-15'!$G$32</f>
        <v>3016</v>
      </c>
      <c r="N24" s="39">
        <f>+'basedata_EU-15'!$G$33</f>
        <v>2019</v>
      </c>
      <c r="O24" s="39">
        <f>+'basedata_EU-15'!$G$34</f>
        <v>9781</v>
      </c>
      <c r="P24" s="39">
        <f>+'basedata_EU-15'!$G$35</f>
        <v>18542</v>
      </c>
      <c r="Q24" s="39">
        <f>+'basedata_EU-15'!$G$36</f>
        <v>100679</v>
      </c>
    </row>
    <row r="25" spans="1:17" ht="11.25">
      <c r="A25" s="24">
        <v>1996</v>
      </c>
      <c r="B25" s="39">
        <f t="shared" si="1"/>
        <v>305535.86</v>
      </c>
      <c r="C25" s="39">
        <f>+'basedata_EU-15'!$H$22</f>
        <v>13312</v>
      </c>
      <c r="D25" s="39">
        <f>+'basedata_EU-15'!$H$23</f>
        <v>7243</v>
      </c>
      <c r="E25" s="39">
        <f>+'basedata_EU-15'!$H$24</f>
        <v>1757</v>
      </c>
      <c r="F25" s="39">
        <f>+'basedata_EU-15'!$H$25</f>
        <v>8806</v>
      </c>
      <c r="G25" s="39">
        <f>+'basedata_EU-15'!$H$26</f>
        <v>49512</v>
      </c>
      <c r="H25" s="39">
        <f>+'basedata_EU-15'!$H$27</f>
        <v>67880</v>
      </c>
      <c r="I25" s="39">
        <f>+'basedata_EU-15'!$H$28</f>
        <v>333</v>
      </c>
      <c r="J25" s="39">
        <f>+'basedata_EU-15'!$H$29</f>
        <v>569.885</v>
      </c>
      <c r="K25" s="39">
        <f>+'basedata_EU-15'!$H$30</f>
        <v>21034</v>
      </c>
      <c r="L25" s="39">
        <f>+'basedata_EU-15'!$H$31</f>
        <v>573.975</v>
      </c>
      <c r="M25" s="39">
        <f>+'basedata_EU-15'!$H$32</f>
        <v>3164</v>
      </c>
      <c r="N25" s="39">
        <f>+'basedata_EU-15'!$H$33</f>
        <v>1857</v>
      </c>
      <c r="O25" s="39">
        <f>+'basedata_EU-15'!$H$34</f>
        <v>9794</v>
      </c>
      <c r="P25" s="39">
        <f>+'basedata_EU-15'!$H$35</f>
        <v>17993</v>
      </c>
      <c r="Q25" s="39">
        <f>+'basedata_EU-15'!$H$36</f>
        <v>101707</v>
      </c>
    </row>
    <row r="26" spans="1:17" ht="11.25">
      <c r="A26" s="24">
        <v>1997</v>
      </c>
      <c r="B26" s="39">
        <f t="shared" si="1"/>
        <v>320616.949</v>
      </c>
      <c r="C26" s="39">
        <f>+'basedata_EU-15'!$I$22</f>
        <v>14196</v>
      </c>
      <c r="D26" s="39">
        <f>+'basedata_EU-15'!$I$23</f>
        <v>7465</v>
      </c>
      <c r="E26" s="39">
        <f>+'basedata_EU-15'!$I$24</f>
        <v>1983</v>
      </c>
      <c r="F26" s="39">
        <f>+'basedata_EU-15'!$I$25</f>
        <v>9856</v>
      </c>
      <c r="G26" s="39">
        <f>+'basedata_EU-15'!$I$26</f>
        <v>53854</v>
      </c>
      <c r="H26" s="39">
        <f>+'basedata_EU-15'!$I$27</f>
        <v>72614</v>
      </c>
      <c r="I26" s="39">
        <f>+'basedata_EU-15'!$I$28</f>
        <v>313</v>
      </c>
      <c r="J26" s="39">
        <f>+'basedata_EU-15'!$I$29</f>
        <v>522</v>
      </c>
      <c r="K26" s="39">
        <f>+'basedata_EU-15'!$I$30</f>
        <v>22903</v>
      </c>
      <c r="L26" s="39">
        <f>+'basedata_EU-15'!$I$31</f>
        <v>612.949</v>
      </c>
      <c r="M26" s="39">
        <f>+'basedata_EU-15'!$I$32</f>
        <v>3435</v>
      </c>
      <c r="N26" s="39">
        <f>+'basedata_EU-15'!$I$33</f>
        <v>2247</v>
      </c>
      <c r="O26" s="39">
        <f>+'basedata_EU-15'!$I$34</f>
        <v>11027</v>
      </c>
      <c r="P26" s="39">
        <f>+'basedata_EU-15'!$I$35</f>
        <v>14181</v>
      </c>
      <c r="Q26" s="39">
        <f>+'basedata_EU-15'!$I$36</f>
        <v>105408</v>
      </c>
    </row>
    <row r="27" spans="1:17" ht="11.25">
      <c r="A27" s="24">
        <v>1998</v>
      </c>
      <c r="B27" s="39">
        <f t="shared" si="1"/>
        <v>318877</v>
      </c>
      <c r="C27" s="39">
        <f>+'basedata_EU-15'!$J$22</f>
        <v>14715</v>
      </c>
      <c r="D27" s="39">
        <f>+'basedata_EU-15'!$J$23</f>
        <v>7600</v>
      </c>
      <c r="E27" s="39">
        <f>+'basedata_EU-15'!$J$24</f>
        <v>2058</v>
      </c>
      <c r="F27" s="39">
        <f>+'basedata_EU-15'!$J$25</f>
        <v>9885</v>
      </c>
      <c r="G27" s="39">
        <f>+'basedata_EU-15'!$J$26</f>
        <v>53959</v>
      </c>
      <c r="H27" s="39">
        <f>+'basedata_EU-15'!$J$27</f>
        <v>73273</v>
      </c>
      <c r="I27" s="39">
        <f>+'basedata_EU-15'!$J$28</f>
        <v>310</v>
      </c>
      <c r="J27" s="39">
        <f>+'basedata_EU-15'!$J$29</f>
        <v>466</v>
      </c>
      <c r="K27" s="39">
        <f>+'basedata_EU-15'!$J$30</f>
        <v>22454</v>
      </c>
      <c r="L27" s="39">
        <f>+'basedata_EU-15'!$J$31</f>
        <v>625</v>
      </c>
      <c r="M27" s="39">
        <f>+'basedata_EU-15'!$J$32</f>
        <v>3778</v>
      </c>
      <c r="N27" s="39">
        <f>+'basedata_EU-15'!$J$33</f>
        <v>2048</v>
      </c>
      <c r="O27" s="39">
        <f>+'basedata_EU-15'!$J$34</f>
        <v>11316</v>
      </c>
      <c r="P27" s="39">
        <f>+'basedata_EU-15'!$J$35</f>
        <v>14254</v>
      </c>
      <c r="Q27" s="39">
        <f>+'basedata_EU-15'!$J$36</f>
        <v>102136</v>
      </c>
    </row>
    <row r="28" spans="1:17" ht="11.25">
      <c r="A28" s="24">
        <v>1999</v>
      </c>
      <c r="B28" s="39" t="e">
        <f t="shared" si="1"/>
        <v>#N/A</v>
      </c>
      <c r="C28" s="39">
        <f>+'basedata_EU-15'!$K$22</f>
        <v>15039</v>
      </c>
      <c r="D28" s="39">
        <f>+'basedata_EU-15'!$K$23</f>
        <v>7392</v>
      </c>
      <c r="E28" s="39">
        <f>+'basedata_EU-15'!$K$24</f>
        <v>1938</v>
      </c>
      <c r="F28" s="39">
        <f>+'basedata_EU-15'!$K$25</f>
        <v>9753</v>
      </c>
      <c r="G28" s="39">
        <f>+'basedata_EU-15'!$K$26</f>
        <v>53438</v>
      </c>
      <c r="H28" s="39" t="e">
        <f>+'basedata_EU-15'!$K$27</f>
        <v>#N/A</v>
      </c>
      <c r="I28" s="39" t="e">
        <f>+'basedata_EU-15'!$K$28</f>
        <v>#N/A</v>
      </c>
      <c r="J28" s="39" t="e">
        <f>+'basedata_EU-15'!$K$29</f>
        <v>#N/A</v>
      </c>
      <c r="K28" s="39">
        <f>+'basedata_EU-15'!$K$30</f>
        <v>21549</v>
      </c>
      <c r="L28" s="39" t="e">
        <f>+'basedata_EU-15'!$K$31</f>
        <v>#N/A</v>
      </c>
      <c r="M28" s="39" t="e">
        <f>+'basedata_EU-15'!$K$32</f>
        <v>#N/A</v>
      </c>
      <c r="N28" s="39">
        <f>+'basedata_EU-15'!$K$33</f>
        <v>2179</v>
      </c>
      <c r="O28" s="39">
        <f>+'basedata_EU-15'!$K$34</f>
        <v>11465</v>
      </c>
      <c r="P28" s="39">
        <f>+'basedata_EU-15'!$K$35</f>
        <v>14399</v>
      </c>
      <c r="Q28" s="39">
        <f>+'basedata_EU-15'!$K$36</f>
        <v>102809</v>
      </c>
    </row>
    <row r="30" ht="11.25">
      <c r="A30" s="5" t="s">
        <v>43</v>
      </c>
    </row>
    <row r="31" spans="2:17" ht="11.25">
      <c r="B31" s="38" t="s">
        <v>25</v>
      </c>
      <c r="C31" s="38" t="s">
        <v>36</v>
      </c>
      <c r="D31" s="38" t="s">
        <v>26</v>
      </c>
      <c r="E31" s="38" t="s">
        <v>27</v>
      </c>
      <c r="F31" s="38" t="s">
        <v>38</v>
      </c>
      <c r="G31" s="38" t="s">
        <v>31</v>
      </c>
      <c r="H31" s="38" t="s">
        <v>28</v>
      </c>
      <c r="I31" s="38" t="s">
        <v>29</v>
      </c>
      <c r="J31" s="38" t="s">
        <v>32</v>
      </c>
      <c r="K31" s="38" t="s">
        <v>33</v>
      </c>
      <c r="L31" s="38" t="s">
        <v>34</v>
      </c>
      <c r="M31" s="38" t="s">
        <v>35</v>
      </c>
      <c r="N31" s="38" t="s">
        <v>37</v>
      </c>
      <c r="O31" s="38" t="s">
        <v>30</v>
      </c>
      <c r="P31" s="38" t="s">
        <v>39</v>
      </c>
      <c r="Q31" s="38" t="s">
        <v>40</v>
      </c>
    </row>
    <row r="32" spans="1:17" ht="11.25">
      <c r="A32" s="24">
        <v>1990</v>
      </c>
      <c r="B32" s="39" t="e">
        <f>SUM(C32:Q32)</f>
        <v>#N/A</v>
      </c>
      <c r="C32" s="39">
        <f>+'basedata_EU-15'!$B$39</f>
        <v>1663</v>
      </c>
      <c r="D32" s="39">
        <f>+'basedata_EU-15'!$B$40</f>
        <v>5449</v>
      </c>
      <c r="E32" s="39">
        <f>+'basedata_EU-15'!$B$41</f>
        <v>0</v>
      </c>
      <c r="F32" s="39" t="e">
        <f>+'basedata_EU-15'!$B$42</f>
        <v>#N/A</v>
      </c>
      <c r="G32" s="39">
        <f>+'basedata_EU-15'!$B$43</f>
        <v>7581</v>
      </c>
      <c r="H32" s="39" t="e">
        <f>+'basedata_EU-15'!$B$44</f>
        <v>#N/A</v>
      </c>
      <c r="I32" s="39">
        <f>+'basedata_EU-15'!$B$45</f>
        <v>0</v>
      </c>
      <c r="J32" s="39">
        <f>+'basedata_EU-15'!$B$46</f>
        <v>0</v>
      </c>
      <c r="K32" s="39" t="e">
        <f>+'basedata_EU-15'!$B$47</f>
        <v>#N/A</v>
      </c>
      <c r="L32" s="39">
        <f>+'basedata_EU-15'!$B$48</f>
        <v>336</v>
      </c>
      <c r="M32" s="39">
        <f>+'basedata_EU-15'!$B$49</f>
        <v>35706</v>
      </c>
      <c r="N32" s="39">
        <f>+'basedata_EU-15'!$B$50</f>
        <v>0</v>
      </c>
      <c r="O32" s="39">
        <f>+'basedata_EU-15'!$B$51</f>
        <v>0</v>
      </c>
      <c r="P32" s="39">
        <f>+'basedata_EU-15'!$B$52</f>
        <v>0</v>
      </c>
      <c r="Q32" s="39">
        <f>+'basedata_EU-15'!$B$53</f>
        <v>215</v>
      </c>
    </row>
    <row r="33" spans="1:17" ht="11.25">
      <c r="A33" s="24">
        <v>1991</v>
      </c>
      <c r="B33" s="39" t="e">
        <f aca="true" t="shared" si="2" ref="B33:B41">SUM(C33:Q33)</f>
        <v>#N/A</v>
      </c>
      <c r="C33" s="39">
        <f>+'basedata_EU-15'!$C$39</f>
        <v>1475</v>
      </c>
      <c r="D33" s="39">
        <f>+'basedata_EU-15'!$C$40</f>
        <v>5197</v>
      </c>
      <c r="E33" s="39">
        <f>+'basedata_EU-15'!$C$41</f>
        <v>0</v>
      </c>
      <c r="F33" s="39" t="e">
        <f>+'basedata_EU-15'!$C$42</f>
        <v>#N/A</v>
      </c>
      <c r="G33" s="39">
        <f>+'basedata_EU-15'!$C$43</f>
        <v>8346</v>
      </c>
      <c r="H33" s="39">
        <f>+'basedata_EU-15'!$C$44</f>
        <v>55973</v>
      </c>
      <c r="I33" s="39">
        <f>+'basedata_EU-15'!$C$45</f>
        <v>0</v>
      </c>
      <c r="J33" s="39">
        <f>+'basedata_EU-15'!$C$46</f>
        <v>0</v>
      </c>
      <c r="K33" s="39" t="e">
        <f>+'basedata_EU-15'!$C$47</f>
        <v>#N/A</v>
      </c>
      <c r="L33" s="39">
        <f>+'basedata_EU-15'!$C$48</f>
        <v>338</v>
      </c>
      <c r="M33" s="39">
        <f>+'basedata_EU-15'!$C$49</f>
        <v>34756</v>
      </c>
      <c r="N33" s="39">
        <f>+'basedata_EU-15'!$C$50</f>
        <v>0</v>
      </c>
      <c r="O33" s="39">
        <f>+'basedata_EU-15'!$C$51</f>
        <v>0</v>
      </c>
      <c r="P33" s="39">
        <f>+'basedata_EU-15'!$C$52</f>
        <v>0</v>
      </c>
      <c r="Q33" s="39" t="e">
        <f>+'basedata_EU-15'!$C$53</f>
        <v>#N/A</v>
      </c>
    </row>
    <row r="34" spans="1:17" ht="11.25">
      <c r="A34" s="24">
        <v>1992</v>
      </c>
      <c r="B34" s="39" t="e">
        <f t="shared" si="2"/>
        <v>#N/A</v>
      </c>
      <c r="C34" s="39">
        <f>+'basedata_EU-15'!$D$39</f>
        <v>1461.6</v>
      </c>
      <c r="D34" s="39">
        <f>+'basedata_EU-15'!$D$40</f>
        <v>5083</v>
      </c>
      <c r="E34" s="39">
        <f>+'basedata_EU-15'!$D$41</f>
        <v>0</v>
      </c>
      <c r="F34" s="39" t="e">
        <f>+'basedata_EU-15'!$D$42</f>
        <v>#N/A</v>
      </c>
      <c r="G34" s="39">
        <f>+'basedata_EU-15'!$D$43</f>
        <v>8632</v>
      </c>
      <c r="H34" s="39">
        <f>+'basedata_EU-15'!$D$44</f>
        <v>57240</v>
      </c>
      <c r="I34" s="39">
        <f>+'basedata_EU-15'!$D$45</f>
        <v>0</v>
      </c>
      <c r="J34" s="39">
        <f>+'basedata_EU-15'!$D$46</f>
        <v>0</v>
      </c>
      <c r="K34" s="39" t="e">
        <f>+'basedata_EU-15'!$D$47</f>
        <v>#N/A</v>
      </c>
      <c r="L34" s="39">
        <f>+'basedata_EU-15'!$D$48</f>
        <v>338</v>
      </c>
      <c r="M34" s="39">
        <f>+'basedata_EU-15'!$D$49</f>
        <v>33530</v>
      </c>
      <c r="N34" s="39">
        <f>+'basedata_EU-15'!$D$50</f>
        <v>0</v>
      </c>
      <c r="O34" s="39">
        <f>+'basedata_EU-15'!$D$51</f>
        <v>0</v>
      </c>
      <c r="P34" s="39">
        <f>+'basedata_EU-15'!$D$52</f>
        <v>0</v>
      </c>
      <c r="Q34" s="39" t="e">
        <f>+'basedata_EU-15'!$D$53</f>
        <v>#N/A</v>
      </c>
    </row>
    <row r="35" spans="1:17" ht="11.25">
      <c r="A35" s="24">
        <v>1993</v>
      </c>
      <c r="B35" s="39" t="e">
        <f t="shared" si="2"/>
        <v>#N/A</v>
      </c>
      <c r="C35" s="39">
        <f>+'basedata_EU-15'!$E$39</f>
        <v>1454</v>
      </c>
      <c r="D35" s="39">
        <f>+'basedata_EU-15'!$E$40</f>
        <v>4932</v>
      </c>
      <c r="E35" s="39">
        <f>+'basedata_EU-15'!$E$41</f>
        <v>0</v>
      </c>
      <c r="F35" s="39" t="e">
        <f>+'basedata_EU-15'!$E$42</f>
        <v>#N/A</v>
      </c>
      <c r="G35" s="39">
        <f>+'basedata_EU-15'!$E$43</f>
        <v>7684</v>
      </c>
      <c r="H35" s="39">
        <f>+'basedata_EU-15'!$E$44</f>
        <v>57559</v>
      </c>
      <c r="I35" s="39">
        <f>+'basedata_EU-15'!$E$45</f>
        <v>0</v>
      </c>
      <c r="J35" s="39">
        <f>+'basedata_EU-15'!$E$46</f>
        <v>0</v>
      </c>
      <c r="K35" s="39" t="e">
        <f>+'basedata_EU-15'!$E$47</f>
        <v>#N/A</v>
      </c>
      <c r="L35" s="39">
        <f>+'basedata_EU-15'!$E$48</f>
        <v>323</v>
      </c>
      <c r="M35" s="39">
        <f>+'basedata_EU-15'!$E$49</f>
        <v>31895</v>
      </c>
      <c r="N35" s="39">
        <f>+'basedata_EU-15'!$E$50</f>
        <v>0</v>
      </c>
      <c r="O35" s="39">
        <f>+'basedata_EU-15'!$E$51</f>
        <v>0</v>
      </c>
      <c r="P35" s="39">
        <f>+'basedata_EU-15'!$E$52</f>
        <v>0</v>
      </c>
      <c r="Q35" s="39">
        <f>+'basedata_EU-15'!$E$53</f>
        <v>210</v>
      </c>
    </row>
    <row r="36" spans="1:17" ht="11.25">
      <c r="A36" s="24">
        <v>1994</v>
      </c>
      <c r="B36" s="39" t="e">
        <f t="shared" si="2"/>
        <v>#N/A</v>
      </c>
      <c r="C36" s="39">
        <f>+'basedata_EU-15'!$F$39</f>
        <v>1819.9</v>
      </c>
      <c r="D36" s="39">
        <f>+'basedata_EU-15'!$F$40</f>
        <v>5491</v>
      </c>
      <c r="E36" s="39">
        <f>+'basedata_EU-15'!$F$41</f>
        <v>0</v>
      </c>
      <c r="F36" s="39" t="e">
        <f>+'basedata_EU-15'!$F$42</f>
        <v>#N/A</v>
      </c>
      <c r="G36" s="39">
        <f>+'basedata_EU-15'!$F$43</f>
        <v>7457</v>
      </c>
      <c r="H36" s="39">
        <f>+'basedata_EU-15'!$F$44</f>
        <v>61773</v>
      </c>
      <c r="I36" s="39">
        <f>+'basedata_EU-15'!$F$45</f>
        <v>0</v>
      </c>
      <c r="J36" s="39">
        <f>+'basedata_EU-15'!$F$46</f>
        <v>0</v>
      </c>
      <c r="K36" s="39">
        <f>+'basedata_EU-15'!$F$47</f>
        <v>108</v>
      </c>
      <c r="L36" s="39">
        <f>+'basedata_EU-15'!$F$48</f>
        <v>317</v>
      </c>
      <c r="M36" s="39" t="e">
        <f>+'basedata_EU-15'!$F$49</f>
        <v>#N/A</v>
      </c>
      <c r="N36" s="39">
        <f>+'basedata_EU-15'!$F$50</f>
        <v>0</v>
      </c>
      <c r="O36" s="39">
        <f>+'basedata_EU-15'!$F$51</f>
        <v>0</v>
      </c>
      <c r="P36" s="39">
        <f>+'basedata_EU-15'!$F$52</f>
        <v>0</v>
      </c>
      <c r="Q36" s="39">
        <f>+'basedata_EU-15'!$F$53</f>
        <v>230</v>
      </c>
    </row>
    <row r="37" spans="1:17" ht="11.25">
      <c r="A37" s="24">
        <v>1995</v>
      </c>
      <c r="B37" s="39" t="e">
        <f t="shared" si="2"/>
        <v>#N/A</v>
      </c>
      <c r="C37" s="39">
        <f>+'basedata_EU-15'!$G$39</f>
        <v>2046</v>
      </c>
      <c r="D37" s="39">
        <f>+'basedata_EU-15'!$G$40</f>
        <v>5732</v>
      </c>
      <c r="E37" s="39">
        <f>+'basedata_EU-15'!$G$41</f>
        <v>0</v>
      </c>
      <c r="F37" s="39" t="e">
        <f>+'basedata_EU-15'!$G$42</f>
        <v>#N/A</v>
      </c>
      <c r="G37" s="39">
        <f>+'basedata_EU-15'!$G$43</f>
        <v>7649</v>
      </c>
      <c r="H37" s="39">
        <f>+'basedata_EU-15'!$G$44</f>
        <v>63982</v>
      </c>
      <c r="I37" s="39">
        <f>+'basedata_EU-15'!$G$45</f>
        <v>0</v>
      </c>
      <c r="J37" s="39">
        <f>+'basedata_EU-15'!$G$46</f>
        <v>0</v>
      </c>
      <c r="K37" s="39">
        <f>+'basedata_EU-15'!$G$47</f>
        <v>135</v>
      </c>
      <c r="L37" s="39" t="e">
        <f>+'basedata_EU-15'!$G$48</f>
        <v>#N/A</v>
      </c>
      <c r="M37" s="39" t="e">
        <f>+'basedata_EU-15'!$G$49</f>
        <v>#N/A</v>
      </c>
      <c r="N37" s="39">
        <f>+'basedata_EU-15'!$G$50</f>
        <v>0</v>
      </c>
      <c r="O37" s="39">
        <f>+'basedata_EU-15'!$G$51</f>
        <v>0</v>
      </c>
      <c r="P37" s="39">
        <f>+'basedata_EU-15'!$G$52</f>
        <v>0</v>
      </c>
      <c r="Q37" s="39">
        <f>+'basedata_EU-15'!$G$53</f>
        <v>260</v>
      </c>
    </row>
    <row r="38" spans="1:17" ht="11.25">
      <c r="A38" s="24">
        <v>1996</v>
      </c>
      <c r="B38" s="39" t="e">
        <f t="shared" si="2"/>
        <v>#N/A</v>
      </c>
      <c r="C38" s="39">
        <f>+'basedata_EU-15'!$H$39</f>
        <v>2101</v>
      </c>
      <c r="D38" s="39">
        <f>+'basedata_EU-15'!$H$40</f>
        <v>5715</v>
      </c>
      <c r="E38" s="39">
        <f>+'basedata_EU-15'!$H$41</f>
        <v>0</v>
      </c>
      <c r="F38" s="39" t="e">
        <f>+'basedata_EU-15'!$H$42</f>
        <v>#N/A</v>
      </c>
      <c r="G38" s="39">
        <f>+'basedata_EU-15'!$H$43</f>
        <v>7334</v>
      </c>
      <c r="H38" s="39">
        <f>+'basedata_EU-15'!$H$44</f>
        <v>61292</v>
      </c>
      <c r="I38" s="39">
        <f>+'basedata_EU-15'!$H$45</f>
        <v>0</v>
      </c>
      <c r="J38" s="39">
        <f>+'basedata_EU-15'!$H$46</f>
        <v>0</v>
      </c>
      <c r="K38" s="39">
        <f>+'basedata_EU-15'!$H$47</f>
        <v>125</v>
      </c>
      <c r="L38" s="39" t="e">
        <f>+'basedata_EU-15'!$H$48</f>
        <v>#N/A</v>
      </c>
      <c r="M38" s="39">
        <f>+'basedata_EU-15'!$H$49</f>
        <v>35577</v>
      </c>
      <c r="N38" s="39">
        <f>+'basedata_EU-15'!$H$50</f>
        <v>0</v>
      </c>
      <c r="O38" s="39">
        <f>+'basedata_EU-15'!$H$51</f>
        <v>0</v>
      </c>
      <c r="P38" s="39">
        <f>+'basedata_EU-15'!$H$52</f>
        <v>0</v>
      </c>
      <c r="Q38" s="39">
        <f>+'basedata_EU-15'!$H$53</f>
        <v>180</v>
      </c>
    </row>
    <row r="39" spans="1:17" ht="11.25">
      <c r="A39" s="24">
        <v>1997</v>
      </c>
      <c r="B39" s="39" t="e">
        <f t="shared" si="2"/>
        <v>#N/A</v>
      </c>
      <c r="C39" s="39">
        <f>+'basedata_EU-15'!$I$39</f>
        <v>10940</v>
      </c>
      <c r="D39" s="39">
        <f>+'basedata_EU-15'!$I$40</f>
        <v>5830</v>
      </c>
      <c r="E39" s="39">
        <f>+'basedata_EU-15'!$I$41</f>
        <v>0</v>
      </c>
      <c r="F39" s="39">
        <f>+'basedata_EU-15'!$I$42</f>
        <v>199182</v>
      </c>
      <c r="G39" s="39">
        <f>+'basedata_EU-15'!$I$43</f>
        <v>7058</v>
      </c>
      <c r="H39" s="39">
        <f>+'basedata_EU-15'!$I$44</f>
        <v>62154</v>
      </c>
      <c r="I39" s="39">
        <f>+'basedata_EU-15'!$I$45</f>
        <v>0</v>
      </c>
      <c r="J39" s="39">
        <f>+'basedata_EU-15'!$I$46</f>
        <v>0</v>
      </c>
      <c r="K39" s="39">
        <f>+'basedata_EU-15'!$I$47</f>
        <v>201</v>
      </c>
      <c r="L39" s="39" t="e">
        <f>+'basedata_EU-15'!$I$48</f>
        <v>#N/A</v>
      </c>
      <c r="M39" s="39">
        <f>+'basedata_EU-15'!$I$49</f>
        <v>41016</v>
      </c>
      <c r="N39" s="39">
        <f>+'basedata_EU-15'!$I$50</f>
        <v>0</v>
      </c>
      <c r="O39" s="39">
        <f>+'basedata_EU-15'!$I$51</f>
        <v>0</v>
      </c>
      <c r="P39" s="39">
        <f>+'basedata_EU-15'!$I$52</f>
        <v>0</v>
      </c>
      <c r="Q39" s="39">
        <f>+'basedata_EU-15'!$I$53</f>
        <v>150</v>
      </c>
    </row>
    <row r="40" spans="1:17" ht="11.25">
      <c r="A40" s="24">
        <v>1998</v>
      </c>
      <c r="B40" s="39" t="e">
        <f t="shared" si="2"/>
        <v>#N/A</v>
      </c>
      <c r="C40" s="39">
        <f>+'basedata_EU-15'!$J$39</f>
        <v>11590</v>
      </c>
      <c r="D40" s="39" t="e">
        <f>+'basedata_EU-15'!$J$40</f>
        <v>#N/A</v>
      </c>
      <c r="E40" s="39">
        <f>+'basedata_EU-15'!$J$41</f>
        <v>0</v>
      </c>
      <c r="F40" s="39">
        <f>+'basedata_EU-15'!$J$42</f>
        <v>186797</v>
      </c>
      <c r="G40" s="39">
        <f>+'basedata_EU-15'!$J$43</f>
        <v>7936</v>
      </c>
      <c r="H40" s="39">
        <f>+'basedata_EU-15'!$J$44</f>
        <v>64267</v>
      </c>
      <c r="I40" s="39">
        <f>+'basedata_EU-15'!$J$45</f>
        <v>0</v>
      </c>
      <c r="J40" s="39">
        <f>+'basedata_EU-15'!$J$46</f>
        <v>0</v>
      </c>
      <c r="K40" s="39">
        <f>+'basedata_EU-15'!$J$47</f>
        <v>127</v>
      </c>
      <c r="L40" s="39" t="e">
        <f>+'basedata_EU-15'!$J$48</f>
        <v>#N/A</v>
      </c>
      <c r="M40" s="39">
        <f>+'basedata_EU-15'!$J$49</f>
        <v>40714</v>
      </c>
      <c r="N40" s="39">
        <f>+'basedata_EU-15'!$J$50</f>
        <v>0</v>
      </c>
      <c r="O40" s="39">
        <f>+'basedata_EU-15'!$J$51</f>
        <v>0</v>
      </c>
      <c r="P40" s="39">
        <f>+'basedata_EU-15'!$J$52</f>
        <v>0</v>
      </c>
      <c r="Q40" s="39">
        <f>+'basedata_EU-15'!$J$53</f>
        <v>150</v>
      </c>
    </row>
    <row r="41" spans="1:17" ht="11.25">
      <c r="A41" s="24">
        <v>1999</v>
      </c>
      <c r="B41" s="39" t="e">
        <f t="shared" si="2"/>
        <v>#N/A</v>
      </c>
      <c r="C41" s="39">
        <f>+'basedata_EU-15'!$K$39</f>
        <v>8639</v>
      </c>
      <c r="D41" s="39" t="e">
        <f>+'basedata_EU-15'!$K$40</f>
        <v>#N/A</v>
      </c>
      <c r="E41" s="39">
        <f>+'basedata_EU-15'!$K$41</f>
        <v>0</v>
      </c>
      <c r="F41" s="39">
        <f>+'basedata_EU-15'!$K$42</f>
        <v>173500</v>
      </c>
      <c r="G41" s="39">
        <f>+'basedata_EU-15'!$K$43</f>
        <v>8478</v>
      </c>
      <c r="H41" s="39">
        <f>+'basedata_EU-15'!$K$44</f>
        <v>62692</v>
      </c>
      <c r="I41" s="39">
        <f>+'basedata_EU-15'!$K$45</f>
        <v>0</v>
      </c>
      <c r="J41" s="39">
        <f>+'basedata_EU-15'!$K$46</f>
        <v>0</v>
      </c>
      <c r="K41" s="39">
        <f>+'basedata_EU-15'!$K$47</f>
        <v>173</v>
      </c>
      <c r="L41" s="39" t="e">
        <f>+'basedata_EU-15'!$K$48</f>
        <v>#N/A</v>
      </c>
      <c r="M41" s="39" t="e">
        <f>+'basedata_EU-15'!$K$49</f>
        <v>#N/A</v>
      </c>
      <c r="N41" s="39">
        <f>+'basedata_EU-15'!$K$50</f>
        <v>0</v>
      </c>
      <c r="O41" s="39">
        <f>+'basedata_EU-15'!$K$51</f>
        <v>0</v>
      </c>
      <c r="P41" s="39">
        <f>+'basedata_EU-15'!$K$52</f>
        <v>0</v>
      </c>
      <c r="Q41" s="39">
        <f>+'basedata_EU-15'!$K$53</f>
        <v>160</v>
      </c>
    </row>
    <row r="43" ht="11.25">
      <c r="A43" s="5" t="s">
        <v>51</v>
      </c>
    </row>
    <row r="44" spans="2:17" ht="11.25">
      <c r="B44" s="38" t="s">
        <v>25</v>
      </c>
      <c r="C44" s="38" t="s">
        <v>36</v>
      </c>
      <c r="D44" s="38" t="s">
        <v>26</v>
      </c>
      <c r="E44" s="38" t="s">
        <v>27</v>
      </c>
      <c r="F44" s="38" t="s">
        <v>38</v>
      </c>
      <c r="G44" s="38" t="s">
        <v>31</v>
      </c>
      <c r="H44" s="38" t="s">
        <v>28</v>
      </c>
      <c r="I44" s="38" t="s">
        <v>29</v>
      </c>
      <c r="J44" s="38" t="s">
        <v>32</v>
      </c>
      <c r="K44" s="38" t="s">
        <v>33</v>
      </c>
      <c r="L44" s="38" t="s">
        <v>34</v>
      </c>
      <c r="M44" s="38" t="s">
        <v>35</v>
      </c>
      <c r="N44" s="38" t="s">
        <v>37</v>
      </c>
      <c r="O44" s="38" t="s">
        <v>30</v>
      </c>
      <c r="P44" s="38" t="s">
        <v>39</v>
      </c>
      <c r="Q44" s="38" t="s">
        <v>40</v>
      </c>
    </row>
    <row r="45" spans="1:17" ht="11.25">
      <c r="A45" s="33">
        <v>1990</v>
      </c>
      <c r="B45" s="39" t="e">
        <f>SUM(C45:Q45)</f>
        <v>#N/A</v>
      </c>
      <c r="C45" s="39">
        <f>+'basedata_EU-15'!B57</f>
        <v>6370</v>
      </c>
      <c r="D45" s="39">
        <f>+'basedata_EU-15'!C57</f>
        <v>1024</v>
      </c>
      <c r="E45" s="39">
        <f>+'basedata_EU-15'!D57</f>
        <v>1808</v>
      </c>
      <c r="F45" s="39" t="e">
        <f>+'basedata_EU-15'!E57</f>
        <v>#N/A</v>
      </c>
      <c r="G45" s="39">
        <f>+'basedata_EU-15'!F57</f>
        <v>19609</v>
      </c>
      <c r="H45" s="39" t="e">
        <f>+'basedata_EU-15'!G57</f>
        <v>#N/A</v>
      </c>
      <c r="I45" s="39" t="e">
        <f>+'basedata_EU-15'!H57</f>
        <v>#N/A</v>
      </c>
      <c r="J45" s="39" t="e">
        <f>+'basedata_EU-15'!I57</f>
        <v>#N/A</v>
      </c>
      <c r="K45" s="39">
        <f>+'basedata_EU-15'!J57</f>
        <v>11098</v>
      </c>
      <c r="L45" s="39" t="e">
        <f>+'basedata_EU-15'!K57</f>
        <v>#N/A</v>
      </c>
      <c r="M45" s="39" t="e">
        <f>+'basedata_EU-15'!L57</f>
        <v>#N/A</v>
      </c>
      <c r="N45" s="39" t="e">
        <f>+'basedata_EU-15'!M57</f>
        <v>#N/A</v>
      </c>
      <c r="O45" s="39">
        <f>+'basedata_EU-15'!N57</f>
        <v>4215</v>
      </c>
      <c r="P45" s="39" t="e">
        <f>+'basedata_EU-15'!O57</f>
        <v>#N/A</v>
      </c>
      <c r="Q45" s="39">
        <f>+'basedata_EU-15'!P57</f>
        <v>11045</v>
      </c>
    </row>
    <row r="46" spans="1:17" ht="11.25">
      <c r="A46" s="33">
        <v>1991</v>
      </c>
      <c r="B46" s="39" t="e">
        <f aca="true" t="shared" si="3" ref="B46:B54">SUM(C46:Q46)</f>
        <v>#N/A</v>
      </c>
      <c r="C46" s="39">
        <f>+'basedata_EU-15'!B58</f>
        <v>6654</v>
      </c>
      <c r="D46" s="39">
        <f>+'basedata_EU-15'!C58</f>
        <v>1128</v>
      </c>
      <c r="E46" s="39">
        <f>+'basedata_EU-15'!D58</f>
        <v>2381</v>
      </c>
      <c r="F46" s="39" t="e">
        <f>+'basedata_EU-15'!E58</f>
        <v>#N/A</v>
      </c>
      <c r="G46" s="39">
        <f>+'basedata_EU-15'!F58</f>
        <v>22667</v>
      </c>
      <c r="H46" s="39">
        <f>+'basedata_EU-15'!G58</f>
        <v>15300</v>
      </c>
      <c r="I46" s="39" t="e">
        <f>+'basedata_EU-15'!H58</f>
        <v>#N/A</v>
      </c>
      <c r="J46" s="39" t="e">
        <f>+'basedata_EU-15'!I58</f>
        <v>#N/A</v>
      </c>
      <c r="K46" s="39">
        <f>+'basedata_EU-15'!J58</f>
        <v>11348</v>
      </c>
      <c r="L46" s="39" t="e">
        <f>+'basedata_EU-15'!K58</f>
        <v>#N/A</v>
      </c>
      <c r="M46" s="39" t="e">
        <f>+'basedata_EU-15'!L58</f>
        <v>#N/A</v>
      </c>
      <c r="N46" s="39" t="e">
        <f>+'basedata_EU-15'!M58</f>
        <v>#N/A</v>
      </c>
      <c r="O46" s="39">
        <f>+'basedata_EU-15'!N58</f>
        <v>4780</v>
      </c>
      <c r="P46" s="39" t="e">
        <f>+'basedata_EU-15'!O58</f>
        <v>#N/A</v>
      </c>
      <c r="Q46" s="39">
        <f>+'basedata_EU-15'!P58</f>
        <v>11069</v>
      </c>
    </row>
    <row r="47" spans="1:17" ht="11.25">
      <c r="A47" s="33">
        <v>1992</v>
      </c>
      <c r="B47" s="39" t="e">
        <f t="shared" si="3"/>
        <v>#N/A</v>
      </c>
      <c r="C47" s="39">
        <f>+'basedata_EU-15'!B59</f>
        <v>6701</v>
      </c>
      <c r="D47" s="39">
        <f>+'basedata_EU-15'!C59</f>
        <v>1168</v>
      </c>
      <c r="E47" s="39">
        <f>+'basedata_EU-15'!D59</f>
        <v>2631</v>
      </c>
      <c r="F47" s="39" t="e">
        <f>+'basedata_EU-15'!E59</f>
        <v>#N/A</v>
      </c>
      <c r="G47" s="39">
        <f>+'basedata_EU-15'!F59</f>
        <v>23382</v>
      </c>
      <c r="H47" s="39">
        <f>+'basedata_EU-15'!G59</f>
        <v>15400</v>
      </c>
      <c r="I47" s="39" t="e">
        <f>+'basedata_EU-15'!H59</f>
        <v>#N/A</v>
      </c>
      <c r="J47" s="39" t="e">
        <f>+'basedata_EU-15'!I59</f>
        <v>#N/A</v>
      </c>
      <c r="K47" s="39">
        <f>+'basedata_EU-15'!J59</f>
        <v>11809</v>
      </c>
      <c r="L47" s="39" t="e">
        <f>+'basedata_EU-15'!K59</f>
        <v>#N/A</v>
      </c>
      <c r="M47" s="39" t="e">
        <f>+'basedata_EU-15'!L59</f>
        <v>#N/A</v>
      </c>
      <c r="N47" s="39" t="e">
        <f>+'basedata_EU-15'!M59</f>
        <v>#N/A</v>
      </c>
      <c r="O47" s="39">
        <f>+'basedata_EU-15'!N59</f>
        <v>5266</v>
      </c>
      <c r="P47" s="39" t="e">
        <f>+'basedata_EU-15'!O59</f>
        <v>#N/A</v>
      </c>
      <c r="Q47" s="39">
        <f>+'basedata_EU-15'!P59</f>
        <v>10398</v>
      </c>
    </row>
    <row r="48" spans="1:17" ht="11.25">
      <c r="A48" s="33">
        <v>1993</v>
      </c>
      <c r="B48" s="39" t="e">
        <f t="shared" si="3"/>
        <v>#N/A</v>
      </c>
      <c r="C48" s="39">
        <f>+'basedata_EU-15'!B60</f>
        <v>6721</v>
      </c>
      <c r="D48" s="39">
        <f>+'basedata_EU-15'!C60</f>
        <v>1263</v>
      </c>
      <c r="E48" s="39">
        <f>+'basedata_EU-15'!D60</f>
        <v>986</v>
      </c>
      <c r="F48" s="39" t="e">
        <f>+'basedata_EU-15'!E60</f>
        <v>#N/A</v>
      </c>
      <c r="G48" s="39">
        <f>+'basedata_EU-15'!F60</f>
        <v>23312</v>
      </c>
      <c r="H48" s="39" t="e">
        <f>+'basedata_EU-15'!G60</f>
        <v>#N/A</v>
      </c>
      <c r="I48" s="39" t="e">
        <f>+'basedata_EU-15'!H60</f>
        <v>#N/A</v>
      </c>
      <c r="J48" s="39" t="e">
        <f>+'basedata_EU-15'!I60</f>
        <v>#N/A</v>
      </c>
      <c r="K48" s="39">
        <f>+'basedata_EU-15'!J60</f>
        <v>12232</v>
      </c>
      <c r="L48" s="39" t="e">
        <f>+'basedata_EU-15'!K60</f>
        <v>#N/A</v>
      </c>
      <c r="M48" s="39" t="e">
        <f>+'basedata_EU-15'!L60</f>
        <v>#N/A</v>
      </c>
      <c r="N48" s="39" t="e">
        <f>+'basedata_EU-15'!M60</f>
        <v>#N/A</v>
      </c>
      <c r="O48" s="39">
        <f>+'basedata_EU-15'!N60</f>
        <v>5409</v>
      </c>
      <c r="P48" s="39" t="e">
        <f>+'basedata_EU-15'!O60</f>
        <v>#N/A</v>
      </c>
      <c r="Q48" s="39">
        <f>+'basedata_EU-15'!P60</f>
        <v>11605</v>
      </c>
    </row>
    <row r="49" spans="1:17" ht="11.25">
      <c r="A49" s="33">
        <v>1994</v>
      </c>
      <c r="B49" s="39" t="e">
        <f t="shared" si="3"/>
        <v>#N/A</v>
      </c>
      <c r="C49" s="39">
        <f>+'basedata_EU-15'!B61</f>
        <v>6990</v>
      </c>
      <c r="D49" s="39">
        <f>+'basedata_EU-15'!C61</f>
        <v>1372</v>
      </c>
      <c r="E49" s="39">
        <f>+'basedata_EU-15'!D61</f>
        <v>1092</v>
      </c>
      <c r="F49" s="39" t="e">
        <f>+'basedata_EU-15'!E61</f>
        <v>#N/A</v>
      </c>
      <c r="G49" s="39">
        <f>+'basedata_EU-15'!F61</f>
        <v>22187</v>
      </c>
      <c r="H49" s="39" t="e">
        <f>+'basedata_EU-15'!G61</f>
        <v>#N/A</v>
      </c>
      <c r="I49" s="39" t="e">
        <f>+'basedata_EU-15'!H61</f>
        <v>#N/A</v>
      </c>
      <c r="J49" s="39" t="e">
        <f>+'basedata_EU-15'!I61</f>
        <v>#N/A</v>
      </c>
      <c r="K49" s="39" t="e">
        <f>+'basedata_EU-15'!J61</f>
        <v>#N/A</v>
      </c>
      <c r="L49" s="39" t="e">
        <f>+'basedata_EU-15'!K61</f>
        <v>#N/A</v>
      </c>
      <c r="M49" s="39" t="e">
        <f>+'basedata_EU-15'!L61</f>
        <v>#N/A</v>
      </c>
      <c r="N49" s="39" t="e">
        <f>+'basedata_EU-15'!M61</f>
        <v>#N/A</v>
      </c>
      <c r="O49" s="39">
        <f>+'basedata_EU-15'!N61</f>
        <v>5479</v>
      </c>
      <c r="P49" s="39" t="e">
        <f>+'basedata_EU-15'!O61</f>
        <v>#N/A</v>
      </c>
      <c r="Q49" s="39">
        <f>+'basedata_EU-15'!P61</f>
        <v>11972</v>
      </c>
    </row>
    <row r="50" spans="1:17" ht="11.25">
      <c r="A50" s="33">
        <v>1995</v>
      </c>
      <c r="B50" s="39" t="e">
        <f t="shared" si="3"/>
        <v>#N/A</v>
      </c>
      <c r="C50" s="39">
        <f>+'basedata_EU-15'!B62</f>
        <v>6766</v>
      </c>
      <c r="D50" s="39">
        <f>+'basedata_EU-15'!C62</f>
        <v>1298</v>
      </c>
      <c r="E50" s="39">
        <f>+'basedata_EU-15'!D62</f>
        <v>3125</v>
      </c>
      <c r="F50" s="39" t="e">
        <f>+'basedata_EU-15'!E62</f>
        <v>#N/A</v>
      </c>
      <c r="G50" s="39">
        <f>+'basedata_EU-15'!F62</f>
        <v>22272</v>
      </c>
      <c r="H50" s="39" t="e">
        <f>+'basedata_EU-15'!G62</f>
        <v>#N/A</v>
      </c>
      <c r="I50" s="39" t="e">
        <f>+'basedata_EU-15'!H62</f>
        <v>#N/A</v>
      </c>
      <c r="J50" s="39" t="e">
        <f>+'basedata_EU-15'!I62</f>
        <v>#N/A</v>
      </c>
      <c r="K50" s="39">
        <f>+'basedata_EU-15'!J62</f>
        <v>9650</v>
      </c>
      <c r="L50" s="39" t="e">
        <f>+'basedata_EU-15'!K62</f>
        <v>#N/A</v>
      </c>
      <c r="M50" s="39" t="e">
        <f>+'basedata_EU-15'!L62</f>
        <v>#N/A</v>
      </c>
      <c r="N50" s="39" t="e">
        <f>+'basedata_EU-15'!M62</f>
        <v>#N/A</v>
      </c>
      <c r="O50" s="39">
        <f>+'basedata_EU-15'!N62</f>
        <v>5887</v>
      </c>
      <c r="P50" s="39" t="e">
        <f>+'basedata_EU-15'!O62</f>
        <v>#N/A</v>
      </c>
      <c r="Q50" s="39">
        <f>+'basedata_EU-15'!P62</f>
        <v>11127</v>
      </c>
    </row>
    <row r="51" spans="1:17" ht="11.25">
      <c r="A51" s="33">
        <v>1996</v>
      </c>
      <c r="B51" s="39" t="e">
        <f t="shared" si="3"/>
        <v>#N/A</v>
      </c>
      <c r="C51" s="39">
        <f>+'basedata_EU-15'!B63</f>
        <v>7073</v>
      </c>
      <c r="D51" s="39">
        <f>+'basedata_EU-15'!C63</f>
        <v>1449</v>
      </c>
      <c r="E51" s="39">
        <f>+'basedata_EU-15'!D63</f>
        <v>3457</v>
      </c>
      <c r="F51" s="39" t="e">
        <f>+'basedata_EU-15'!E63</f>
        <v>#N/A</v>
      </c>
      <c r="G51" s="39">
        <f>+'basedata_EU-15'!F63</f>
        <v>21909</v>
      </c>
      <c r="H51" s="39" t="e">
        <f>+'basedata_EU-15'!G63</f>
        <v>#N/A</v>
      </c>
      <c r="I51" s="39" t="e">
        <f>+'basedata_EU-15'!H63</f>
        <v>#N/A</v>
      </c>
      <c r="J51" s="39" t="e">
        <f>+'basedata_EU-15'!I63</f>
        <v>#N/A</v>
      </c>
      <c r="K51" s="39">
        <f>+'basedata_EU-15'!J63</f>
        <v>10101</v>
      </c>
      <c r="L51" s="39" t="e">
        <f>+'basedata_EU-15'!K63</f>
        <v>#N/A</v>
      </c>
      <c r="M51" s="39" t="e">
        <f>+'basedata_EU-15'!L63</f>
        <v>#N/A</v>
      </c>
      <c r="N51" s="39" t="e">
        <f>+'basedata_EU-15'!M63</f>
        <v>#N/A</v>
      </c>
      <c r="O51" s="39">
        <f>+'basedata_EU-15'!N63</f>
        <v>6113</v>
      </c>
      <c r="P51" s="39" t="e">
        <f>+'basedata_EU-15'!O63</f>
        <v>#N/A</v>
      </c>
      <c r="Q51" s="39">
        <f>+'basedata_EU-15'!P63</f>
        <v>11623</v>
      </c>
    </row>
    <row r="52" spans="1:17" ht="11.25">
      <c r="A52" s="33">
        <v>1997</v>
      </c>
      <c r="B52" s="39" t="e">
        <f t="shared" si="3"/>
        <v>#N/A</v>
      </c>
      <c r="C52" s="39">
        <f>+'basedata_EU-15'!B64</f>
        <v>8020</v>
      </c>
      <c r="D52" s="39">
        <f>+'basedata_EU-15'!C64</f>
        <v>1526</v>
      </c>
      <c r="E52" s="39">
        <f>+'basedata_EU-15'!D64</f>
        <v>3799</v>
      </c>
      <c r="F52" s="39" t="e">
        <f>+'basedata_EU-15'!E64</f>
        <v>#N/A</v>
      </c>
      <c r="G52" s="39">
        <f>+'basedata_EU-15'!F64</f>
        <v>22089</v>
      </c>
      <c r="H52" s="39" t="e">
        <f>+'basedata_EU-15'!G64</f>
        <v>#N/A</v>
      </c>
      <c r="I52" s="39" t="e">
        <f>+'basedata_EU-15'!H64</f>
        <v>#N/A</v>
      </c>
      <c r="J52" s="39" t="e">
        <f>+'basedata_EU-15'!I64</f>
        <v>#N/A</v>
      </c>
      <c r="K52" s="39">
        <f>+'basedata_EU-15'!J64</f>
        <v>9797</v>
      </c>
      <c r="L52" s="39" t="e">
        <f>+'basedata_EU-15'!K64</f>
        <v>#N/A</v>
      </c>
      <c r="M52" s="39" t="e">
        <f>+'basedata_EU-15'!L64</f>
        <v>#N/A</v>
      </c>
      <c r="N52" s="39" t="e">
        <f>+'basedata_EU-15'!M64</f>
        <v>#N/A</v>
      </c>
      <c r="O52" s="39">
        <f>+'basedata_EU-15'!N64</f>
        <v>6534</v>
      </c>
      <c r="P52" s="39" t="e">
        <f>+'basedata_EU-15'!O64</f>
        <v>#N/A</v>
      </c>
      <c r="Q52" s="39">
        <f>+'basedata_EU-15'!P64</f>
        <v>11325</v>
      </c>
    </row>
    <row r="53" spans="1:17" ht="11.25">
      <c r="A53" s="33">
        <v>1998</v>
      </c>
      <c r="B53" s="39" t="e">
        <f t="shared" si="3"/>
        <v>#N/A</v>
      </c>
      <c r="C53" s="39">
        <f>+'basedata_EU-15'!B65</f>
        <v>8165</v>
      </c>
      <c r="D53" s="39">
        <f>+'basedata_EU-15'!C65</f>
        <v>1570</v>
      </c>
      <c r="E53" s="39">
        <f>+'basedata_EU-15'!D65</f>
        <v>3897</v>
      </c>
      <c r="F53" s="39" t="e">
        <f>+'basedata_EU-15'!E65</f>
        <v>#N/A</v>
      </c>
      <c r="G53" s="39">
        <f>+'basedata_EU-15'!F65</f>
        <v>21581</v>
      </c>
      <c r="H53" s="39" t="e">
        <f>+'basedata_EU-15'!G65</f>
        <v>#N/A</v>
      </c>
      <c r="I53" s="39" t="e">
        <f>+'basedata_EU-15'!H65</f>
        <v>#N/A</v>
      </c>
      <c r="J53" s="39" t="e">
        <f>+'basedata_EU-15'!I65</f>
        <v>#N/A</v>
      </c>
      <c r="K53" s="39">
        <f>+'basedata_EU-15'!J65</f>
        <v>10624</v>
      </c>
      <c r="L53" s="39" t="e">
        <f>+'basedata_EU-15'!K65</f>
        <v>#N/A</v>
      </c>
      <c r="M53" s="39" t="e">
        <f>+'basedata_EU-15'!L65</f>
        <v>#N/A</v>
      </c>
      <c r="N53" s="39" t="e">
        <f>+'basedata_EU-15'!M65</f>
        <v>#N/A</v>
      </c>
      <c r="O53" s="39">
        <f>+'basedata_EU-15'!N65</f>
        <v>6872</v>
      </c>
      <c r="P53" s="39" t="e">
        <f>+'basedata_EU-15'!O65</f>
        <v>#N/A</v>
      </c>
      <c r="Q53" s="39">
        <f>+'basedata_EU-15'!P65</f>
        <v>11666</v>
      </c>
    </row>
    <row r="54" spans="1:17" ht="11.25">
      <c r="A54" s="33">
        <v>1999</v>
      </c>
      <c r="B54" s="39" t="e">
        <f t="shared" si="3"/>
        <v>#N/A</v>
      </c>
      <c r="C54" s="39">
        <f>+'basedata_EU-15'!B66</f>
        <v>7631</v>
      </c>
      <c r="D54" s="39">
        <f>+'basedata_EU-15'!C66</f>
        <v>1577</v>
      </c>
      <c r="E54" s="39">
        <f>+'basedata_EU-15'!D66</f>
        <v>4254</v>
      </c>
      <c r="F54" s="39" t="e">
        <f>+'basedata_EU-15'!E66</f>
        <v>#N/A</v>
      </c>
      <c r="G54" s="39">
        <f>+'basedata_EU-15'!F66</f>
        <v>21322</v>
      </c>
      <c r="H54" s="39" t="e">
        <f>+'basedata_EU-15'!G66</f>
        <v>#N/A</v>
      </c>
      <c r="I54" s="39" t="e">
        <f>+'basedata_EU-15'!H66</f>
        <v>#N/A</v>
      </c>
      <c r="J54" s="39" t="e">
        <f>+'basedata_EU-15'!I66</f>
        <v>#N/A</v>
      </c>
      <c r="K54" s="39">
        <f>+'basedata_EU-15'!J66</f>
        <v>10411</v>
      </c>
      <c r="L54" s="39" t="e">
        <f>+'basedata_EU-15'!K66</f>
        <v>#N/A</v>
      </c>
      <c r="M54" s="39" t="e">
        <f>+'basedata_EU-15'!L66</f>
        <v>#N/A</v>
      </c>
      <c r="N54" s="39" t="e">
        <f>+'basedata_EU-15'!M66</f>
        <v>#N/A</v>
      </c>
      <c r="O54" s="39">
        <f>+'basedata_EU-15'!N66</f>
        <v>7031</v>
      </c>
      <c r="P54" s="39" t="e">
        <f>+'basedata_EU-15'!O66</f>
        <v>#N/A</v>
      </c>
      <c r="Q54" s="39">
        <f>+'basedata_EU-15'!P66</f>
        <v>11611</v>
      </c>
    </row>
    <row r="56" ht="11.25">
      <c r="A56" s="5" t="s">
        <v>52</v>
      </c>
    </row>
    <row r="57" spans="1:17" ht="11.25">
      <c r="A57" s="5"/>
      <c r="B57" s="38" t="s">
        <v>25</v>
      </c>
      <c r="C57" s="38" t="s">
        <v>36</v>
      </c>
      <c r="D57" s="38" t="s">
        <v>26</v>
      </c>
      <c r="E57" s="38" t="s">
        <v>27</v>
      </c>
      <c r="F57" s="38" t="s">
        <v>38</v>
      </c>
      <c r="G57" s="38" t="s">
        <v>31</v>
      </c>
      <c r="H57" s="38" t="s">
        <v>28</v>
      </c>
      <c r="I57" s="38" t="s">
        <v>29</v>
      </c>
      <c r="J57" s="38" t="s">
        <v>32</v>
      </c>
      <c r="K57" s="38" t="s">
        <v>33</v>
      </c>
      <c r="L57" s="38" t="s">
        <v>34</v>
      </c>
      <c r="M57" s="38" t="s">
        <v>35</v>
      </c>
      <c r="N57" s="38" t="s">
        <v>37</v>
      </c>
      <c r="O57" s="38" t="s">
        <v>30</v>
      </c>
      <c r="P57" s="38" t="s">
        <v>39</v>
      </c>
      <c r="Q57" s="38" t="s">
        <v>40</v>
      </c>
    </row>
    <row r="58" spans="1:17" ht="11.25">
      <c r="A58" s="33">
        <v>1990</v>
      </c>
      <c r="B58" s="39" t="e">
        <f>+B45+B32+B19+B6</f>
        <v>#N/A</v>
      </c>
      <c r="C58" s="39" t="e">
        <f aca="true" t="shared" si="4" ref="C58:Q58">+C45+C32+C19+C6</f>
        <v>#N/A</v>
      </c>
      <c r="D58" s="39">
        <f t="shared" si="4"/>
        <v>46876</v>
      </c>
      <c r="E58" s="39">
        <f t="shared" si="4"/>
        <v>15292</v>
      </c>
      <c r="F58" s="39" t="e">
        <f t="shared" si="4"/>
        <v>#N/A</v>
      </c>
      <c r="G58" s="39">
        <f t="shared" si="4"/>
        <v>215760</v>
      </c>
      <c r="H58" s="39" t="e">
        <f t="shared" si="4"/>
        <v>#N/A</v>
      </c>
      <c r="I58" s="39" t="e">
        <f t="shared" si="4"/>
        <v>#N/A</v>
      </c>
      <c r="J58" s="39" t="e">
        <f t="shared" si="4"/>
        <v>#N/A</v>
      </c>
      <c r="K58" s="39" t="e">
        <f t="shared" si="4"/>
        <v>#N/A</v>
      </c>
      <c r="L58" s="39" t="e">
        <f t="shared" si="4"/>
        <v>#N/A</v>
      </c>
      <c r="M58" s="39" t="e">
        <f t="shared" si="4"/>
        <v>#N/A</v>
      </c>
      <c r="N58" s="39" t="e">
        <f t="shared" si="4"/>
        <v>#N/A</v>
      </c>
      <c r="O58" s="39">
        <f t="shared" si="4"/>
        <v>123890</v>
      </c>
      <c r="P58" s="39" t="e">
        <f t="shared" si="4"/>
        <v>#N/A</v>
      </c>
      <c r="Q58" s="39">
        <f t="shared" si="4"/>
        <v>288874</v>
      </c>
    </row>
    <row r="59" spans="1:17" ht="11.25">
      <c r="A59" s="33">
        <v>1991</v>
      </c>
      <c r="B59" s="39" t="e">
        <f aca="true" t="shared" si="5" ref="B59:B65">+B46+B33+B20+B7</f>
        <v>#N/A</v>
      </c>
      <c r="C59" s="39" t="e">
        <f aca="true" t="shared" si="6" ref="C59:Q59">+C46+C33+C20+C7</f>
        <v>#N/A</v>
      </c>
      <c r="D59" s="39">
        <f t="shared" si="6"/>
        <v>48583</v>
      </c>
      <c r="E59" s="39">
        <f t="shared" si="6"/>
        <v>15862</v>
      </c>
      <c r="F59" s="39" t="e">
        <f t="shared" si="6"/>
        <v>#N/A</v>
      </c>
      <c r="G59" s="39">
        <f t="shared" si="6"/>
        <v>222343</v>
      </c>
      <c r="H59" s="39" t="e">
        <f t="shared" si="6"/>
        <v>#N/A</v>
      </c>
      <c r="I59" s="39" t="e">
        <f t="shared" si="6"/>
        <v>#N/A</v>
      </c>
      <c r="J59" s="39" t="e">
        <f t="shared" si="6"/>
        <v>#N/A</v>
      </c>
      <c r="K59" s="39" t="e">
        <f t="shared" si="6"/>
        <v>#N/A</v>
      </c>
      <c r="L59" s="39" t="e">
        <f t="shared" si="6"/>
        <v>#N/A</v>
      </c>
      <c r="M59" s="39" t="e">
        <f t="shared" si="6"/>
        <v>#N/A</v>
      </c>
      <c r="N59" s="39" t="e">
        <f t="shared" si="6"/>
        <v>#N/A</v>
      </c>
      <c r="O59" s="39">
        <f t="shared" si="6"/>
        <v>101970</v>
      </c>
      <c r="P59" s="39" t="e">
        <f t="shared" si="6"/>
        <v>#N/A</v>
      </c>
      <c r="Q59" s="39" t="e">
        <f t="shared" si="6"/>
        <v>#N/A</v>
      </c>
    </row>
    <row r="60" spans="1:17" ht="11.25">
      <c r="A60" s="33">
        <v>1992</v>
      </c>
      <c r="B60" s="39" t="e">
        <f t="shared" si="5"/>
        <v>#N/A</v>
      </c>
      <c r="C60" s="39">
        <f aca="true" t="shared" si="7" ref="C60:Q60">+C47+C34+C21+C8</f>
        <v>24890.5</v>
      </c>
      <c r="D60" s="39">
        <f t="shared" si="7"/>
        <v>47197</v>
      </c>
      <c r="E60" s="39">
        <f t="shared" si="7"/>
        <v>17088</v>
      </c>
      <c r="F60" s="39" t="e">
        <f t="shared" si="7"/>
        <v>#N/A</v>
      </c>
      <c r="G60" s="39">
        <f t="shared" si="7"/>
        <v>225364</v>
      </c>
      <c r="H60" s="39" t="e">
        <f t="shared" si="7"/>
        <v>#N/A</v>
      </c>
      <c r="I60" s="39" t="e">
        <f t="shared" si="7"/>
        <v>#N/A</v>
      </c>
      <c r="J60" s="39" t="e">
        <f t="shared" si="7"/>
        <v>#N/A</v>
      </c>
      <c r="K60" s="39" t="e">
        <f t="shared" si="7"/>
        <v>#N/A</v>
      </c>
      <c r="L60" s="39" t="e">
        <f t="shared" si="7"/>
        <v>#N/A</v>
      </c>
      <c r="M60" s="39" t="e">
        <f t="shared" si="7"/>
        <v>#N/A</v>
      </c>
      <c r="N60" s="39" t="e">
        <f t="shared" si="7"/>
        <v>#N/A</v>
      </c>
      <c r="O60" s="39">
        <f t="shared" si="7"/>
        <v>102972</v>
      </c>
      <c r="P60" s="39" t="e">
        <f t="shared" si="7"/>
        <v>#N/A</v>
      </c>
      <c r="Q60" s="39" t="e">
        <f t="shared" si="7"/>
        <v>#N/A</v>
      </c>
    </row>
    <row r="61" spans="1:17" ht="11.25">
      <c r="A61" s="33">
        <v>1993</v>
      </c>
      <c r="B61" s="39" t="e">
        <f t="shared" si="5"/>
        <v>#N/A</v>
      </c>
      <c r="C61" s="39">
        <f aca="true" t="shared" si="8" ref="C61:Q61">+C48+C35+C22+C9</f>
        <v>24822.4</v>
      </c>
      <c r="D61" s="39">
        <f t="shared" si="8"/>
        <v>49726</v>
      </c>
      <c r="E61" s="39">
        <f t="shared" si="8"/>
        <v>22796</v>
      </c>
      <c r="F61" s="39" t="e">
        <f t="shared" si="8"/>
        <v>#N/A</v>
      </c>
      <c r="G61" s="39">
        <f t="shared" si="8"/>
        <v>214457</v>
      </c>
      <c r="H61" s="39" t="e">
        <f t="shared" si="8"/>
        <v>#N/A</v>
      </c>
      <c r="I61" s="39" t="e">
        <f t="shared" si="8"/>
        <v>#N/A</v>
      </c>
      <c r="J61" s="39" t="e">
        <f t="shared" si="8"/>
        <v>#N/A</v>
      </c>
      <c r="K61" s="39" t="e">
        <f t="shared" si="8"/>
        <v>#N/A</v>
      </c>
      <c r="L61" s="39" t="e">
        <f t="shared" si="8"/>
        <v>#N/A</v>
      </c>
      <c r="M61" s="39" t="e">
        <f t="shared" si="8"/>
        <v>#N/A</v>
      </c>
      <c r="N61" s="39" t="e">
        <f t="shared" si="8"/>
        <v>#N/A</v>
      </c>
      <c r="O61" s="39">
        <f t="shared" si="8"/>
        <v>103392</v>
      </c>
      <c r="P61" s="39" t="e">
        <f t="shared" si="8"/>
        <v>#N/A</v>
      </c>
      <c r="Q61" s="39">
        <f t="shared" si="8"/>
        <v>259105</v>
      </c>
    </row>
    <row r="62" spans="1:17" ht="11.25">
      <c r="A62" s="33">
        <v>1994</v>
      </c>
      <c r="B62" s="39" t="e">
        <f t="shared" si="5"/>
        <v>#N/A</v>
      </c>
      <c r="C62" s="39">
        <f aca="true" t="shared" si="9" ref="C62:Q62">+C49+C36+C23+C10</f>
        <v>27177.5</v>
      </c>
      <c r="D62" s="39">
        <f t="shared" si="9"/>
        <v>56574</v>
      </c>
      <c r="E62" s="39">
        <f t="shared" si="9"/>
        <v>24752</v>
      </c>
      <c r="F62" s="39" t="e">
        <f t="shared" si="9"/>
        <v>#N/A</v>
      </c>
      <c r="G62" s="39">
        <f t="shared" si="9"/>
        <v>224777</v>
      </c>
      <c r="H62" s="39" t="e">
        <f t="shared" si="9"/>
        <v>#N/A</v>
      </c>
      <c r="I62" s="39" t="e">
        <f t="shared" si="9"/>
        <v>#N/A</v>
      </c>
      <c r="J62" s="39" t="e">
        <f t="shared" si="9"/>
        <v>#N/A</v>
      </c>
      <c r="K62" s="39" t="e">
        <f t="shared" si="9"/>
        <v>#N/A</v>
      </c>
      <c r="L62" s="39" t="e">
        <f t="shared" si="9"/>
        <v>#N/A</v>
      </c>
      <c r="M62" s="39" t="e">
        <f t="shared" si="9"/>
        <v>#N/A</v>
      </c>
      <c r="N62" s="39" t="e">
        <f t="shared" si="9"/>
        <v>#N/A</v>
      </c>
      <c r="O62" s="39">
        <f t="shared" si="9"/>
        <v>111584</v>
      </c>
      <c r="P62" s="39" t="e">
        <f t="shared" si="9"/>
        <v>#N/A</v>
      </c>
      <c r="Q62" s="39">
        <f t="shared" si="9"/>
        <v>264572</v>
      </c>
    </row>
    <row r="63" spans="1:17" ht="11.25">
      <c r="A63" s="33">
        <v>1995</v>
      </c>
      <c r="B63" s="39" t="e">
        <f t="shared" si="5"/>
        <v>#N/A</v>
      </c>
      <c r="C63" s="39">
        <f aca="true" t="shared" si="10" ref="C63:Q63">+C50+C37+C24+C11</f>
        <v>36845</v>
      </c>
      <c r="D63" s="39">
        <f t="shared" si="10"/>
        <v>56878</v>
      </c>
      <c r="E63" s="39">
        <f t="shared" si="10"/>
        <v>27527</v>
      </c>
      <c r="F63" s="39" t="e">
        <f t="shared" si="10"/>
        <v>#N/A</v>
      </c>
      <c r="G63" s="39">
        <f t="shared" si="10"/>
        <v>236258</v>
      </c>
      <c r="H63" s="39" t="e">
        <f t="shared" si="10"/>
        <v>#N/A</v>
      </c>
      <c r="I63" s="39" t="e">
        <f t="shared" si="10"/>
        <v>#N/A</v>
      </c>
      <c r="J63" s="39" t="e">
        <f t="shared" si="10"/>
        <v>#N/A</v>
      </c>
      <c r="K63" s="39">
        <f t="shared" si="10"/>
        <v>217453</v>
      </c>
      <c r="L63" s="39" t="e">
        <f t="shared" si="10"/>
        <v>#N/A</v>
      </c>
      <c r="M63" s="39" t="e">
        <f t="shared" si="10"/>
        <v>#N/A</v>
      </c>
      <c r="N63" s="39" t="e">
        <f t="shared" si="10"/>
        <v>#N/A</v>
      </c>
      <c r="O63" s="39">
        <f t="shared" si="10"/>
        <v>117542</v>
      </c>
      <c r="P63" s="39" t="e">
        <f t="shared" si="10"/>
        <v>#N/A</v>
      </c>
      <c r="Q63" s="39">
        <f t="shared" si="10"/>
        <v>274537</v>
      </c>
    </row>
    <row r="64" spans="1:17" ht="11.25">
      <c r="A64" s="33">
        <v>1996</v>
      </c>
      <c r="B64" s="39" t="e">
        <f t="shared" si="5"/>
        <v>#N/A</v>
      </c>
      <c r="C64" s="39">
        <f aca="true" t="shared" si="11" ref="C64:Q64">+C51+C38+C25+C12</f>
        <v>37944</v>
      </c>
      <c r="D64" s="39">
        <f t="shared" si="11"/>
        <v>52688</v>
      </c>
      <c r="E64" s="39">
        <f t="shared" si="11"/>
        <v>26535</v>
      </c>
      <c r="F64" s="39" t="e">
        <f t="shared" si="11"/>
        <v>#N/A</v>
      </c>
      <c r="G64" s="39">
        <f t="shared" si="11"/>
        <v>236913</v>
      </c>
      <c r="H64" s="39" t="e">
        <f t="shared" si="11"/>
        <v>#N/A</v>
      </c>
      <c r="I64" s="39" t="e">
        <f t="shared" si="11"/>
        <v>#N/A</v>
      </c>
      <c r="J64" s="39" t="e">
        <f t="shared" si="11"/>
        <v>#N/A</v>
      </c>
      <c r="K64" s="39">
        <f t="shared" si="11"/>
        <v>229560</v>
      </c>
      <c r="L64" s="39" t="e">
        <f t="shared" si="11"/>
        <v>#N/A</v>
      </c>
      <c r="M64" s="39" t="e">
        <f t="shared" si="11"/>
        <v>#N/A</v>
      </c>
      <c r="N64" s="39" t="e">
        <f t="shared" si="11"/>
        <v>#N/A</v>
      </c>
      <c r="O64" s="39">
        <f t="shared" si="11"/>
        <v>118073</v>
      </c>
      <c r="P64" s="39" t="e">
        <f t="shared" si="11"/>
        <v>#N/A</v>
      </c>
      <c r="Q64" s="39">
        <f t="shared" si="11"/>
        <v>279672</v>
      </c>
    </row>
    <row r="65" spans="1:17" ht="11.25">
      <c r="A65" s="33">
        <v>1997</v>
      </c>
      <c r="B65" s="39" t="e">
        <f t="shared" si="5"/>
        <v>#N/A</v>
      </c>
      <c r="C65" s="39">
        <f aca="true" t="shared" si="12" ref="C65:Q65">+C52+C39+C26+C13</f>
        <v>48826</v>
      </c>
      <c r="D65" s="39" t="e">
        <f t="shared" si="12"/>
        <v>#N/A</v>
      </c>
      <c r="E65" s="39">
        <f t="shared" si="12"/>
        <v>27301</v>
      </c>
      <c r="F65" s="39" t="e">
        <f t="shared" si="12"/>
        <v>#N/A</v>
      </c>
      <c r="G65" s="39">
        <f t="shared" si="12"/>
        <v>243231</v>
      </c>
      <c r="H65" s="39" t="e">
        <f t="shared" si="12"/>
        <v>#N/A</v>
      </c>
      <c r="I65" s="39" t="e">
        <f t="shared" si="12"/>
        <v>#N/A</v>
      </c>
      <c r="J65" s="39" t="e">
        <f t="shared" si="12"/>
        <v>#N/A</v>
      </c>
      <c r="K65" s="39">
        <f t="shared" si="12"/>
        <v>240121</v>
      </c>
      <c r="L65" s="39" t="e">
        <f t="shared" si="12"/>
        <v>#N/A</v>
      </c>
      <c r="M65" s="39" t="e">
        <f t="shared" si="12"/>
        <v>#N/A</v>
      </c>
      <c r="N65" s="39" t="e">
        <f t="shared" si="12"/>
        <v>#N/A</v>
      </c>
      <c r="O65" s="39">
        <f t="shared" si="12"/>
        <v>127401</v>
      </c>
      <c r="P65" s="39" t="e">
        <f t="shared" si="12"/>
        <v>#N/A</v>
      </c>
      <c r="Q65" s="39">
        <f t="shared" si="12"/>
        <v>286085</v>
      </c>
    </row>
    <row r="66" spans="1:17" ht="11.25">
      <c r="A66" s="33">
        <v>1998</v>
      </c>
      <c r="B66" s="39" t="e">
        <f aca="true" t="shared" si="13" ref="B66:Q66">+B53+B40+B27+B14</f>
        <v>#N/A</v>
      </c>
      <c r="C66" s="39">
        <f t="shared" si="13"/>
        <v>50588</v>
      </c>
      <c r="D66" s="39" t="e">
        <f t="shared" si="13"/>
        <v>#N/A</v>
      </c>
      <c r="E66" s="39">
        <f t="shared" si="13"/>
        <v>27327</v>
      </c>
      <c r="F66" s="39" t="e">
        <f t="shared" si="13"/>
        <v>#N/A</v>
      </c>
      <c r="G66" s="39">
        <f t="shared" si="13"/>
        <v>252261</v>
      </c>
      <c r="H66" s="39" t="e">
        <f t="shared" si="13"/>
        <v>#N/A</v>
      </c>
      <c r="I66" s="39" t="e">
        <f t="shared" si="13"/>
        <v>#N/A</v>
      </c>
      <c r="J66" s="39" t="e">
        <f t="shared" si="13"/>
        <v>#N/A</v>
      </c>
      <c r="K66" s="39">
        <f t="shared" si="13"/>
        <v>224687</v>
      </c>
      <c r="L66" s="39" t="e">
        <f t="shared" si="13"/>
        <v>#N/A</v>
      </c>
      <c r="M66" s="39" t="e">
        <f t="shared" si="13"/>
        <v>#N/A</v>
      </c>
      <c r="N66" s="39" t="e">
        <f t="shared" si="13"/>
        <v>#N/A</v>
      </c>
      <c r="O66" s="39">
        <f t="shared" si="13"/>
        <v>143456</v>
      </c>
      <c r="P66" s="39" t="e">
        <f t="shared" si="13"/>
        <v>#N/A</v>
      </c>
      <c r="Q66" s="39">
        <f t="shared" si="13"/>
        <v>285956</v>
      </c>
    </row>
    <row r="67" spans="1:17" ht="11.25">
      <c r="A67" s="33">
        <v>1999</v>
      </c>
      <c r="B67" s="39" t="e">
        <f aca="true" t="shared" si="14" ref="B67:Q67">+B54+B41+B28+B15</f>
        <v>#N/A</v>
      </c>
      <c r="C67" s="39">
        <f t="shared" si="14"/>
        <v>48136</v>
      </c>
      <c r="D67" s="39" t="e">
        <f t="shared" si="14"/>
        <v>#N/A</v>
      </c>
      <c r="E67" s="39">
        <f t="shared" si="14"/>
        <v>29432</v>
      </c>
      <c r="F67" s="39" t="e">
        <f t="shared" si="14"/>
        <v>#N/A</v>
      </c>
      <c r="G67" s="39">
        <f t="shared" si="14"/>
        <v>266685</v>
      </c>
      <c r="H67" s="39" t="e">
        <f t="shared" si="14"/>
        <v>#N/A</v>
      </c>
      <c r="I67" s="39" t="e">
        <f t="shared" si="14"/>
        <v>#N/A</v>
      </c>
      <c r="J67" s="39" t="e">
        <f t="shared" si="14"/>
        <v>#N/A</v>
      </c>
      <c r="K67" s="39" t="e">
        <f t="shared" si="14"/>
        <v>#N/A</v>
      </c>
      <c r="L67" s="39" t="e">
        <f t="shared" si="14"/>
        <v>#N/A</v>
      </c>
      <c r="M67" s="39" t="e">
        <f t="shared" si="14"/>
        <v>#N/A</v>
      </c>
      <c r="N67" s="39" t="e">
        <f t="shared" si="14"/>
        <v>#N/A</v>
      </c>
      <c r="O67" s="39">
        <f t="shared" si="14"/>
        <v>152755</v>
      </c>
      <c r="P67" s="39" t="e">
        <f t="shared" si="14"/>
        <v>#N/A</v>
      </c>
      <c r="Q67" s="39">
        <f t="shared" si="14"/>
        <v>283878</v>
      </c>
    </row>
    <row r="69" ht="11.25">
      <c r="A69" s="5" t="s">
        <v>54</v>
      </c>
    </row>
    <row r="70" spans="1:17" ht="11.25">
      <c r="A70" s="5"/>
      <c r="B70" s="38" t="s">
        <v>25</v>
      </c>
      <c r="C70" s="38" t="s">
        <v>36</v>
      </c>
      <c r="D70" s="38" t="s">
        <v>26</v>
      </c>
      <c r="E70" s="38" t="s">
        <v>27</v>
      </c>
      <c r="F70" s="38" t="s">
        <v>38</v>
      </c>
      <c r="G70" s="38" t="s">
        <v>31</v>
      </c>
      <c r="H70" s="38" t="s">
        <v>28</v>
      </c>
      <c r="I70" s="38" t="s">
        <v>29</v>
      </c>
      <c r="J70" s="38" t="s">
        <v>32</v>
      </c>
      <c r="K70" s="38" t="s">
        <v>33</v>
      </c>
      <c r="L70" s="38" t="s">
        <v>34</v>
      </c>
      <c r="M70" s="38" t="s">
        <v>35</v>
      </c>
      <c r="N70" s="38" t="s">
        <v>37</v>
      </c>
      <c r="O70" s="38" t="s">
        <v>30</v>
      </c>
      <c r="P70" s="38" t="s">
        <v>39</v>
      </c>
      <c r="Q70" s="38" t="s">
        <v>40</v>
      </c>
    </row>
    <row r="71" spans="1:17" ht="11.25">
      <c r="A71" s="33">
        <v>1990</v>
      </c>
      <c r="B71" s="39" t="e">
        <f aca="true" t="shared" si="15" ref="B71:B78">+B32+B19+B6</f>
        <v>#N/A</v>
      </c>
      <c r="C71" s="39" t="e">
        <f aca="true" t="shared" si="16" ref="C71:Q71">+C32+C19+C6</f>
        <v>#N/A</v>
      </c>
      <c r="D71" s="39">
        <f t="shared" si="16"/>
        <v>45852</v>
      </c>
      <c r="E71" s="39">
        <f t="shared" si="16"/>
        <v>13484</v>
      </c>
      <c r="F71" s="39" t="e">
        <f t="shared" si="16"/>
        <v>#N/A</v>
      </c>
      <c r="G71" s="39">
        <f t="shared" si="16"/>
        <v>196151</v>
      </c>
      <c r="H71" s="39" t="e">
        <f t="shared" si="16"/>
        <v>#N/A</v>
      </c>
      <c r="I71" s="39">
        <f t="shared" si="16"/>
        <v>13137</v>
      </c>
      <c r="J71" s="39">
        <f t="shared" si="16"/>
        <v>4983</v>
      </c>
      <c r="K71" s="39" t="e">
        <f t="shared" si="16"/>
        <v>#N/A</v>
      </c>
      <c r="L71" s="39">
        <f t="shared" si="16"/>
        <v>4223.248</v>
      </c>
      <c r="M71" s="39">
        <f t="shared" si="16"/>
        <v>93763</v>
      </c>
      <c r="N71" s="39">
        <f t="shared" si="16"/>
        <v>17573</v>
      </c>
      <c r="O71" s="39">
        <f t="shared" si="16"/>
        <v>119675</v>
      </c>
      <c r="P71" s="39" t="e">
        <f t="shared" si="16"/>
        <v>#N/A</v>
      </c>
      <c r="Q71" s="39">
        <f t="shared" si="16"/>
        <v>277829</v>
      </c>
    </row>
    <row r="72" spans="1:17" ht="11.25">
      <c r="A72" s="33">
        <v>1991</v>
      </c>
      <c r="B72" s="39" t="e">
        <f t="shared" si="15"/>
        <v>#N/A</v>
      </c>
      <c r="C72" s="39" t="e">
        <f aca="true" t="shared" si="17" ref="C72:Q72">+C33+C20+C7</f>
        <v>#N/A</v>
      </c>
      <c r="D72" s="39">
        <f t="shared" si="17"/>
        <v>47455</v>
      </c>
      <c r="E72" s="39">
        <f t="shared" si="17"/>
        <v>13481</v>
      </c>
      <c r="F72" s="39" t="e">
        <f t="shared" si="17"/>
        <v>#N/A</v>
      </c>
      <c r="G72" s="39">
        <f t="shared" si="17"/>
        <v>199676</v>
      </c>
      <c r="H72" s="39" t="e">
        <f t="shared" si="17"/>
        <v>#N/A</v>
      </c>
      <c r="I72" s="39" t="e">
        <f t="shared" si="17"/>
        <v>#N/A</v>
      </c>
      <c r="J72" s="39">
        <f t="shared" si="17"/>
        <v>1192</v>
      </c>
      <c r="K72" s="39" t="e">
        <f t="shared" si="17"/>
        <v>#N/A</v>
      </c>
      <c r="L72" s="39">
        <f t="shared" si="17"/>
        <v>6184.986</v>
      </c>
      <c r="M72" s="39" t="e">
        <f t="shared" si="17"/>
        <v>#N/A</v>
      </c>
      <c r="N72" s="39">
        <f t="shared" si="17"/>
        <v>20332</v>
      </c>
      <c r="O72" s="39">
        <f t="shared" si="17"/>
        <v>97190</v>
      </c>
      <c r="P72" s="39" t="e">
        <f t="shared" si="17"/>
        <v>#N/A</v>
      </c>
      <c r="Q72" s="39" t="e">
        <f t="shared" si="17"/>
        <v>#N/A</v>
      </c>
    </row>
    <row r="73" spans="1:17" ht="11.25">
      <c r="A73" s="33">
        <v>1992</v>
      </c>
      <c r="B73" s="39" t="e">
        <f t="shared" si="15"/>
        <v>#N/A</v>
      </c>
      <c r="C73" s="39">
        <f aca="true" t="shared" si="18" ref="C73:Q73">+C34+C21+C8</f>
        <v>18189.5</v>
      </c>
      <c r="D73" s="39">
        <f t="shared" si="18"/>
        <v>46029</v>
      </c>
      <c r="E73" s="39">
        <f t="shared" si="18"/>
        <v>14457</v>
      </c>
      <c r="F73" s="39" t="e">
        <f t="shared" si="18"/>
        <v>#N/A</v>
      </c>
      <c r="G73" s="39">
        <f t="shared" si="18"/>
        <v>201982</v>
      </c>
      <c r="H73" s="39" t="e">
        <f t="shared" si="18"/>
        <v>#N/A</v>
      </c>
      <c r="I73" s="39" t="e">
        <f t="shared" si="18"/>
        <v>#N/A</v>
      </c>
      <c r="J73" s="39">
        <f t="shared" si="18"/>
        <v>1236.267</v>
      </c>
      <c r="K73" s="39" t="e">
        <f t="shared" si="18"/>
        <v>#N/A</v>
      </c>
      <c r="L73" s="39">
        <f t="shared" si="18"/>
        <v>6999.985</v>
      </c>
      <c r="M73" s="39">
        <f t="shared" si="18"/>
        <v>101587</v>
      </c>
      <c r="N73" s="39">
        <f t="shared" si="18"/>
        <v>18556</v>
      </c>
      <c r="O73" s="39">
        <f t="shared" si="18"/>
        <v>97706</v>
      </c>
      <c r="P73" s="39" t="e">
        <f t="shared" si="18"/>
        <v>#N/A</v>
      </c>
      <c r="Q73" s="39" t="e">
        <f t="shared" si="18"/>
        <v>#N/A</v>
      </c>
    </row>
    <row r="74" spans="1:17" ht="11.25">
      <c r="A74" s="33">
        <v>1993</v>
      </c>
      <c r="B74" s="39" t="e">
        <f t="shared" si="15"/>
        <v>#N/A</v>
      </c>
      <c r="C74" s="39">
        <f aca="true" t="shared" si="19" ref="C74:Q74">+C35+C22+C9</f>
        <v>18101.4</v>
      </c>
      <c r="D74" s="39">
        <f t="shared" si="19"/>
        <v>48463</v>
      </c>
      <c r="E74" s="39">
        <f t="shared" si="19"/>
        <v>21810</v>
      </c>
      <c r="F74" s="39" t="e">
        <f t="shared" si="19"/>
        <v>#N/A</v>
      </c>
      <c r="G74" s="39">
        <f t="shared" si="19"/>
        <v>191145</v>
      </c>
      <c r="H74" s="39" t="e">
        <f t="shared" si="19"/>
        <v>#N/A</v>
      </c>
      <c r="I74" s="39">
        <f t="shared" si="19"/>
        <v>15867.7</v>
      </c>
      <c r="J74" s="39">
        <f t="shared" si="19"/>
        <v>1207.835</v>
      </c>
      <c r="K74" s="39" t="e">
        <f t="shared" si="19"/>
        <v>#N/A</v>
      </c>
      <c r="L74" s="39">
        <f t="shared" si="19"/>
        <v>7517.997</v>
      </c>
      <c r="M74" s="39">
        <f t="shared" si="19"/>
        <v>101192</v>
      </c>
      <c r="N74" s="39">
        <f t="shared" si="19"/>
        <v>17697</v>
      </c>
      <c r="O74" s="39">
        <f t="shared" si="19"/>
        <v>97983</v>
      </c>
      <c r="P74" s="39" t="e">
        <f t="shared" si="19"/>
        <v>#N/A</v>
      </c>
      <c r="Q74" s="39">
        <f t="shared" si="19"/>
        <v>247500</v>
      </c>
    </row>
    <row r="75" spans="1:17" ht="11.25">
      <c r="A75" s="33">
        <v>1994</v>
      </c>
      <c r="B75" s="39" t="e">
        <f t="shared" si="15"/>
        <v>#N/A</v>
      </c>
      <c r="C75" s="39">
        <f aca="true" t="shared" si="20" ref="C75:Q75">+C36+C23+C10</f>
        <v>20187.5</v>
      </c>
      <c r="D75" s="39">
        <f t="shared" si="20"/>
        <v>55202</v>
      </c>
      <c r="E75" s="39">
        <f t="shared" si="20"/>
        <v>23660</v>
      </c>
      <c r="F75" s="39" t="e">
        <f t="shared" si="20"/>
        <v>#N/A</v>
      </c>
      <c r="G75" s="39">
        <f t="shared" si="20"/>
        <v>202590</v>
      </c>
      <c r="H75" s="39" t="e">
        <f t="shared" si="20"/>
        <v>#N/A</v>
      </c>
      <c r="I75" s="39">
        <f t="shared" si="20"/>
        <v>16058</v>
      </c>
      <c r="J75" s="39">
        <f t="shared" si="20"/>
        <v>1143.886</v>
      </c>
      <c r="K75" s="39">
        <f t="shared" si="20"/>
        <v>207781</v>
      </c>
      <c r="L75" s="39">
        <f t="shared" si="20"/>
        <v>4874.947</v>
      </c>
      <c r="M75" s="39" t="e">
        <f t="shared" si="20"/>
        <v>#N/A</v>
      </c>
      <c r="N75" s="39">
        <f t="shared" si="20"/>
        <v>20004</v>
      </c>
      <c r="O75" s="39">
        <f t="shared" si="20"/>
        <v>106105</v>
      </c>
      <c r="P75" s="39" t="e">
        <f t="shared" si="20"/>
        <v>#N/A</v>
      </c>
      <c r="Q75" s="39">
        <f t="shared" si="20"/>
        <v>252600</v>
      </c>
    </row>
    <row r="76" spans="1:17" ht="11.25">
      <c r="A76" s="33">
        <v>1995</v>
      </c>
      <c r="B76" s="39" t="e">
        <f t="shared" si="15"/>
        <v>#N/A</v>
      </c>
      <c r="C76" s="39">
        <f aca="true" t="shared" si="21" ref="C76:Q76">+C37+C24+C11</f>
        <v>30079</v>
      </c>
      <c r="D76" s="39">
        <f t="shared" si="21"/>
        <v>55580</v>
      </c>
      <c r="E76" s="39">
        <f t="shared" si="21"/>
        <v>24402</v>
      </c>
      <c r="F76" s="39" t="e">
        <f t="shared" si="21"/>
        <v>#N/A</v>
      </c>
      <c r="G76" s="39">
        <f t="shared" si="21"/>
        <v>213986</v>
      </c>
      <c r="H76" s="39">
        <f t="shared" si="21"/>
        <v>370522</v>
      </c>
      <c r="I76" s="39">
        <f t="shared" si="21"/>
        <v>13512.5</v>
      </c>
      <c r="J76" s="39">
        <f t="shared" si="21"/>
        <v>1171.775</v>
      </c>
      <c r="K76" s="39">
        <f t="shared" si="21"/>
        <v>207803</v>
      </c>
      <c r="L76" s="39" t="e">
        <f t="shared" si="21"/>
        <v>#N/A</v>
      </c>
      <c r="M76" s="39" t="e">
        <f t="shared" si="21"/>
        <v>#N/A</v>
      </c>
      <c r="N76" s="39">
        <f t="shared" si="21"/>
        <v>20512</v>
      </c>
      <c r="O76" s="39">
        <f t="shared" si="21"/>
        <v>111655</v>
      </c>
      <c r="P76" s="39">
        <f t="shared" si="21"/>
        <v>49954</v>
      </c>
      <c r="Q76" s="39">
        <f t="shared" si="21"/>
        <v>263410</v>
      </c>
    </row>
    <row r="77" spans="1:17" ht="11.25">
      <c r="A77" s="33">
        <v>1996</v>
      </c>
      <c r="B77" s="39" t="e">
        <f t="shared" si="15"/>
        <v>#N/A</v>
      </c>
      <c r="C77" s="39">
        <f aca="true" t="shared" si="22" ref="C77:Q77">+C38+C25+C12</f>
        <v>30871</v>
      </c>
      <c r="D77" s="39">
        <f t="shared" si="22"/>
        <v>51239</v>
      </c>
      <c r="E77" s="39">
        <f t="shared" si="22"/>
        <v>23078</v>
      </c>
      <c r="F77" s="39" t="e">
        <f t="shared" si="22"/>
        <v>#N/A</v>
      </c>
      <c r="G77" s="39">
        <f t="shared" si="22"/>
        <v>215004</v>
      </c>
      <c r="H77" s="39">
        <f t="shared" si="22"/>
        <v>365756</v>
      </c>
      <c r="I77" s="39">
        <f t="shared" si="22"/>
        <v>13173</v>
      </c>
      <c r="J77" s="39">
        <f t="shared" si="22"/>
        <v>1172.342</v>
      </c>
      <c r="K77" s="39">
        <f t="shared" si="22"/>
        <v>219459</v>
      </c>
      <c r="L77" s="39" t="e">
        <f t="shared" si="22"/>
        <v>#N/A</v>
      </c>
      <c r="M77" s="39">
        <f t="shared" si="22"/>
        <v>177495</v>
      </c>
      <c r="N77" s="39">
        <f t="shared" si="22"/>
        <v>24947</v>
      </c>
      <c r="O77" s="39">
        <f t="shared" si="22"/>
        <v>111960</v>
      </c>
      <c r="P77" s="39">
        <f t="shared" si="22"/>
        <v>51110</v>
      </c>
      <c r="Q77" s="39">
        <f t="shared" si="22"/>
        <v>268049</v>
      </c>
    </row>
    <row r="78" spans="1:17" ht="11.25">
      <c r="A78" s="33">
        <v>1997</v>
      </c>
      <c r="B78" s="39" t="e">
        <f t="shared" si="15"/>
        <v>#N/A</v>
      </c>
      <c r="C78" s="39">
        <f aca="true" t="shared" si="23" ref="C78:Q78">+C39+C26+C13</f>
        <v>40806</v>
      </c>
      <c r="D78" s="39" t="e">
        <f t="shared" si="23"/>
        <v>#N/A</v>
      </c>
      <c r="E78" s="39">
        <f t="shared" si="23"/>
        <v>23502</v>
      </c>
      <c r="F78" s="39">
        <f t="shared" si="23"/>
        <v>233549</v>
      </c>
      <c r="G78" s="39">
        <f t="shared" si="23"/>
        <v>221142</v>
      </c>
      <c r="H78" s="39">
        <f t="shared" si="23"/>
        <v>380649</v>
      </c>
      <c r="I78" s="39">
        <f t="shared" si="23"/>
        <v>13053</v>
      </c>
      <c r="J78" s="39">
        <f t="shared" si="23"/>
        <v>1091.885</v>
      </c>
      <c r="K78" s="39">
        <f t="shared" si="23"/>
        <v>230324</v>
      </c>
      <c r="L78" s="39" t="e">
        <f t="shared" si="23"/>
        <v>#N/A</v>
      </c>
      <c r="M78" s="39">
        <f t="shared" si="23"/>
        <v>188178</v>
      </c>
      <c r="N78" s="39">
        <f t="shared" si="23"/>
        <v>27043</v>
      </c>
      <c r="O78" s="39">
        <f t="shared" si="23"/>
        <v>120867</v>
      </c>
      <c r="P78" s="39">
        <f t="shared" si="23"/>
        <v>49019</v>
      </c>
      <c r="Q78" s="39">
        <f t="shared" si="23"/>
        <v>274760</v>
      </c>
    </row>
    <row r="79" spans="1:17" ht="11.25">
      <c r="A79" s="33">
        <v>1998</v>
      </c>
      <c r="B79" s="39" t="e">
        <f aca="true" t="shared" si="24" ref="B79:Q79">+B40+B27+B14</f>
        <v>#N/A</v>
      </c>
      <c r="C79" s="39">
        <f t="shared" si="24"/>
        <v>42423</v>
      </c>
      <c r="D79" s="39" t="e">
        <f t="shared" si="24"/>
        <v>#N/A</v>
      </c>
      <c r="E79" s="39">
        <f t="shared" si="24"/>
        <v>23430</v>
      </c>
      <c r="F79" s="39">
        <f t="shared" si="24"/>
        <v>222293</v>
      </c>
      <c r="G79" s="39">
        <f t="shared" si="24"/>
        <v>230680</v>
      </c>
      <c r="H79" s="39">
        <f t="shared" si="24"/>
        <v>394987</v>
      </c>
      <c r="I79" s="39" t="e">
        <f t="shared" si="24"/>
        <v>#N/A</v>
      </c>
      <c r="J79" s="39">
        <f t="shared" si="24"/>
        <v>988</v>
      </c>
      <c r="K79" s="39">
        <f t="shared" si="24"/>
        <v>214063</v>
      </c>
      <c r="L79" s="39" t="e">
        <f t="shared" si="24"/>
        <v>#N/A</v>
      </c>
      <c r="M79" s="39" t="e">
        <f t="shared" si="24"/>
        <v>#N/A</v>
      </c>
      <c r="N79" s="39">
        <f t="shared" si="24"/>
        <v>27615</v>
      </c>
      <c r="O79" s="39">
        <f t="shared" si="24"/>
        <v>136584</v>
      </c>
      <c r="P79" s="39">
        <f t="shared" si="24"/>
        <v>47539</v>
      </c>
      <c r="Q79" s="39">
        <f t="shared" si="24"/>
        <v>274290</v>
      </c>
    </row>
    <row r="80" spans="1:17" ht="11.25">
      <c r="A80" s="33">
        <v>1999</v>
      </c>
      <c r="B80" s="39" t="e">
        <f aca="true" t="shared" si="25" ref="B80:Q80">+B41+B28+B15</f>
        <v>#N/A</v>
      </c>
      <c r="C80" s="39">
        <f t="shared" si="25"/>
        <v>40505</v>
      </c>
      <c r="D80" s="39" t="e">
        <f t="shared" si="25"/>
        <v>#N/A</v>
      </c>
      <c r="E80" s="39">
        <f t="shared" si="25"/>
        <v>25178</v>
      </c>
      <c r="F80" s="39">
        <f t="shared" si="25"/>
        <v>208828</v>
      </c>
      <c r="G80" s="39">
        <f t="shared" si="25"/>
        <v>245363</v>
      </c>
      <c r="H80" s="39" t="e">
        <f t="shared" si="25"/>
        <v>#N/A</v>
      </c>
      <c r="I80" s="39" t="e">
        <f t="shared" si="25"/>
        <v>#N/A</v>
      </c>
      <c r="J80" s="39" t="e">
        <f t="shared" si="25"/>
        <v>#N/A</v>
      </c>
      <c r="K80" s="39" t="e">
        <f t="shared" si="25"/>
        <v>#N/A</v>
      </c>
      <c r="L80" s="39" t="e">
        <f t="shared" si="25"/>
        <v>#N/A</v>
      </c>
      <c r="M80" s="39" t="e">
        <f t="shared" si="25"/>
        <v>#N/A</v>
      </c>
      <c r="N80" s="39">
        <f t="shared" si="25"/>
        <v>29129</v>
      </c>
      <c r="O80" s="39">
        <f t="shared" si="25"/>
        <v>145724</v>
      </c>
      <c r="P80" s="39">
        <f t="shared" si="25"/>
        <v>47574</v>
      </c>
      <c r="Q80" s="39">
        <f t="shared" si="25"/>
        <v>272267</v>
      </c>
    </row>
    <row r="82" ht="11.25">
      <c r="A82" s="5" t="s">
        <v>53</v>
      </c>
    </row>
    <row r="83" spans="1:17" ht="11.25">
      <c r="A83" s="5"/>
      <c r="B83" s="38" t="s">
        <v>25</v>
      </c>
      <c r="C83" s="38" t="s">
        <v>36</v>
      </c>
      <c r="D83" s="38" t="s">
        <v>26</v>
      </c>
      <c r="E83" s="38" t="s">
        <v>27</v>
      </c>
      <c r="F83" s="38" t="s">
        <v>38</v>
      </c>
      <c r="G83" s="38" t="s">
        <v>31</v>
      </c>
      <c r="H83" s="38" t="s">
        <v>28</v>
      </c>
      <c r="I83" s="38" t="s">
        <v>29</v>
      </c>
      <c r="J83" s="38" t="s">
        <v>32</v>
      </c>
      <c r="K83" s="38" t="s">
        <v>33</v>
      </c>
      <c r="L83" s="38" t="s">
        <v>34</v>
      </c>
      <c r="M83" s="38" t="s">
        <v>35</v>
      </c>
      <c r="N83" s="38" t="s">
        <v>37</v>
      </c>
      <c r="O83" s="38" t="s">
        <v>30</v>
      </c>
      <c r="P83" s="38" t="s">
        <v>39</v>
      </c>
      <c r="Q83" s="38" t="s">
        <v>40</v>
      </c>
    </row>
    <row r="84" spans="1:17" ht="11.25">
      <c r="A84" s="33">
        <v>1990</v>
      </c>
      <c r="B84" s="39" t="e">
        <f aca="true" t="shared" si="26" ref="B84:B91">+B19+B6</f>
        <v>#N/A</v>
      </c>
      <c r="C84" s="39" t="e">
        <f aca="true" t="shared" si="27" ref="C84:Q84">+C19+C6</f>
        <v>#N/A</v>
      </c>
      <c r="D84" s="39">
        <f t="shared" si="27"/>
        <v>40403</v>
      </c>
      <c r="E84" s="39">
        <f t="shared" si="27"/>
        <v>13484</v>
      </c>
      <c r="F84" s="39">
        <f t="shared" si="27"/>
        <v>33757</v>
      </c>
      <c r="G84" s="39">
        <f t="shared" si="27"/>
        <v>188570</v>
      </c>
      <c r="H84" s="39" t="e">
        <f t="shared" si="27"/>
        <v>#N/A</v>
      </c>
      <c r="I84" s="39">
        <f t="shared" si="27"/>
        <v>13137</v>
      </c>
      <c r="J84" s="39">
        <f t="shared" si="27"/>
        <v>4983</v>
      </c>
      <c r="K84" s="39">
        <f t="shared" si="27"/>
        <v>197159</v>
      </c>
      <c r="L84" s="39">
        <f t="shared" si="27"/>
        <v>3887.248</v>
      </c>
      <c r="M84" s="39">
        <f t="shared" si="27"/>
        <v>58057</v>
      </c>
      <c r="N84" s="39">
        <f t="shared" si="27"/>
        <v>17573</v>
      </c>
      <c r="O84" s="39">
        <f t="shared" si="27"/>
        <v>119675</v>
      </c>
      <c r="P84" s="39" t="e">
        <f t="shared" si="27"/>
        <v>#N/A</v>
      </c>
      <c r="Q84" s="39">
        <f t="shared" si="27"/>
        <v>277614</v>
      </c>
    </row>
    <row r="85" spans="1:17" ht="11.25">
      <c r="A85" s="33">
        <v>1991</v>
      </c>
      <c r="B85" s="39" t="e">
        <f t="shared" si="26"/>
        <v>#N/A</v>
      </c>
      <c r="C85" s="39" t="e">
        <f aca="true" t="shared" si="28" ref="C85:Q85">+C20+C7</f>
        <v>#N/A</v>
      </c>
      <c r="D85" s="39">
        <f t="shared" si="28"/>
        <v>42258</v>
      </c>
      <c r="E85" s="39">
        <f t="shared" si="28"/>
        <v>13481</v>
      </c>
      <c r="F85" s="39">
        <f t="shared" si="28"/>
        <v>31434</v>
      </c>
      <c r="G85" s="39">
        <f t="shared" si="28"/>
        <v>191330</v>
      </c>
      <c r="H85" s="39" t="e">
        <f t="shared" si="28"/>
        <v>#N/A</v>
      </c>
      <c r="I85" s="39" t="e">
        <f t="shared" si="28"/>
        <v>#N/A</v>
      </c>
      <c r="J85" s="39">
        <f t="shared" si="28"/>
        <v>1192</v>
      </c>
      <c r="K85" s="39" t="e">
        <f t="shared" si="28"/>
        <v>#N/A</v>
      </c>
      <c r="L85" s="39">
        <f t="shared" si="28"/>
        <v>5846.986</v>
      </c>
      <c r="M85" s="39" t="e">
        <f t="shared" si="28"/>
        <v>#N/A</v>
      </c>
      <c r="N85" s="39">
        <f t="shared" si="28"/>
        <v>20332</v>
      </c>
      <c r="O85" s="39">
        <f t="shared" si="28"/>
        <v>97190</v>
      </c>
      <c r="P85" s="39" t="e">
        <f t="shared" si="28"/>
        <v>#N/A</v>
      </c>
      <c r="Q85" s="39" t="e">
        <f t="shared" si="28"/>
        <v>#N/A</v>
      </c>
    </row>
    <row r="86" spans="1:17" ht="11.25">
      <c r="A86" s="33">
        <v>1992</v>
      </c>
      <c r="B86" s="39" t="e">
        <f t="shared" si="26"/>
        <v>#N/A</v>
      </c>
      <c r="C86" s="39">
        <f aca="true" t="shared" si="29" ref="C86:Q86">+C21+C8</f>
        <v>16727.9</v>
      </c>
      <c r="D86" s="39">
        <f t="shared" si="29"/>
        <v>40946</v>
      </c>
      <c r="E86" s="39">
        <f t="shared" si="29"/>
        <v>14457</v>
      </c>
      <c r="F86" s="39">
        <f t="shared" si="29"/>
        <v>31648</v>
      </c>
      <c r="G86" s="39">
        <f t="shared" si="29"/>
        <v>193350</v>
      </c>
      <c r="H86" s="39" t="e">
        <f t="shared" si="29"/>
        <v>#N/A</v>
      </c>
      <c r="I86" s="39" t="e">
        <f t="shared" si="29"/>
        <v>#N/A</v>
      </c>
      <c r="J86" s="39">
        <f t="shared" si="29"/>
        <v>1236.267</v>
      </c>
      <c r="K86" s="39">
        <f t="shared" si="29"/>
        <v>204175</v>
      </c>
      <c r="L86" s="39">
        <f t="shared" si="29"/>
        <v>6661.985</v>
      </c>
      <c r="M86" s="39">
        <f t="shared" si="29"/>
        <v>68057</v>
      </c>
      <c r="N86" s="39">
        <f t="shared" si="29"/>
        <v>18556</v>
      </c>
      <c r="O86" s="39">
        <f t="shared" si="29"/>
        <v>97706</v>
      </c>
      <c r="P86" s="39" t="e">
        <f t="shared" si="29"/>
        <v>#N/A</v>
      </c>
      <c r="Q86" s="39">
        <f t="shared" si="29"/>
        <v>255729</v>
      </c>
    </row>
    <row r="87" spans="1:17" ht="11.25">
      <c r="A87" s="33">
        <v>1993</v>
      </c>
      <c r="B87" s="39" t="e">
        <f t="shared" si="26"/>
        <v>#N/A</v>
      </c>
      <c r="C87" s="39">
        <f aca="true" t="shared" si="30" ref="C87:Q87">+C22+C9</f>
        <v>16647.4</v>
      </c>
      <c r="D87" s="39">
        <f t="shared" si="30"/>
        <v>43531</v>
      </c>
      <c r="E87" s="39">
        <f t="shared" si="30"/>
        <v>21810</v>
      </c>
      <c r="F87" s="39">
        <f t="shared" si="30"/>
        <v>33359</v>
      </c>
      <c r="G87" s="39">
        <f t="shared" si="30"/>
        <v>183461</v>
      </c>
      <c r="H87" s="39" t="e">
        <f t="shared" si="30"/>
        <v>#N/A</v>
      </c>
      <c r="I87" s="39">
        <f t="shared" si="30"/>
        <v>15867.7</v>
      </c>
      <c r="J87" s="39">
        <f t="shared" si="30"/>
        <v>1207.835</v>
      </c>
      <c r="K87" s="39">
        <f t="shared" si="30"/>
        <v>197497</v>
      </c>
      <c r="L87" s="39">
        <f t="shared" si="30"/>
        <v>7194.997</v>
      </c>
      <c r="M87" s="39">
        <f t="shared" si="30"/>
        <v>69297</v>
      </c>
      <c r="N87" s="39">
        <f t="shared" si="30"/>
        <v>17697</v>
      </c>
      <c r="O87" s="39">
        <f t="shared" si="30"/>
        <v>97983</v>
      </c>
      <c r="P87" s="39" t="e">
        <f t="shared" si="30"/>
        <v>#N/A</v>
      </c>
      <c r="Q87" s="39">
        <f t="shared" si="30"/>
        <v>247290</v>
      </c>
    </row>
    <row r="88" spans="1:17" ht="11.25">
      <c r="A88" s="33">
        <v>1994</v>
      </c>
      <c r="B88" s="39" t="e">
        <f t="shared" si="26"/>
        <v>#N/A</v>
      </c>
      <c r="C88" s="39">
        <f aca="true" t="shared" si="31" ref="C88:Q88">+C23+C10</f>
        <v>18367.6</v>
      </c>
      <c r="D88" s="39">
        <f t="shared" si="31"/>
        <v>49711</v>
      </c>
      <c r="E88" s="39">
        <f t="shared" si="31"/>
        <v>23660</v>
      </c>
      <c r="F88" s="39">
        <f t="shared" si="31"/>
        <v>34749</v>
      </c>
      <c r="G88" s="39">
        <f t="shared" si="31"/>
        <v>195133</v>
      </c>
      <c r="H88" s="39" t="e">
        <f t="shared" si="31"/>
        <v>#N/A</v>
      </c>
      <c r="I88" s="39">
        <f t="shared" si="31"/>
        <v>16058</v>
      </c>
      <c r="J88" s="39">
        <f t="shared" si="31"/>
        <v>1143.886</v>
      </c>
      <c r="K88" s="39">
        <f t="shared" si="31"/>
        <v>207673</v>
      </c>
      <c r="L88" s="39">
        <f t="shared" si="31"/>
        <v>4557.947</v>
      </c>
      <c r="M88" s="39">
        <f t="shared" si="31"/>
        <v>71054</v>
      </c>
      <c r="N88" s="39">
        <f t="shared" si="31"/>
        <v>20004</v>
      </c>
      <c r="O88" s="39">
        <f t="shared" si="31"/>
        <v>106105</v>
      </c>
      <c r="P88" s="39" t="e">
        <f t="shared" si="31"/>
        <v>#N/A</v>
      </c>
      <c r="Q88" s="39">
        <f t="shared" si="31"/>
        <v>252370</v>
      </c>
    </row>
    <row r="89" spans="1:17" ht="11.25">
      <c r="A89" s="33">
        <v>1995</v>
      </c>
      <c r="B89" s="39" t="e">
        <f t="shared" si="26"/>
        <v>#N/A</v>
      </c>
      <c r="C89" s="39">
        <f aca="true" t="shared" si="32" ref="C89:Q89">+C24+C11</f>
        <v>28033</v>
      </c>
      <c r="D89" s="39">
        <f t="shared" si="32"/>
        <v>49848</v>
      </c>
      <c r="E89" s="39">
        <f t="shared" si="32"/>
        <v>24402</v>
      </c>
      <c r="F89" s="39">
        <f t="shared" si="32"/>
        <v>31632</v>
      </c>
      <c r="G89" s="39">
        <f t="shared" si="32"/>
        <v>206337</v>
      </c>
      <c r="H89" s="39">
        <f t="shared" si="32"/>
        <v>306540</v>
      </c>
      <c r="I89" s="39">
        <f t="shared" si="32"/>
        <v>13512.5</v>
      </c>
      <c r="J89" s="39">
        <f t="shared" si="32"/>
        <v>1171.775</v>
      </c>
      <c r="K89" s="39">
        <f t="shared" si="32"/>
        <v>207668</v>
      </c>
      <c r="L89" s="39">
        <f t="shared" si="32"/>
        <v>3692.013</v>
      </c>
      <c r="M89" s="39" t="e">
        <f t="shared" si="32"/>
        <v>#N/A</v>
      </c>
      <c r="N89" s="39">
        <f t="shared" si="32"/>
        <v>20512</v>
      </c>
      <c r="O89" s="39">
        <f t="shared" si="32"/>
        <v>111655</v>
      </c>
      <c r="P89" s="39">
        <f t="shared" si="32"/>
        <v>49954</v>
      </c>
      <c r="Q89" s="39">
        <f t="shared" si="32"/>
        <v>263150</v>
      </c>
    </row>
    <row r="90" spans="1:17" ht="11.25">
      <c r="A90" s="33">
        <v>1996</v>
      </c>
      <c r="B90" s="39">
        <f t="shared" si="26"/>
        <v>1477101.3169999998</v>
      </c>
      <c r="C90" s="39">
        <f aca="true" t="shared" si="33" ref="C90:Q90">+C25+C12</f>
        <v>28770</v>
      </c>
      <c r="D90" s="39">
        <f t="shared" si="33"/>
        <v>45524</v>
      </c>
      <c r="E90" s="39">
        <f t="shared" si="33"/>
        <v>23078</v>
      </c>
      <c r="F90" s="39">
        <f t="shared" si="33"/>
        <v>31980</v>
      </c>
      <c r="G90" s="39">
        <f t="shared" si="33"/>
        <v>207670</v>
      </c>
      <c r="H90" s="39">
        <f t="shared" si="33"/>
        <v>304464</v>
      </c>
      <c r="I90" s="39">
        <f t="shared" si="33"/>
        <v>13173</v>
      </c>
      <c r="J90" s="39">
        <f t="shared" si="33"/>
        <v>1172.342</v>
      </c>
      <c r="K90" s="39">
        <f t="shared" si="33"/>
        <v>219334</v>
      </c>
      <c r="L90" s="39">
        <f t="shared" si="33"/>
        <v>4131.975</v>
      </c>
      <c r="M90" s="39">
        <f t="shared" si="33"/>
        <v>141918</v>
      </c>
      <c r="N90" s="39">
        <f t="shared" si="33"/>
        <v>24947</v>
      </c>
      <c r="O90" s="39">
        <f t="shared" si="33"/>
        <v>111960</v>
      </c>
      <c r="P90" s="39">
        <f t="shared" si="33"/>
        <v>51110</v>
      </c>
      <c r="Q90" s="39">
        <f t="shared" si="33"/>
        <v>267869</v>
      </c>
    </row>
    <row r="91" spans="1:17" ht="11.25">
      <c r="A91" s="33">
        <v>1997</v>
      </c>
      <c r="B91" s="39" t="e">
        <f t="shared" si="26"/>
        <v>#N/A</v>
      </c>
      <c r="C91" s="39">
        <f aca="true" t="shared" si="34" ref="C91:Q91">+C26+C13</f>
        <v>29866</v>
      </c>
      <c r="D91" s="39" t="e">
        <f t="shared" si="34"/>
        <v>#N/A</v>
      </c>
      <c r="E91" s="39">
        <f t="shared" si="34"/>
        <v>23502</v>
      </c>
      <c r="F91" s="39">
        <f t="shared" si="34"/>
        <v>34367</v>
      </c>
      <c r="G91" s="39">
        <f t="shared" si="34"/>
        <v>214084</v>
      </c>
      <c r="H91" s="39">
        <f t="shared" si="34"/>
        <v>318495</v>
      </c>
      <c r="I91" s="39">
        <f t="shared" si="34"/>
        <v>13053</v>
      </c>
      <c r="J91" s="39">
        <f t="shared" si="34"/>
        <v>1091.885</v>
      </c>
      <c r="K91" s="39">
        <f t="shared" si="34"/>
        <v>230123</v>
      </c>
      <c r="L91" s="39">
        <f t="shared" si="34"/>
        <v>5219.949</v>
      </c>
      <c r="M91" s="39">
        <f t="shared" si="34"/>
        <v>147162</v>
      </c>
      <c r="N91" s="39">
        <f t="shared" si="34"/>
        <v>27043</v>
      </c>
      <c r="O91" s="39">
        <f t="shared" si="34"/>
        <v>120867</v>
      </c>
      <c r="P91" s="39">
        <f t="shared" si="34"/>
        <v>49019</v>
      </c>
      <c r="Q91" s="39">
        <f t="shared" si="34"/>
        <v>274610</v>
      </c>
    </row>
    <row r="92" spans="1:17" ht="11.25">
      <c r="A92" s="33">
        <v>1998</v>
      </c>
      <c r="B92" s="39" t="e">
        <f aca="true" t="shared" si="35" ref="B92:Q92">+B27+B14</f>
        <v>#N/A</v>
      </c>
      <c r="C92" s="39">
        <f t="shared" si="35"/>
        <v>30833</v>
      </c>
      <c r="D92" s="39">
        <f t="shared" si="35"/>
        <v>44955</v>
      </c>
      <c r="E92" s="39">
        <f t="shared" si="35"/>
        <v>23430</v>
      </c>
      <c r="F92" s="39">
        <f t="shared" si="35"/>
        <v>35496</v>
      </c>
      <c r="G92" s="39">
        <f t="shared" si="35"/>
        <v>222744</v>
      </c>
      <c r="H92" s="39">
        <f t="shared" si="35"/>
        <v>330720</v>
      </c>
      <c r="I92" s="39" t="e">
        <f t="shared" si="35"/>
        <v>#N/A</v>
      </c>
      <c r="J92" s="39">
        <f t="shared" si="35"/>
        <v>988</v>
      </c>
      <c r="K92" s="39">
        <f t="shared" si="35"/>
        <v>213936</v>
      </c>
      <c r="L92" s="39" t="e">
        <f t="shared" si="35"/>
        <v>#N/A</v>
      </c>
      <c r="M92" s="39" t="e">
        <f t="shared" si="35"/>
        <v>#N/A</v>
      </c>
      <c r="N92" s="39">
        <f t="shared" si="35"/>
        <v>27615</v>
      </c>
      <c r="O92" s="39">
        <f t="shared" si="35"/>
        <v>136584</v>
      </c>
      <c r="P92" s="39">
        <f t="shared" si="35"/>
        <v>47539</v>
      </c>
      <c r="Q92" s="39">
        <f t="shared" si="35"/>
        <v>274140</v>
      </c>
    </row>
    <row r="93" spans="1:17" ht="11.25">
      <c r="A93" s="33">
        <v>1999</v>
      </c>
      <c r="B93" s="39" t="e">
        <f aca="true" t="shared" si="36" ref="B93:Q93">+B28+B15</f>
        <v>#N/A</v>
      </c>
      <c r="C93" s="39">
        <f t="shared" si="36"/>
        <v>31866</v>
      </c>
      <c r="D93" s="39" t="e">
        <f t="shared" si="36"/>
        <v>#N/A</v>
      </c>
      <c r="E93" s="39">
        <f t="shared" si="36"/>
        <v>25178</v>
      </c>
      <c r="F93" s="39">
        <f t="shared" si="36"/>
        <v>35328</v>
      </c>
      <c r="G93" s="39">
        <f t="shared" si="36"/>
        <v>236885</v>
      </c>
      <c r="H93" s="39" t="e">
        <f t="shared" si="36"/>
        <v>#N/A</v>
      </c>
      <c r="I93" s="39" t="e">
        <f t="shared" si="36"/>
        <v>#N/A</v>
      </c>
      <c r="J93" s="39" t="e">
        <f t="shared" si="36"/>
        <v>#N/A</v>
      </c>
      <c r="K93" s="39" t="e">
        <f t="shared" si="36"/>
        <v>#N/A</v>
      </c>
      <c r="L93" s="39" t="e">
        <f t="shared" si="36"/>
        <v>#N/A</v>
      </c>
      <c r="M93" s="39" t="e">
        <f t="shared" si="36"/>
        <v>#N/A</v>
      </c>
      <c r="N93" s="39">
        <f t="shared" si="36"/>
        <v>29129</v>
      </c>
      <c r="O93" s="39">
        <f t="shared" si="36"/>
        <v>145724</v>
      </c>
      <c r="P93" s="39">
        <f t="shared" si="36"/>
        <v>47574</v>
      </c>
      <c r="Q93" s="39">
        <f t="shared" si="36"/>
        <v>272107</v>
      </c>
    </row>
    <row r="95" spans="1:2" ht="11.25">
      <c r="A95" s="6" t="s">
        <v>22</v>
      </c>
      <c r="B95" s="6" t="s">
        <v>16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P6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" customWidth="1"/>
    <col min="2" max="16384" width="9.140625" style="6" customWidth="1"/>
  </cols>
  <sheetData>
    <row r="1" ht="11.25">
      <c r="A1" s="5" t="s">
        <v>46</v>
      </c>
    </row>
    <row r="2" ht="11.25">
      <c r="A2" s="14" t="s">
        <v>47</v>
      </c>
    </row>
    <row r="3" ht="11.25">
      <c r="A3" s="14"/>
    </row>
    <row r="4" spans="1:11" ht="11.25">
      <c r="A4" s="5" t="s">
        <v>41</v>
      </c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</row>
    <row r="5" spans="1:11" ht="11.25">
      <c r="A5" s="6" t="s">
        <v>36</v>
      </c>
      <c r="B5" s="24">
        <v>5287</v>
      </c>
      <c r="C5" s="24">
        <v>5318</v>
      </c>
      <c r="D5" s="24">
        <v>5401.6</v>
      </c>
      <c r="E5" s="24">
        <v>5631.4</v>
      </c>
      <c r="F5" s="24">
        <v>5947.6</v>
      </c>
      <c r="G5" s="24">
        <v>14879</v>
      </c>
      <c r="H5" s="24">
        <v>15458</v>
      </c>
      <c r="I5" s="24">
        <v>15670</v>
      </c>
      <c r="J5" s="24">
        <v>16118</v>
      </c>
      <c r="K5" s="24">
        <v>16827</v>
      </c>
    </row>
    <row r="6" spans="1:11" ht="11.25">
      <c r="A6" s="6" t="s">
        <v>26</v>
      </c>
      <c r="B6" s="24">
        <v>32049</v>
      </c>
      <c r="C6" s="24">
        <v>34105</v>
      </c>
      <c r="D6" s="24">
        <v>32872</v>
      </c>
      <c r="E6" s="24">
        <v>35964</v>
      </c>
      <c r="F6" s="24">
        <v>41627</v>
      </c>
      <c r="G6" s="24">
        <v>42562</v>
      </c>
      <c r="H6" s="24">
        <v>38281</v>
      </c>
      <c r="I6" s="24" t="e">
        <f>NA()</f>
        <v>#N/A</v>
      </c>
      <c r="J6" s="24">
        <v>37355</v>
      </c>
      <c r="K6" s="24" t="e">
        <f>NA()</f>
        <v>#N/A</v>
      </c>
    </row>
    <row r="7" spans="1:11" ht="11.25">
      <c r="A7" s="6" t="s">
        <v>27</v>
      </c>
      <c r="B7" s="24">
        <v>11914</v>
      </c>
      <c r="C7" s="24">
        <v>11958</v>
      </c>
      <c r="D7" s="24">
        <v>12588</v>
      </c>
      <c r="E7" s="24">
        <v>20012</v>
      </c>
      <c r="F7" s="24">
        <v>21652</v>
      </c>
      <c r="G7" s="24">
        <v>22417</v>
      </c>
      <c r="H7" s="24">
        <v>21321</v>
      </c>
      <c r="I7" s="24">
        <v>21519</v>
      </c>
      <c r="J7" s="24">
        <v>21372</v>
      </c>
      <c r="K7" s="24">
        <v>23240</v>
      </c>
    </row>
    <row r="8" spans="1:11" ht="11.25">
      <c r="A8" s="6" t="s">
        <v>38</v>
      </c>
      <c r="B8" s="24">
        <v>25400</v>
      </c>
      <c r="C8" s="24">
        <v>23800</v>
      </c>
      <c r="D8" s="24">
        <v>23800</v>
      </c>
      <c r="E8" s="24">
        <v>24100</v>
      </c>
      <c r="F8" s="24">
        <v>24800</v>
      </c>
      <c r="G8" s="24">
        <v>22339</v>
      </c>
      <c r="H8" s="24">
        <v>23174</v>
      </c>
      <c r="I8" s="24">
        <v>24511</v>
      </c>
      <c r="J8" s="24">
        <v>25611</v>
      </c>
      <c r="K8" s="24">
        <v>25575</v>
      </c>
    </row>
    <row r="9" spans="1:11" ht="11.25">
      <c r="A9" s="6" t="s">
        <v>31</v>
      </c>
      <c r="B9" s="24">
        <v>137900</v>
      </c>
      <c r="C9" s="24">
        <v>140700</v>
      </c>
      <c r="D9" s="24">
        <v>143800</v>
      </c>
      <c r="E9" s="24">
        <v>138400</v>
      </c>
      <c r="F9" s="24">
        <v>146400</v>
      </c>
      <c r="G9" s="24">
        <v>158200</v>
      </c>
      <c r="H9" s="24">
        <v>158158</v>
      </c>
      <c r="I9" s="24">
        <v>160230</v>
      </c>
      <c r="J9" s="24">
        <v>168785</v>
      </c>
      <c r="K9" s="24">
        <v>183447</v>
      </c>
    </row>
    <row r="10" spans="1:11" ht="11.25">
      <c r="A10" s="6" t="s">
        <v>28</v>
      </c>
      <c r="B10" s="24" t="e">
        <f>NA()</f>
        <v>#N/A</v>
      </c>
      <c r="C10" s="24" t="e">
        <f>NA()</f>
        <v>#N/A</v>
      </c>
      <c r="D10" s="24" t="e">
        <f>NA()</f>
        <v>#N/A</v>
      </c>
      <c r="E10" s="24" t="e">
        <f>NA()</f>
        <v>#N/A</v>
      </c>
      <c r="F10" s="24" t="e">
        <f>NA()</f>
        <v>#N/A</v>
      </c>
      <c r="G10" s="24">
        <v>237798</v>
      </c>
      <c r="H10" s="24">
        <v>236584</v>
      </c>
      <c r="I10" s="24">
        <v>245881</v>
      </c>
      <c r="J10" s="24">
        <v>257447</v>
      </c>
      <c r="K10" s="24" t="e">
        <f>NA()</f>
        <v>#N/A</v>
      </c>
    </row>
    <row r="11" spans="1:11" ht="11.25">
      <c r="A11" s="6" t="s">
        <v>29</v>
      </c>
      <c r="B11" s="24">
        <v>12490</v>
      </c>
      <c r="C11" s="24" t="e">
        <f>NA()</f>
        <v>#N/A</v>
      </c>
      <c r="D11" s="24" t="e">
        <f>NA()</f>
        <v>#N/A</v>
      </c>
      <c r="E11" s="24">
        <v>15368.7</v>
      </c>
      <c r="F11" s="24">
        <v>15752</v>
      </c>
      <c r="G11" s="24">
        <v>13224.5</v>
      </c>
      <c r="H11" s="24">
        <v>12840</v>
      </c>
      <c r="I11" s="24">
        <v>12740</v>
      </c>
      <c r="J11" s="24" t="e">
        <f>NA()</f>
        <v>#N/A</v>
      </c>
      <c r="K11" s="24" t="e">
        <f>NA()</f>
        <v>#N/A</v>
      </c>
    </row>
    <row r="12" spans="1:11" ht="11.25">
      <c r="A12" s="6" t="s">
        <v>32</v>
      </c>
      <c r="B12" s="24">
        <v>4394</v>
      </c>
      <c r="C12" s="24">
        <v>589</v>
      </c>
      <c r="D12" s="24">
        <v>603</v>
      </c>
      <c r="E12" s="24">
        <v>633.267</v>
      </c>
      <c r="F12" s="24">
        <v>574.568</v>
      </c>
      <c r="G12" s="24">
        <v>569.318</v>
      </c>
      <c r="H12" s="24">
        <v>602.457</v>
      </c>
      <c r="I12" s="24">
        <v>569.885</v>
      </c>
      <c r="J12" s="24">
        <v>522</v>
      </c>
      <c r="K12" s="24">
        <v>466</v>
      </c>
    </row>
    <row r="13" spans="1:11" ht="11.25">
      <c r="A13" s="6" t="s">
        <v>33</v>
      </c>
      <c r="B13" s="24">
        <v>177900</v>
      </c>
      <c r="C13" s="24" t="e">
        <f>NA()</f>
        <v>#N/A</v>
      </c>
      <c r="D13" s="24">
        <v>184929</v>
      </c>
      <c r="E13" s="24">
        <v>179381</v>
      </c>
      <c r="F13" s="24">
        <v>187200</v>
      </c>
      <c r="G13" s="24">
        <v>185978</v>
      </c>
      <c r="H13" s="24">
        <v>198300</v>
      </c>
      <c r="I13" s="24">
        <v>207220</v>
      </c>
      <c r="J13" s="24">
        <v>191482</v>
      </c>
      <c r="K13" s="24" t="e">
        <f>NA()</f>
        <v>#N/A</v>
      </c>
    </row>
    <row r="14" spans="1:11" ht="11.25">
      <c r="A14" s="6" t="s">
        <v>34</v>
      </c>
      <c r="B14" s="24">
        <v>3178</v>
      </c>
      <c r="C14" s="24">
        <v>5134</v>
      </c>
      <c r="D14" s="24">
        <v>5990</v>
      </c>
      <c r="E14" s="24">
        <v>6548</v>
      </c>
      <c r="F14" s="24">
        <v>3872</v>
      </c>
      <c r="G14" s="24">
        <v>3126</v>
      </c>
      <c r="H14" s="24">
        <v>3558</v>
      </c>
      <c r="I14" s="24">
        <v>4607</v>
      </c>
      <c r="J14" s="24" t="e">
        <f>NA()</f>
        <v>#N/A</v>
      </c>
      <c r="K14" s="24" t="e">
        <f>NA()</f>
        <v>#N/A</v>
      </c>
    </row>
    <row r="15" spans="1:11" ht="11.25">
      <c r="A15" s="6" t="s">
        <v>35</v>
      </c>
      <c r="B15" s="24">
        <v>54989</v>
      </c>
      <c r="C15" s="24" t="e">
        <f>NA()</f>
        <v>#N/A</v>
      </c>
      <c r="D15" s="24">
        <v>65306</v>
      </c>
      <c r="E15" s="24">
        <v>66628</v>
      </c>
      <c r="F15" s="24">
        <v>68248</v>
      </c>
      <c r="G15" s="24" t="e">
        <f>NA()</f>
        <v>#N/A</v>
      </c>
      <c r="H15" s="24">
        <v>138754</v>
      </c>
      <c r="I15" s="24">
        <v>143727</v>
      </c>
      <c r="J15" s="24" t="e">
        <f>NA()</f>
        <v>#N/A</v>
      </c>
      <c r="K15" s="24" t="e">
        <f>NA()</f>
        <v>#N/A</v>
      </c>
    </row>
    <row r="16" spans="1:11" ht="11.25">
      <c r="A16" s="6" t="s">
        <v>37</v>
      </c>
      <c r="B16" s="24">
        <v>16129</v>
      </c>
      <c r="C16" s="24">
        <v>18687</v>
      </c>
      <c r="D16" s="24">
        <v>16802</v>
      </c>
      <c r="E16" s="24">
        <v>16032</v>
      </c>
      <c r="F16" s="24">
        <v>18369</v>
      </c>
      <c r="G16" s="24">
        <v>18493</v>
      </c>
      <c r="H16" s="24">
        <v>23090</v>
      </c>
      <c r="I16" s="24">
        <v>24796</v>
      </c>
      <c r="J16" s="24">
        <v>25567</v>
      </c>
      <c r="K16" s="24">
        <v>26950</v>
      </c>
    </row>
    <row r="17" spans="1:11" ht="11.25">
      <c r="A17" s="6" t="s">
        <v>30</v>
      </c>
      <c r="B17" s="24">
        <v>109533</v>
      </c>
      <c r="C17" s="24">
        <v>87746</v>
      </c>
      <c r="D17" s="24">
        <v>89414</v>
      </c>
      <c r="E17" s="24">
        <v>90902</v>
      </c>
      <c r="F17" s="24">
        <v>97847</v>
      </c>
      <c r="G17" s="24">
        <v>101874</v>
      </c>
      <c r="H17" s="24">
        <v>102166</v>
      </c>
      <c r="I17" s="24">
        <v>109840</v>
      </c>
      <c r="J17" s="24">
        <v>125268</v>
      </c>
      <c r="K17" s="24">
        <v>134259</v>
      </c>
    </row>
    <row r="18" spans="1:11" ht="11.25">
      <c r="A18" s="6" t="s">
        <v>39</v>
      </c>
      <c r="B18" s="24" t="e">
        <f>NA()</f>
        <v>#N/A</v>
      </c>
      <c r="C18" s="24" t="e">
        <f>NA()</f>
        <v>#N/A</v>
      </c>
      <c r="D18" s="24" t="e">
        <f>NA()</f>
        <v>#N/A</v>
      </c>
      <c r="E18" s="24" t="e">
        <f>NA()</f>
        <v>#N/A</v>
      </c>
      <c r="F18" s="24" t="e">
        <f>NA()</f>
        <v>#N/A</v>
      </c>
      <c r="G18" s="24">
        <v>31412</v>
      </c>
      <c r="H18" s="24">
        <v>33117</v>
      </c>
      <c r="I18" s="24">
        <v>34838</v>
      </c>
      <c r="J18" s="24">
        <v>33285</v>
      </c>
      <c r="K18" s="24">
        <v>33175</v>
      </c>
    </row>
    <row r="19" spans="1:11" ht="11.25">
      <c r="A19" s="6" t="s">
        <v>40</v>
      </c>
      <c r="B19" s="24">
        <v>138451</v>
      </c>
      <c r="C19" s="24" t="e">
        <f>NA()</f>
        <v>#N/A</v>
      </c>
      <c r="D19" s="24">
        <v>133005</v>
      </c>
      <c r="E19" s="24">
        <v>143864</v>
      </c>
      <c r="F19" s="24">
        <v>155016</v>
      </c>
      <c r="G19" s="24">
        <v>162471</v>
      </c>
      <c r="H19" s="24">
        <v>166162</v>
      </c>
      <c r="I19" s="24">
        <v>169202</v>
      </c>
      <c r="J19" s="24">
        <v>172004</v>
      </c>
      <c r="K19" s="24">
        <v>169298</v>
      </c>
    </row>
    <row r="20" spans="2:11" ht="11.25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1.25">
      <c r="A21" s="5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1.25">
      <c r="A22" s="6" t="s">
        <v>36</v>
      </c>
      <c r="B22" s="9" t="e">
        <f>NA()</f>
        <v>#N/A</v>
      </c>
      <c r="C22" s="9" t="e">
        <f>NA()</f>
        <v>#N/A</v>
      </c>
      <c r="D22" s="9">
        <v>11326.3</v>
      </c>
      <c r="E22" s="9">
        <v>11016</v>
      </c>
      <c r="F22" s="9">
        <v>12420</v>
      </c>
      <c r="G22" s="9">
        <v>13154</v>
      </c>
      <c r="H22" s="9">
        <v>13312</v>
      </c>
      <c r="I22" s="9">
        <v>14196</v>
      </c>
      <c r="J22" s="9">
        <v>14715</v>
      </c>
      <c r="K22" s="9">
        <v>15039</v>
      </c>
    </row>
    <row r="23" spans="1:11" ht="11.25">
      <c r="A23" s="6" t="s">
        <v>26</v>
      </c>
      <c r="B23" s="9">
        <v>8354</v>
      </c>
      <c r="C23" s="9">
        <v>8153</v>
      </c>
      <c r="D23" s="9">
        <v>8074</v>
      </c>
      <c r="E23" s="9">
        <v>7567</v>
      </c>
      <c r="F23" s="9">
        <v>8084</v>
      </c>
      <c r="G23" s="9">
        <v>7286</v>
      </c>
      <c r="H23" s="9">
        <v>7243</v>
      </c>
      <c r="I23" s="9">
        <v>7465</v>
      </c>
      <c r="J23" s="9">
        <v>7600</v>
      </c>
      <c r="K23" s="9">
        <v>7392</v>
      </c>
    </row>
    <row r="24" spans="1:11" ht="11.25">
      <c r="A24" s="6" t="s">
        <v>27</v>
      </c>
      <c r="B24" s="9">
        <v>1570</v>
      </c>
      <c r="C24" s="9">
        <v>1523</v>
      </c>
      <c r="D24" s="9">
        <v>1869</v>
      </c>
      <c r="E24" s="9">
        <v>1798</v>
      </c>
      <c r="F24" s="9">
        <v>2008</v>
      </c>
      <c r="G24" s="9">
        <v>1985</v>
      </c>
      <c r="H24" s="9">
        <v>1757</v>
      </c>
      <c r="I24" s="9">
        <v>1983</v>
      </c>
      <c r="J24" s="9">
        <v>2058</v>
      </c>
      <c r="K24" s="9">
        <v>1938</v>
      </c>
    </row>
    <row r="25" spans="1:11" ht="11.25">
      <c r="A25" s="6" t="s">
        <v>38</v>
      </c>
      <c r="B25" s="9">
        <v>8357</v>
      </c>
      <c r="C25" s="9">
        <v>7634</v>
      </c>
      <c r="D25" s="9">
        <v>7848</v>
      </c>
      <c r="E25" s="9">
        <v>9259</v>
      </c>
      <c r="F25" s="9">
        <v>9949</v>
      </c>
      <c r="G25" s="9">
        <v>9293</v>
      </c>
      <c r="H25" s="9">
        <v>8806</v>
      </c>
      <c r="I25" s="9">
        <v>9856</v>
      </c>
      <c r="J25" s="9">
        <v>9885</v>
      </c>
      <c r="K25" s="9">
        <v>9753</v>
      </c>
    </row>
    <row r="26" spans="1:11" ht="11.25">
      <c r="A26" s="6" t="s">
        <v>31</v>
      </c>
      <c r="B26" s="9">
        <v>50670</v>
      </c>
      <c r="C26" s="9">
        <v>50630</v>
      </c>
      <c r="D26" s="9">
        <v>49550</v>
      </c>
      <c r="E26" s="9">
        <v>45061</v>
      </c>
      <c r="F26" s="9">
        <v>48733</v>
      </c>
      <c r="G26" s="9">
        <v>48137</v>
      </c>
      <c r="H26" s="9">
        <v>49512</v>
      </c>
      <c r="I26" s="9">
        <v>53854</v>
      </c>
      <c r="J26" s="9">
        <v>53959</v>
      </c>
      <c r="K26" s="9">
        <v>53438</v>
      </c>
    </row>
    <row r="27" spans="1:11" ht="11.25">
      <c r="A27" s="6" t="s">
        <v>28</v>
      </c>
      <c r="B27" s="9" t="e">
        <f>NA()</f>
        <v>#N/A</v>
      </c>
      <c r="C27" s="9">
        <v>68112</v>
      </c>
      <c r="D27" s="9">
        <v>59539</v>
      </c>
      <c r="E27" s="9">
        <v>64157</v>
      </c>
      <c r="F27" s="9">
        <v>70575</v>
      </c>
      <c r="G27" s="9">
        <v>68742</v>
      </c>
      <c r="H27" s="9">
        <v>67880</v>
      </c>
      <c r="I27" s="9">
        <v>72614</v>
      </c>
      <c r="J27" s="9">
        <v>73273</v>
      </c>
      <c r="K27" s="9" t="e">
        <f>NA()</f>
        <v>#N/A</v>
      </c>
    </row>
    <row r="28" spans="1:11" ht="11.25">
      <c r="A28" s="6" t="s">
        <v>29</v>
      </c>
      <c r="B28" s="9">
        <v>647</v>
      </c>
      <c r="C28" s="9">
        <v>605</v>
      </c>
      <c r="D28" s="9">
        <v>563</v>
      </c>
      <c r="E28" s="9">
        <v>499</v>
      </c>
      <c r="F28" s="9">
        <v>306</v>
      </c>
      <c r="G28" s="9">
        <v>288</v>
      </c>
      <c r="H28" s="9">
        <v>333</v>
      </c>
      <c r="I28" s="9">
        <v>313</v>
      </c>
      <c r="J28" s="9">
        <v>310</v>
      </c>
      <c r="K28" s="9" t="e">
        <f>NA()</f>
        <v>#N/A</v>
      </c>
    </row>
    <row r="29" spans="1:11" ht="11.25">
      <c r="A29" s="6" t="s">
        <v>32</v>
      </c>
      <c r="B29" s="9">
        <v>589</v>
      </c>
      <c r="C29" s="9">
        <v>603</v>
      </c>
      <c r="D29" s="9">
        <v>633.267</v>
      </c>
      <c r="E29" s="9">
        <v>574.568</v>
      </c>
      <c r="F29" s="9">
        <v>569.318</v>
      </c>
      <c r="G29" s="9">
        <v>602.457</v>
      </c>
      <c r="H29" s="9">
        <v>569.885</v>
      </c>
      <c r="I29" s="9">
        <v>522</v>
      </c>
      <c r="J29" s="9">
        <v>466</v>
      </c>
      <c r="K29" s="9" t="e">
        <f>NA()</f>
        <v>#N/A</v>
      </c>
    </row>
    <row r="30" spans="1:11" ht="11.25">
      <c r="A30" s="6" t="s">
        <v>33</v>
      </c>
      <c r="B30" s="9">
        <v>19259</v>
      </c>
      <c r="C30" s="9">
        <v>19919</v>
      </c>
      <c r="D30" s="9">
        <v>19246</v>
      </c>
      <c r="E30" s="9">
        <v>18116</v>
      </c>
      <c r="F30" s="9">
        <v>20473</v>
      </c>
      <c r="G30" s="9">
        <v>21690</v>
      </c>
      <c r="H30" s="9">
        <v>21034</v>
      </c>
      <c r="I30" s="9">
        <v>22903</v>
      </c>
      <c r="J30" s="9">
        <v>22454</v>
      </c>
      <c r="K30" s="9">
        <v>21549</v>
      </c>
    </row>
    <row r="31" spans="1:11" ht="11.25">
      <c r="A31" s="6" t="s">
        <v>34</v>
      </c>
      <c r="B31" s="9">
        <v>709.248</v>
      </c>
      <c r="C31" s="9">
        <v>712.986</v>
      </c>
      <c r="D31" s="9">
        <v>671.985</v>
      </c>
      <c r="E31" s="9">
        <v>646.997</v>
      </c>
      <c r="F31" s="9">
        <v>685.947</v>
      </c>
      <c r="G31" s="9">
        <v>566.013</v>
      </c>
      <c r="H31" s="9">
        <v>573.975</v>
      </c>
      <c r="I31" s="9">
        <v>612.949</v>
      </c>
      <c r="J31" s="9">
        <v>625</v>
      </c>
      <c r="K31" s="9" t="e">
        <f>NA()</f>
        <v>#N/A</v>
      </c>
    </row>
    <row r="32" spans="1:11" ht="11.25">
      <c r="A32" s="6" t="s">
        <v>35</v>
      </c>
      <c r="B32" s="9">
        <v>3068</v>
      </c>
      <c r="C32" s="9">
        <v>3029</v>
      </c>
      <c r="D32" s="9">
        <v>2751</v>
      </c>
      <c r="E32" s="9">
        <v>2669</v>
      </c>
      <c r="F32" s="9">
        <v>2806</v>
      </c>
      <c r="G32" s="9">
        <v>3016</v>
      </c>
      <c r="H32" s="9">
        <v>3164</v>
      </c>
      <c r="I32" s="9">
        <v>3435</v>
      </c>
      <c r="J32" s="9">
        <v>3778</v>
      </c>
      <c r="K32" s="9" t="e">
        <f>NA()</f>
        <v>#N/A</v>
      </c>
    </row>
    <row r="33" spans="1:11" ht="11.25">
      <c r="A33" s="6" t="s">
        <v>37</v>
      </c>
      <c r="B33" s="9">
        <v>1444</v>
      </c>
      <c r="C33" s="9">
        <v>1645</v>
      </c>
      <c r="D33" s="9">
        <v>1754</v>
      </c>
      <c r="E33" s="9">
        <v>1665</v>
      </c>
      <c r="F33" s="9">
        <v>1635</v>
      </c>
      <c r="G33" s="9">
        <v>2019</v>
      </c>
      <c r="H33" s="9">
        <v>1857</v>
      </c>
      <c r="I33" s="9">
        <v>2247</v>
      </c>
      <c r="J33" s="9">
        <v>2048</v>
      </c>
      <c r="K33" s="9">
        <v>2179</v>
      </c>
    </row>
    <row r="34" spans="1:11" ht="11.25">
      <c r="A34" s="6" t="s">
        <v>30</v>
      </c>
      <c r="B34" s="9">
        <v>10142</v>
      </c>
      <c r="C34" s="9">
        <v>9444</v>
      </c>
      <c r="D34" s="9">
        <v>8292</v>
      </c>
      <c r="E34" s="9">
        <v>7081</v>
      </c>
      <c r="F34" s="9">
        <v>8258</v>
      </c>
      <c r="G34" s="9">
        <v>9781</v>
      </c>
      <c r="H34" s="9">
        <v>9794</v>
      </c>
      <c r="I34" s="9">
        <v>11027</v>
      </c>
      <c r="J34" s="9">
        <v>11316</v>
      </c>
      <c r="K34" s="9">
        <v>11465</v>
      </c>
    </row>
    <row r="35" spans="1:11" ht="11.25">
      <c r="A35" s="6" t="s">
        <v>39</v>
      </c>
      <c r="B35" s="9">
        <v>18441</v>
      </c>
      <c r="C35" s="9">
        <v>17974</v>
      </c>
      <c r="D35" s="9">
        <v>18542</v>
      </c>
      <c r="E35" s="9">
        <v>18086</v>
      </c>
      <c r="F35" s="9">
        <v>18591</v>
      </c>
      <c r="G35" s="9">
        <v>18542</v>
      </c>
      <c r="H35" s="9">
        <v>17993</v>
      </c>
      <c r="I35" s="9">
        <v>14181</v>
      </c>
      <c r="J35" s="9">
        <v>14254</v>
      </c>
      <c r="K35" s="9">
        <v>14399</v>
      </c>
    </row>
    <row r="36" spans="1:11" ht="11.25">
      <c r="A36" s="6" t="s">
        <v>40</v>
      </c>
      <c r="B36" s="9">
        <v>139163</v>
      </c>
      <c r="C36" s="9">
        <v>136768</v>
      </c>
      <c r="D36" s="9">
        <v>122724</v>
      </c>
      <c r="E36" s="9">
        <v>103426</v>
      </c>
      <c r="F36" s="9">
        <v>97354</v>
      </c>
      <c r="G36" s="9">
        <v>100679</v>
      </c>
      <c r="H36" s="9">
        <v>101707</v>
      </c>
      <c r="I36" s="9">
        <v>105408</v>
      </c>
      <c r="J36" s="9">
        <v>102136</v>
      </c>
      <c r="K36" s="9">
        <v>102809</v>
      </c>
    </row>
    <row r="37" spans="2:11" ht="11.2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1.25">
      <c r="A38" s="5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1.25">
      <c r="A39" s="6" t="s">
        <v>36</v>
      </c>
      <c r="B39" s="24">
        <v>1663</v>
      </c>
      <c r="C39" s="24">
        <v>1475</v>
      </c>
      <c r="D39" s="24">
        <v>1461.6</v>
      </c>
      <c r="E39" s="24">
        <v>1454</v>
      </c>
      <c r="F39" s="24">
        <v>1819.9</v>
      </c>
      <c r="G39" s="24">
        <v>2046</v>
      </c>
      <c r="H39" s="24">
        <v>2101</v>
      </c>
      <c r="I39" s="24">
        <v>10940</v>
      </c>
      <c r="J39" s="24">
        <v>11590</v>
      </c>
      <c r="K39" s="24">
        <v>8639</v>
      </c>
    </row>
    <row r="40" spans="1:11" ht="11.25">
      <c r="A40" s="6" t="s">
        <v>26</v>
      </c>
      <c r="B40" s="24">
        <v>5449</v>
      </c>
      <c r="C40" s="24">
        <v>5197</v>
      </c>
      <c r="D40" s="24">
        <v>5083</v>
      </c>
      <c r="E40" s="24">
        <v>4932</v>
      </c>
      <c r="F40" s="24">
        <v>5491</v>
      </c>
      <c r="G40" s="24">
        <v>5732</v>
      </c>
      <c r="H40" s="24">
        <v>5715</v>
      </c>
      <c r="I40" s="24">
        <v>5830</v>
      </c>
      <c r="J40" s="24" t="e">
        <f>NA()</f>
        <v>#N/A</v>
      </c>
      <c r="K40" s="24" t="e">
        <f>NA()</f>
        <v>#N/A</v>
      </c>
    </row>
    <row r="41" spans="1:11" ht="11.25">
      <c r="A41" s="6" t="s">
        <v>27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1.25">
      <c r="A42" s="6" t="s">
        <v>38</v>
      </c>
      <c r="B42" s="24" t="e">
        <f>NA()</f>
        <v>#N/A</v>
      </c>
      <c r="C42" s="24" t="e">
        <f>NA()</f>
        <v>#N/A</v>
      </c>
      <c r="D42" s="24" t="e">
        <f>NA()</f>
        <v>#N/A</v>
      </c>
      <c r="E42" s="24" t="e">
        <f>NA()</f>
        <v>#N/A</v>
      </c>
      <c r="F42" s="24" t="e">
        <f>NA()</f>
        <v>#N/A</v>
      </c>
      <c r="G42" s="24" t="e">
        <f>NA()</f>
        <v>#N/A</v>
      </c>
      <c r="H42" s="24" t="e">
        <f>NA()</f>
        <v>#N/A</v>
      </c>
      <c r="I42" s="24">
        <v>199182</v>
      </c>
      <c r="J42" s="24">
        <v>186797</v>
      </c>
      <c r="K42" s="24">
        <v>173500</v>
      </c>
    </row>
    <row r="43" spans="1:11" ht="11.25">
      <c r="A43" s="6" t="s">
        <v>31</v>
      </c>
      <c r="B43" s="24">
        <v>7581</v>
      </c>
      <c r="C43" s="24">
        <v>8346</v>
      </c>
      <c r="D43" s="24">
        <v>8632</v>
      </c>
      <c r="E43" s="24">
        <v>7684</v>
      </c>
      <c r="F43" s="24">
        <v>7457</v>
      </c>
      <c r="G43" s="24">
        <v>7649</v>
      </c>
      <c r="H43" s="24">
        <v>7334</v>
      </c>
      <c r="I43" s="24">
        <v>7058</v>
      </c>
      <c r="J43" s="24">
        <v>7936</v>
      </c>
      <c r="K43" s="24">
        <v>8478</v>
      </c>
    </row>
    <row r="44" spans="1:11" ht="11.25">
      <c r="A44" s="6" t="s">
        <v>28</v>
      </c>
      <c r="B44" s="24" t="e">
        <f>NA()</f>
        <v>#N/A</v>
      </c>
      <c r="C44" s="24">
        <v>55973</v>
      </c>
      <c r="D44" s="24">
        <v>57240</v>
      </c>
      <c r="E44" s="24">
        <v>57559</v>
      </c>
      <c r="F44" s="24">
        <v>61773</v>
      </c>
      <c r="G44" s="24">
        <v>63982</v>
      </c>
      <c r="H44" s="24">
        <v>61292</v>
      </c>
      <c r="I44" s="24">
        <v>62154</v>
      </c>
      <c r="J44" s="24">
        <v>64267</v>
      </c>
      <c r="K44" s="24">
        <v>62692</v>
      </c>
    </row>
    <row r="45" spans="1:11" ht="11.25">
      <c r="A45" s="6" t="s">
        <v>29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1.25">
      <c r="A46" s="6" t="s">
        <v>32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1.25">
      <c r="A47" s="6" t="s">
        <v>33</v>
      </c>
      <c r="B47" s="24" t="e">
        <f>NA()</f>
        <v>#N/A</v>
      </c>
      <c r="C47" s="24" t="e">
        <f>NA()</f>
        <v>#N/A</v>
      </c>
      <c r="D47" s="24" t="e">
        <f>NA()</f>
        <v>#N/A</v>
      </c>
      <c r="E47" s="24" t="e">
        <f>NA()</f>
        <v>#N/A</v>
      </c>
      <c r="F47" s="24">
        <v>108</v>
      </c>
      <c r="G47" s="24">
        <v>135</v>
      </c>
      <c r="H47" s="24">
        <v>125</v>
      </c>
      <c r="I47" s="24">
        <v>201</v>
      </c>
      <c r="J47" s="24">
        <v>127</v>
      </c>
      <c r="K47" s="24">
        <v>173</v>
      </c>
    </row>
    <row r="48" spans="1:11" ht="11.25">
      <c r="A48" s="6" t="s">
        <v>34</v>
      </c>
      <c r="B48" s="24">
        <v>336</v>
      </c>
      <c r="C48" s="24">
        <v>338</v>
      </c>
      <c r="D48" s="24">
        <v>338</v>
      </c>
      <c r="E48" s="24">
        <v>323</v>
      </c>
      <c r="F48" s="24">
        <v>317</v>
      </c>
      <c r="G48" s="24" t="e">
        <f>NA()</f>
        <v>#N/A</v>
      </c>
      <c r="H48" s="24" t="e">
        <f>NA()</f>
        <v>#N/A</v>
      </c>
      <c r="I48" s="24" t="e">
        <f>NA()</f>
        <v>#N/A</v>
      </c>
      <c r="J48" s="24" t="e">
        <f>NA()</f>
        <v>#N/A</v>
      </c>
      <c r="K48" s="24" t="e">
        <f>NA()</f>
        <v>#N/A</v>
      </c>
    </row>
    <row r="49" spans="1:11" ht="11.25">
      <c r="A49" s="6" t="s">
        <v>35</v>
      </c>
      <c r="B49" s="24">
        <v>35706</v>
      </c>
      <c r="C49" s="24">
        <v>34756</v>
      </c>
      <c r="D49" s="24">
        <v>33530</v>
      </c>
      <c r="E49" s="24">
        <v>31895</v>
      </c>
      <c r="F49" s="24" t="e">
        <f>NA()</f>
        <v>#N/A</v>
      </c>
      <c r="G49" s="24" t="e">
        <f>NA()</f>
        <v>#N/A</v>
      </c>
      <c r="H49" s="24">
        <v>35577</v>
      </c>
      <c r="I49" s="24">
        <v>41016</v>
      </c>
      <c r="J49" s="24">
        <v>40714</v>
      </c>
      <c r="K49" s="24" t="e">
        <f>NA()</f>
        <v>#N/A</v>
      </c>
    </row>
    <row r="50" spans="1:11" ht="11.25">
      <c r="A50" s="6" t="s">
        <v>37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1.25">
      <c r="A51" s="6" t="s">
        <v>30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1.25">
      <c r="A52" s="6" t="s">
        <v>39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1.25">
      <c r="A53" s="6" t="s">
        <v>40</v>
      </c>
      <c r="B53" s="24">
        <v>215</v>
      </c>
      <c r="C53" s="24" t="e">
        <f>NA()</f>
        <v>#N/A</v>
      </c>
      <c r="D53" s="24" t="e">
        <f>NA()</f>
        <v>#N/A</v>
      </c>
      <c r="E53" s="24">
        <v>210</v>
      </c>
      <c r="F53" s="24">
        <v>230</v>
      </c>
      <c r="G53" s="24">
        <v>260</v>
      </c>
      <c r="H53" s="24">
        <v>180</v>
      </c>
      <c r="I53" s="24">
        <v>150</v>
      </c>
      <c r="J53" s="24">
        <v>150</v>
      </c>
      <c r="K53" s="24">
        <v>160</v>
      </c>
    </row>
    <row r="55" ht="11.25">
      <c r="A55" s="5" t="s">
        <v>51</v>
      </c>
    </row>
    <row r="56" spans="2:16" ht="11.25">
      <c r="B56" s="38" t="s">
        <v>36</v>
      </c>
      <c r="C56" s="38" t="s">
        <v>26</v>
      </c>
      <c r="D56" s="38" t="s">
        <v>27</v>
      </c>
      <c r="E56" s="38" t="s">
        <v>38</v>
      </c>
      <c r="F56" s="38" t="s">
        <v>31</v>
      </c>
      <c r="G56" s="38" t="s">
        <v>28</v>
      </c>
      <c r="H56" s="38" t="s">
        <v>29</v>
      </c>
      <c r="I56" s="38" t="s">
        <v>32</v>
      </c>
      <c r="J56" s="38" t="s">
        <v>33</v>
      </c>
      <c r="K56" s="38" t="s">
        <v>34</v>
      </c>
      <c r="L56" s="38" t="s">
        <v>35</v>
      </c>
      <c r="M56" s="38" t="s">
        <v>37</v>
      </c>
      <c r="N56" s="38" t="s">
        <v>30</v>
      </c>
      <c r="O56" s="38" t="s">
        <v>39</v>
      </c>
      <c r="P56" s="38" t="s">
        <v>40</v>
      </c>
    </row>
    <row r="57" spans="1:16" ht="11.25">
      <c r="A57" s="6">
        <v>1990</v>
      </c>
      <c r="B57" s="39">
        <v>6370</v>
      </c>
      <c r="C57" s="39">
        <v>1024</v>
      </c>
      <c r="D57" s="39">
        <v>1808</v>
      </c>
      <c r="E57" s="39" t="e">
        <f>NA()</f>
        <v>#N/A</v>
      </c>
      <c r="F57" s="39">
        <v>19609</v>
      </c>
      <c r="G57" s="39" t="e">
        <f>NA()</f>
        <v>#N/A</v>
      </c>
      <c r="H57" s="39" t="e">
        <f>NA()</f>
        <v>#N/A</v>
      </c>
      <c r="I57" s="39" t="e">
        <f>NA()</f>
        <v>#N/A</v>
      </c>
      <c r="J57" s="39">
        <v>11098</v>
      </c>
      <c r="K57" s="39" t="e">
        <f>NA()</f>
        <v>#N/A</v>
      </c>
      <c r="L57" s="39" t="e">
        <f>NA()</f>
        <v>#N/A</v>
      </c>
      <c r="M57" s="39" t="e">
        <f>NA()</f>
        <v>#N/A</v>
      </c>
      <c r="N57" s="39">
        <v>4215</v>
      </c>
      <c r="O57" s="39" t="e">
        <f>NA()</f>
        <v>#N/A</v>
      </c>
      <c r="P57" s="39">
        <v>11045</v>
      </c>
    </row>
    <row r="58" spans="1:16" ht="11.25">
      <c r="A58" s="6">
        <v>1991</v>
      </c>
      <c r="B58" s="39">
        <v>6654</v>
      </c>
      <c r="C58" s="39">
        <v>1128</v>
      </c>
      <c r="D58" s="39">
        <v>2381</v>
      </c>
      <c r="E58" s="39" t="e">
        <f>NA()</f>
        <v>#N/A</v>
      </c>
      <c r="F58" s="39">
        <v>22667</v>
      </c>
      <c r="G58" s="39">
        <v>15300</v>
      </c>
      <c r="H58" s="39" t="e">
        <f>NA()</f>
        <v>#N/A</v>
      </c>
      <c r="I58" s="39" t="e">
        <f>NA()</f>
        <v>#N/A</v>
      </c>
      <c r="J58" s="39">
        <v>11348</v>
      </c>
      <c r="K58" s="39" t="e">
        <f>NA()</f>
        <v>#N/A</v>
      </c>
      <c r="L58" s="39" t="e">
        <f>NA()</f>
        <v>#N/A</v>
      </c>
      <c r="M58" s="39" t="e">
        <f>NA()</f>
        <v>#N/A</v>
      </c>
      <c r="N58" s="39">
        <v>4780</v>
      </c>
      <c r="O58" s="39" t="e">
        <f>NA()</f>
        <v>#N/A</v>
      </c>
      <c r="P58" s="39">
        <v>11069</v>
      </c>
    </row>
    <row r="59" spans="1:16" ht="11.25">
      <c r="A59" s="6">
        <v>1992</v>
      </c>
      <c r="B59" s="39">
        <v>6701</v>
      </c>
      <c r="C59" s="39">
        <v>1168</v>
      </c>
      <c r="D59" s="39">
        <v>2631</v>
      </c>
      <c r="E59" s="39" t="e">
        <f>NA()</f>
        <v>#N/A</v>
      </c>
      <c r="F59" s="39">
        <v>23382</v>
      </c>
      <c r="G59" s="39">
        <v>15400</v>
      </c>
      <c r="H59" s="39" t="e">
        <f>NA()</f>
        <v>#N/A</v>
      </c>
      <c r="I59" s="39" t="e">
        <f>NA()</f>
        <v>#N/A</v>
      </c>
      <c r="J59" s="39">
        <v>11809</v>
      </c>
      <c r="K59" s="39" t="e">
        <f>NA()</f>
        <v>#N/A</v>
      </c>
      <c r="L59" s="39" t="e">
        <f>NA()</f>
        <v>#N/A</v>
      </c>
      <c r="M59" s="39" t="e">
        <f>NA()</f>
        <v>#N/A</v>
      </c>
      <c r="N59" s="39">
        <v>5266</v>
      </c>
      <c r="O59" s="39" t="e">
        <f>NA()</f>
        <v>#N/A</v>
      </c>
      <c r="P59" s="39">
        <v>10398</v>
      </c>
    </row>
    <row r="60" spans="1:16" ht="11.25">
      <c r="A60" s="6">
        <v>1993</v>
      </c>
      <c r="B60" s="39">
        <v>6721</v>
      </c>
      <c r="C60" s="39">
        <v>1263</v>
      </c>
      <c r="D60" s="39">
        <v>986</v>
      </c>
      <c r="E60" s="39" t="e">
        <f>NA()</f>
        <v>#N/A</v>
      </c>
      <c r="F60" s="39">
        <v>23312</v>
      </c>
      <c r="G60" s="39" t="e">
        <f>NA()</f>
        <v>#N/A</v>
      </c>
      <c r="H60" s="39" t="e">
        <f>NA()</f>
        <v>#N/A</v>
      </c>
      <c r="I60" s="39" t="e">
        <f>NA()</f>
        <v>#N/A</v>
      </c>
      <c r="J60" s="39">
        <v>12232</v>
      </c>
      <c r="K60" s="39" t="e">
        <f>NA()</f>
        <v>#N/A</v>
      </c>
      <c r="L60" s="39" t="e">
        <f>NA()</f>
        <v>#N/A</v>
      </c>
      <c r="M60" s="39" t="e">
        <f>NA()</f>
        <v>#N/A</v>
      </c>
      <c r="N60" s="39">
        <v>5409</v>
      </c>
      <c r="O60" s="39" t="e">
        <f>NA()</f>
        <v>#N/A</v>
      </c>
      <c r="P60" s="39">
        <v>11605</v>
      </c>
    </row>
    <row r="61" spans="1:16" ht="11.25">
      <c r="A61" s="6">
        <v>1994</v>
      </c>
      <c r="B61" s="39">
        <v>6990</v>
      </c>
      <c r="C61" s="39">
        <v>1372</v>
      </c>
      <c r="D61" s="39">
        <v>1092</v>
      </c>
      <c r="E61" s="39" t="e">
        <f>NA()</f>
        <v>#N/A</v>
      </c>
      <c r="F61" s="39">
        <v>22187</v>
      </c>
      <c r="G61" s="39" t="e">
        <f>NA()</f>
        <v>#N/A</v>
      </c>
      <c r="H61" s="39" t="e">
        <f>NA()</f>
        <v>#N/A</v>
      </c>
      <c r="I61" s="39" t="e">
        <f>NA()</f>
        <v>#N/A</v>
      </c>
      <c r="J61" s="39" t="e">
        <f>NA()</f>
        <v>#N/A</v>
      </c>
      <c r="K61" s="39" t="e">
        <f>NA()</f>
        <v>#N/A</v>
      </c>
      <c r="L61" s="39" t="e">
        <f>NA()</f>
        <v>#N/A</v>
      </c>
      <c r="M61" s="39" t="e">
        <f>NA()</f>
        <v>#N/A</v>
      </c>
      <c r="N61" s="39">
        <v>5479</v>
      </c>
      <c r="O61" s="39" t="e">
        <f>NA()</f>
        <v>#N/A</v>
      </c>
      <c r="P61" s="39">
        <v>11972</v>
      </c>
    </row>
    <row r="62" spans="1:16" ht="11.25">
      <c r="A62" s="6">
        <v>1995</v>
      </c>
      <c r="B62" s="39">
        <v>6766</v>
      </c>
      <c r="C62" s="39">
        <v>1298</v>
      </c>
      <c r="D62" s="39">
        <v>3125</v>
      </c>
      <c r="E62" s="39" t="e">
        <f>NA()</f>
        <v>#N/A</v>
      </c>
      <c r="F62" s="39">
        <v>22272</v>
      </c>
      <c r="G62" s="39" t="e">
        <f>NA()</f>
        <v>#N/A</v>
      </c>
      <c r="H62" s="39" t="e">
        <f>NA()</f>
        <v>#N/A</v>
      </c>
      <c r="I62" s="39" t="e">
        <f>NA()</f>
        <v>#N/A</v>
      </c>
      <c r="J62" s="39">
        <v>9650</v>
      </c>
      <c r="K62" s="39" t="e">
        <f>NA()</f>
        <v>#N/A</v>
      </c>
      <c r="L62" s="39" t="e">
        <f>NA()</f>
        <v>#N/A</v>
      </c>
      <c r="M62" s="39" t="e">
        <f>NA()</f>
        <v>#N/A</v>
      </c>
      <c r="N62" s="39">
        <v>5887</v>
      </c>
      <c r="O62" s="39" t="e">
        <f>NA()</f>
        <v>#N/A</v>
      </c>
      <c r="P62" s="39">
        <v>11127</v>
      </c>
    </row>
    <row r="63" spans="1:16" ht="11.25">
      <c r="A63" s="6">
        <v>1996</v>
      </c>
      <c r="B63" s="39">
        <v>7073</v>
      </c>
      <c r="C63" s="39">
        <v>1449</v>
      </c>
      <c r="D63" s="39">
        <v>3457</v>
      </c>
      <c r="E63" s="39" t="e">
        <f>NA()</f>
        <v>#N/A</v>
      </c>
      <c r="F63" s="39">
        <v>21909</v>
      </c>
      <c r="G63" s="39" t="e">
        <f>NA()</f>
        <v>#N/A</v>
      </c>
      <c r="H63" s="39" t="e">
        <f>NA()</f>
        <v>#N/A</v>
      </c>
      <c r="I63" s="39" t="e">
        <f>NA()</f>
        <v>#N/A</v>
      </c>
      <c r="J63" s="39">
        <v>10101</v>
      </c>
      <c r="K63" s="39" t="e">
        <f>NA()</f>
        <v>#N/A</v>
      </c>
      <c r="L63" s="39" t="e">
        <f>NA()</f>
        <v>#N/A</v>
      </c>
      <c r="M63" s="39" t="e">
        <f>NA()</f>
        <v>#N/A</v>
      </c>
      <c r="N63" s="39">
        <v>6113</v>
      </c>
      <c r="O63" s="39" t="e">
        <f>NA()</f>
        <v>#N/A</v>
      </c>
      <c r="P63" s="39">
        <v>11623</v>
      </c>
    </row>
    <row r="64" spans="1:16" ht="11.25">
      <c r="A64" s="6">
        <v>1997</v>
      </c>
      <c r="B64" s="39">
        <v>8020</v>
      </c>
      <c r="C64" s="39">
        <v>1526</v>
      </c>
      <c r="D64" s="39">
        <v>3799</v>
      </c>
      <c r="E64" s="39" t="e">
        <f>NA()</f>
        <v>#N/A</v>
      </c>
      <c r="F64" s="39">
        <v>22089</v>
      </c>
      <c r="G64" s="39" t="e">
        <f>NA()</f>
        <v>#N/A</v>
      </c>
      <c r="H64" s="39" t="e">
        <f>NA()</f>
        <v>#N/A</v>
      </c>
      <c r="I64" s="39" t="e">
        <f>NA()</f>
        <v>#N/A</v>
      </c>
      <c r="J64" s="39">
        <v>9797</v>
      </c>
      <c r="K64" s="39" t="e">
        <f>NA()</f>
        <v>#N/A</v>
      </c>
      <c r="L64" s="39" t="e">
        <f>NA()</f>
        <v>#N/A</v>
      </c>
      <c r="M64" s="39" t="e">
        <f>NA()</f>
        <v>#N/A</v>
      </c>
      <c r="N64" s="39">
        <v>6534</v>
      </c>
      <c r="O64" s="39" t="e">
        <f>NA()</f>
        <v>#N/A</v>
      </c>
      <c r="P64" s="39">
        <v>11325</v>
      </c>
    </row>
    <row r="65" spans="1:16" ht="11.25">
      <c r="A65" s="6">
        <v>1998</v>
      </c>
      <c r="B65" s="39">
        <v>8165</v>
      </c>
      <c r="C65" s="39">
        <v>1570</v>
      </c>
      <c r="D65" s="39">
        <v>3897</v>
      </c>
      <c r="E65" s="39" t="e">
        <f>NA()</f>
        <v>#N/A</v>
      </c>
      <c r="F65" s="39">
        <v>21581</v>
      </c>
      <c r="G65" s="39" t="e">
        <f>NA()</f>
        <v>#N/A</v>
      </c>
      <c r="H65" s="39" t="e">
        <f>NA()</f>
        <v>#N/A</v>
      </c>
      <c r="I65" s="39" t="e">
        <f>NA()</f>
        <v>#N/A</v>
      </c>
      <c r="J65" s="39">
        <v>10624</v>
      </c>
      <c r="K65" s="39" t="e">
        <f>NA()</f>
        <v>#N/A</v>
      </c>
      <c r="L65" s="39" t="e">
        <f>NA()</f>
        <v>#N/A</v>
      </c>
      <c r="M65" s="39" t="e">
        <f>NA()</f>
        <v>#N/A</v>
      </c>
      <c r="N65" s="39">
        <v>6872</v>
      </c>
      <c r="O65" s="39" t="e">
        <f>NA()</f>
        <v>#N/A</v>
      </c>
      <c r="P65" s="39">
        <v>11666</v>
      </c>
    </row>
    <row r="66" spans="1:16" ht="11.25">
      <c r="A66" s="6">
        <v>1999</v>
      </c>
      <c r="B66" s="39">
        <v>7631</v>
      </c>
      <c r="C66" s="39">
        <v>1577</v>
      </c>
      <c r="D66" s="39">
        <v>4254</v>
      </c>
      <c r="E66" s="39" t="e">
        <f>NA()</f>
        <v>#N/A</v>
      </c>
      <c r="F66" s="39">
        <v>21322</v>
      </c>
      <c r="G66" s="39" t="e">
        <f>NA()</f>
        <v>#N/A</v>
      </c>
      <c r="H66" s="39" t="e">
        <f>NA()</f>
        <v>#N/A</v>
      </c>
      <c r="I66" s="39" t="e">
        <f>NA()</f>
        <v>#N/A</v>
      </c>
      <c r="J66" s="39">
        <v>10411</v>
      </c>
      <c r="K66" s="39" t="e">
        <f>NA()</f>
        <v>#N/A</v>
      </c>
      <c r="L66" s="39" t="e">
        <f>NA()</f>
        <v>#N/A</v>
      </c>
      <c r="M66" s="39" t="e">
        <f>NA()</f>
        <v>#N/A</v>
      </c>
      <c r="N66" s="39">
        <v>7031</v>
      </c>
      <c r="O66" s="39" t="e">
        <f>NA()</f>
        <v>#N/A</v>
      </c>
      <c r="P66" s="39">
        <v>11611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Q39"/>
  <sheetViews>
    <sheetView workbookViewId="0" topLeftCell="A10">
      <selection activeCell="K29" sqref="K29"/>
    </sheetView>
  </sheetViews>
  <sheetFormatPr defaultColWidth="9.140625" defaultRowHeight="12.75"/>
  <cols>
    <col min="1" max="16384" width="9.140625" style="6" customWidth="1"/>
  </cols>
  <sheetData>
    <row r="1" spans="1:15" ht="11.25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1.25">
      <c r="A2" s="61" t="s">
        <v>77</v>
      </c>
      <c r="B2" s="60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1.25">
      <c r="A3" s="3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1.25">
      <c r="A4" s="3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ht="11.25">
      <c r="A5" s="60"/>
      <c r="B5" s="31" t="s">
        <v>24</v>
      </c>
      <c r="C5" s="31" t="s">
        <v>0</v>
      </c>
      <c r="D5" s="31" t="s">
        <v>18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19</v>
      </c>
      <c r="K5" s="31" t="s">
        <v>6</v>
      </c>
      <c r="L5" s="31" t="s">
        <v>7</v>
      </c>
      <c r="M5" s="31" t="s">
        <v>9</v>
      </c>
      <c r="N5" s="31" t="s">
        <v>8</v>
      </c>
      <c r="O5" s="32" t="s">
        <v>20</v>
      </c>
      <c r="P5" s="38" t="s">
        <v>86</v>
      </c>
      <c r="Q5" s="6" t="s">
        <v>185</v>
      </c>
    </row>
    <row r="6" spans="1:17" ht="11.25">
      <c r="A6" s="33">
        <v>1990</v>
      </c>
      <c r="B6" s="65">
        <f>SUM(C6:O6)</f>
        <v>240082</v>
      </c>
      <c r="C6" s="65">
        <f>+basedata_maritime_tonnes!C6</f>
        <v>23175</v>
      </c>
      <c r="D6" s="65">
        <f>+basedata_maritime_tonnes!D6</f>
        <v>7170</v>
      </c>
      <c r="E6" s="65">
        <f>+basedata_maritime_tonnes!E6</f>
        <v>0</v>
      </c>
      <c r="F6" s="65">
        <f>+basedata_maritime_tonnes!F6</f>
        <v>8030</v>
      </c>
      <c r="G6" s="65">
        <f>+basedata_maritime_tonnes!G6</f>
        <v>0</v>
      </c>
      <c r="H6" s="65">
        <f>+basedata_maritime_tonnes!H6</f>
        <v>36171</v>
      </c>
      <c r="I6" s="65">
        <f>+basedata_maritime_tonnes!I6</f>
        <v>16121</v>
      </c>
      <c r="J6" s="65">
        <f>+basedata_maritime_tonnes!J6</f>
        <v>2561</v>
      </c>
      <c r="K6" s="65">
        <f>+basedata_maritime_tonnes!K6</f>
        <v>43227</v>
      </c>
      <c r="L6" s="65">
        <f>+basedata_maritime_tonnes!L6</f>
        <v>45805</v>
      </c>
      <c r="M6" s="65">
        <f>+basedata_maritime_tonnes!M6</f>
        <v>0</v>
      </c>
      <c r="N6" s="65">
        <f>+basedata_maritime_tonnes!N6</f>
        <v>5542</v>
      </c>
      <c r="O6" s="65">
        <f>+basedata_maritime_tonnes!O6</f>
        <v>52280</v>
      </c>
      <c r="P6" s="41">
        <f>SUM(C6:N6)</f>
        <v>187802</v>
      </c>
      <c r="Q6" s="67">
        <f>+F6+H6+I6</f>
        <v>60322</v>
      </c>
    </row>
    <row r="7" spans="1:17" ht="11.25">
      <c r="A7" s="33">
        <v>1991</v>
      </c>
      <c r="B7" s="65">
        <f aca="true" t="shared" si="0" ref="B7:B15">SUM(C7:O7)</f>
        <v>203885.16666666666</v>
      </c>
      <c r="C7" s="65">
        <f>+basedata_maritime_tonnes!C7</f>
        <v>16793</v>
      </c>
      <c r="D7" s="65">
        <f>+basedata_maritime_tonnes!D7</f>
        <v>6308</v>
      </c>
      <c r="E7" s="65">
        <f>+basedata_maritime_tonnes!E7</f>
        <v>0</v>
      </c>
      <c r="F7" s="66">
        <f>(F$9-F$6)/($A$9-$A$6)*($A7-$A$6)+F$6</f>
        <v>9631.666666666666</v>
      </c>
      <c r="G7" s="65">
        <f>+basedata_maritime_tonnes!G7</f>
        <v>0</v>
      </c>
      <c r="H7" s="65">
        <f>+basedata_maritime_tonnes!H7</f>
        <v>30281</v>
      </c>
      <c r="I7" s="65">
        <f>+basedata_maritime_tonnes!I7</f>
        <v>15747</v>
      </c>
      <c r="J7" s="65">
        <f>+basedata_maritime_tonnes!J7</f>
        <v>2547</v>
      </c>
      <c r="K7" s="65">
        <f>+basedata_maritime_tonnes!K7</f>
        <v>40776</v>
      </c>
      <c r="L7" s="65">
        <f>+basedata_maritime_tonnes!L7</f>
        <v>30044</v>
      </c>
      <c r="M7" s="65">
        <f>+basedata_maritime_tonnes!M7</f>
        <v>0</v>
      </c>
      <c r="N7" s="66">
        <f>(N8-N6)/2+N6</f>
        <v>4307</v>
      </c>
      <c r="O7" s="66">
        <f>(O8-O6)/2+O6</f>
        <v>47450.5</v>
      </c>
      <c r="P7" s="41">
        <f aca="true" t="shared" si="1" ref="P7:P15">SUM(C7:N7)</f>
        <v>156434.66666666666</v>
      </c>
      <c r="Q7" s="67">
        <f aca="true" t="shared" si="2" ref="Q7:Q15">+F7+H7+I7</f>
        <v>55659.666666666664</v>
      </c>
    </row>
    <row r="8" spans="1:17" ht="11.25">
      <c r="A8" s="33">
        <v>1992</v>
      </c>
      <c r="B8" s="65">
        <f t="shared" si="0"/>
        <v>196363.33333333334</v>
      </c>
      <c r="C8" s="65">
        <f>+basedata_maritime_tonnes!C8</f>
        <v>15233</v>
      </c>
      <c r="D8" s="65">
        <f>+basedata_maritime_tonnes!D8</f>
        <v>7848</v>
      </c>
      <c r="E8" s="65">
        <f>+basedata_maritime_tonnes!E8</f>
        <v>0</v>
      </c>
      <c r="F8" s="66">
        <f>(F$9-F$6)/($A$9-$A$6)*($A8-$A$6)+F$6</f>
        <v>11233.333333333334</v>
      </c>
      <c r="G8" s="65">
        <f>+basedata_maritime_tonnes!G8</f>
        <v>0</v>
      </c>
      <c r="H8" s="65">
        <f>+basedata_maritime_tonnes!H8</f>
        <v>27387</v>
      </c>
      <c r="I8" s="65">
        <f>+basedata_maritime_tonnes!I8</f>
        <v>12922</v>
      </c>
      <c r="J8" s="65">
        <f>+basedata_maritime_tonnes!J8</f>
        <v>2870</v>
      </c>
      <c r="K8" s="65">
        <f>+basedata_maritime_tonnes!K8</f>
        <v>45642</v>
      </c>
      <c r="L8" s="65">
        <f>+basedata_maritime_tonnes!L8</f>
        <v>27535</v>
      </c>
      <c r="M8" s="65">
        <f>+basedata_maritime_tonnes!M8</f>
        <v>0</v>
      </c>
      <c r="N8" s="65">
        <f>+basedata_maritime_tonnes!N8</f>
        <v>3072</v>
      </c>
      <c r="O8" s="65">
        <f>+basedata_maritime_tonnes!O8</f>
        <v>42621</v>
      </c>
      <c r="P8" s="41">
        <f t="shared" si="1"/>
        <v>153742.33333333334</v>
      </c>
      <c r="Q8" s="67">
        <f t="shared" si="2"/>
        <v>51542.333333333336</v>
      </c>
    </row>
    <row r="9" spans="1:17" ht="11.25">
      <c r="A9" s="33">
        <v>1993</v>
      </c>
      <c r="B9" s="65">
        <f t="shared" si="0"/>
        <v>216638</v>
      </c>
      <c r="C9" s="65">
        <f>+basedata_maritime_tonnes!C9</f>
        <v>18419</v>
      </c>
      <c r="D9" s="65">
        <f>+basedata_maritime_tonnes!D9</f>
        <v>7626</v>
      </c>
      <c r="E9" s="65">
        <f>+basedata_maritime_tonnes!E9</f>
        <v>0</v>
      </c>
      <c r="F9" s="65">
        <f>+basedata_maritime_tonnes!F9</f>
        <v>12835</v>
      </c>
      <c r="G9" s="65">
        <f>+basedata_maritime_tonnes!G9</f>
        <v>0</v>
      </c>
      <c r="H9" s="65">
        <f>+basedata_maritime_tonnes!H9</f>
        <v>27407</v>
      </c>
      <c r="I9" s="65">
        <f>+basedata_maritime_tonnes!I9</f>
        <v>15772</v>
      </c>
      <c r="J9" s="65">
        <f>+basedata_maritime_tonnes!J9</f>
        <v>2783</v>
      </c>
      <c r="K9" s="65">
        <f>+basedata_maritime_tonnes!K9</f>
        <v>49783</v>
      </c>
      <c r="L9" s="65">
        <f>+basedata_maritime_tonnes!L9</f>
        <v>27364</v>
      </c>
      <c r="M9" s="65">
        <f>+basedata_maritime_tonnes!M9</f>
        <v>0</v>
      </c>
      <c r="N9" s="65">
        <f>+basedata_maritime_tonnes!N9</f>
        <v>5159</v>
      </c>
      <c r="O9" s="65">
        <f>+basedata_maritime_tonnes!O9</f>
        <v>49490</v>
      </c>
      <c r="P9" s="41">
        <f t="shared" si="1"/>
        <v>167148</v>
      </c>
      <c r="Q9" s="67">
        <f t="shared" si="2"/>
        <v>56014</v>
      </c>
    </row>
    <row r="10" spans="1:17" ht="11.25">
      <c r="A10" s="33">
        <v>1994</v>
      </c>
      <c r="B10" s="65">
        <f t="shared" si="0"/>
        <v>217550</v>
      </c>
      <c r="C10" s="65">
        <f>+basedata_maritime_tonnes!C10</f>
        <v>19960</v>
      </c>
      <c r="D10" s="65">
        <f>+basedata_maritime_tonnes!D10</f>
        <v>7094</v>
      </c>
      <c r="E10" s="65">
        <f>+basedata_maritime_tonnes!E10</f>
        <v>0</v>
      </c>
      <c r="F10" s="65">
        <f>+basedata_maritime_tonnes!F10</f>
        <v>12975</v>
      </c>
      <c r="G10" s="65">
        <f>+basedata_maritime_tonnes!G10</f>
        <v>0</v>
      </c>
      <c r="H10" s="65">
        <f>+basedata_maritime_tonnes!H10</f>
        <v>35068</v>
      </c>
      <c r="I10" s="65">
        <f>+basedata_maritime_tonnes!I10</f>
        <v>14524</v>
      </c>
      <c r="J10" s="66">
        <f>(J11-J9)/2+J9</f>
        <v>2495</v>
      </c>
      <c r="K10" s="65">
        <f>+basedata_maritime_tonnes!K10</f>
        <v>51120</v>
      </c>
      <c r="L10" s="65">
        <f>+basedata_maritime_tonnes!L10</f>
        <v>31305</v>
      </c>
      <c r="M10" s="65">
        <f>+basedata_maritime_tonnes!M10</f>
        <v>0</v>
      </c>
      <c r="N10" s="65">
        <f>+basedata_maritime_tonnes!N10</f>
        <v>5252</v>
      </c>
      <c r="O10" s="65">
        <f>+basedata_maritime_tonnes!O10</f>
        <v>37757</v>
      </c>
      <c r="P10" s="41">
        <f t="shared" si="1"/>
        <v>179793</v>
      </c>
      <c r="Q10" s="67">
        <f t="shared" si="2"/>
        <v>62567</v>
      </c>
    </row>
    <row r="11" spans="1:17" ht="11.25">
      <c r="A11" s="33">
        <v>1995</v>
      </c>
      <c r="B11" s="65">
        <f t="shared" si="0"/>
        <v>219229</v>
      </c>
      <c r="C11" s="65">
        <f>+basedata_maritime_tonnes!C11</f>
        <v>23981</v>
      </c>
      <c r="D11" s="65">
        <f>+basedata_maritime_tonnes!D11</f>
        <v>7251</v>
      </c>
      <c r="E11" s="65">
        <f>+basedata_maritime_tonnes!E11</f>
        <v>0</v>
      </c>
      <c r="F11" s="65">
        <f>+basedata_maritime_tonnes!F11</f>
        <v>15708</v>
      </c>
      <c r="G11" s="65">
        <f>+basedata_maritime_tonnes!G11</f>
        <v>0</v>
      </c>
      <c r="H11" s="65">
        <f>+basedata_maritime_tonnes!H11</f>
        <v>38985</v>
      </c>
      <c r="I11" s="65">
        <f>+basedata_maritime_tonnes!I11</f>
        <v>12721</v>
      </c>
      <c r="J11" s="65">
        <f>+basedata_maritime_tonnes!J11</f>
        <v>2207</v>
      </c>
      <c r="K11" s="65">
        <f>+basedata_maritime_tonnes!K11</f>
        <v>48179</v>
      </c>
      <c r="L11" s="65">
        <f>+basedata_maritime_tonnes!L11</f>
        <v>34153</v>
      </c>
      <c r="M11" s="65">
        <f>+basedata_maritime_tonnes!M11</f>
        <v>0</v>
      </c>
      <c r="N11" s="65">
        <f>+basedata_maritime_tonnes!N11</f>
        <v>6811</v>
      </c>
      <c r="O11" s="65">
        <f>+basedata_maritime_tonnes!O11</f>
        <v>29233</v>
      </c>
      <c r="P11" s="41">
        <f t="shared" si="1"/>
        <v>189996</v>
      </c>
      <c r="Q11" s="67">
        <f t="shared" si="2"/>
        <v>67414</v>
      </c>
    </row>
    <row r="12" spans="1:17" ht="11.25">
      <c r="A12" s="33">
        <v>1996</v>
      </c>
      <c r="B12" s="65">
        <f t="shared" si="0"/>
        <v>232642</v>
      </c>
      <c r="C12" s="65">
        <f>+basedata_maritime_tonnes!C12</f>
        <v>21637</v>
      </c>
      <c r="D12" s="65">
        <f>+basedata_maritime_tonnes!D12</f>
        <v>7804</v>
      </c>
      <c r="E12" s="65">
        <f>+basedata_maritime_tonnes!E12</f>
        <v>0</v>
      </c>
      <c r="F12" s="65">
        <f>+basedata_maritime_tonnes!F12</f>
        <v>17694</v>
      </c>
      <c r="G12" s="65">
        <f>+basedata_maritime_tonnes!G12</f>
        <v>0</v>
      </c>
      <c r="H12" s="65">
        <f>+basedata_maritime_tonnes!H12</f>
        <v>45034</v>
      </c>
      <c r="I12" s="65">
        <f>+basedata_maritime_tonnes!I12</f>
        <v>14836</v>
      </c>
      <c r="J12" s="65">
        <f>+basedata_maritime_tonnes!J12</f>
        <v>2386</v>
      </c>
      <c r="K12" s="65">
        <f>+basedata_maritime_tonnes!K12</f>
        <v>47925</v>
      </c>
      <c r="L12" s="65">
        <f>+basedata_maritime_tonnes!L12</f>
        <v>37181</v>
      </c>
      <c r="M12" s="65">
        <f>+basedata_maritime_tonnes!M12</f>
        <v>0</v>
      </c>
      <c r="N12" s="65">
        <f>+basedata_maritime_tonnes!N12</f>
        <v>6502</v>
      </c>
      <c r="O12" s="65">
        <f>+basedata_maritime_tonnes!O12</f>
        <v>31643</v>
      </c>
      <c r="P12" s="41">
        <f t="shared" si="1"/>
        <v>200999</v>
      </c>
      <c r="Q12" s="67">
        <f t="shared" si="2"/>
        <v>77564</v>
      </c>
    </row>
    <row r="13" spans="1:17" ht="11.25">
      <c r="A13" s="33">
        <v>1997</v>
      </c>
      <c r="B13" s="65" t="e">
        <f t="shared" si="0"/>
        <v>#N/A</v>
      </c>
      <c r="C13" s="65">
        <f>+basedata_maritime_tonnes!C13</f>
        <v>20668</v>
      </c>
      <c r="D13" s="65">
        <f>+basedata_maritime_tonnes!D13</f>
        <v>6925</v>
      </c>
      <c r="E13" s="65">
        <f>+basedata_maritime_tonnes!E13</f>
        <v>0</v>
      </c>
      <c r="F13" s="65">
        <f>+basedata_maritime_tonnes!F13</f>
        <v>23357</v>
      </c>
      <c r="G13" s="65">
        <f>+basedata_maritime_tonnes!G13</f>
        <v>0</v>
      </c>
      <c r="H13" s="65">
        <f>+basedata_maritime_tonnes!H13</f>
        <v>50690</v>
      </c>
      <c r="I13" s="65">
        <f>+basedata_maritime_tonnes!I13</f>
        <v>16130</v>
      </c>
      <c r="J13" s="65">
        <f>+basedata_maritime_tonnes!J13</f>
        <v>2117</v>
      </c>
      <c r="K13" s="65">
        <f>+basedata_maritime_tonnes!K13</f>
        <v>50630</v>
      </c>
      <c r="L13" s="65">
        <f>+basedata_maritime_tonnes!L13</f>
        <v>33977</v>
      </c>
      <c r="M13" s="65">
        <f>+basedata_maritime_tonnes!M13</f>
        <v>0</v>
      </c>
      <c r="N13" s="65">
        <f>+basedata_maritime_tonnes!N13</f>
        <v>7248</v>
      </c>
      <c r="O13" s="65" t="e">
        <f>+basedata_maritime_tonnes!O13</f>
        <v>#N/A</v>
      </c>
      <c r="P13" s="41">
        <f t="shared" si="1"/>
        <v>211742</v>
      </c>
      <c r="Q13" s="67">
        <f t="shared" si="2"/>
        <v>90177</v>
      </c>
    </row>
    <row r="14" spans="1:17" ht="11.25">
      <c r="A14" s="33">
        <v>1998</v>
      </c>
      <c r="B14" s="65" t="e">
        <f t="shared" si="0"/>
        <v>#N/A</v>
      </c>
      <c r="C14" s="65">
        <f>+basedata_maritime_tonnes!C14</f>
        <v>17846</v>
      </c>
      <c r="D14" s="65">
        <f>+basedata_maritime_tonnes!D14</f>
        <v>6498</v>
      </c>
      <c r="E14" s="65">
        <f>+basedata_maritime_tonnes!E14</f>
        <v>0</v>
      </c>
      <c r="F14" s="65">
        <f>+basedata_maritime_tonnes!F14</f>
        <v>27357</v>
      </c>
      <c r="G14" s="65">
        <f>+basedata_maritime_tonnes!G14</f>
        <v>0</v>
      </c>
      <c r="H14" s="65">
        <f>+basedata_maritime_tonnes!H14</f>
        <v>52292</v>
      </c>
      <c r="I14" s="65">
        <f>+basedata_maritime_tonnes!I14</f>
        <v>15016</v>
      </c>
      <c r="J14" s="65">
        <f>+basedata_maritime_tonnes!J14</f>
        <v>2506</v>
      </c>
      <c r="K14" s="65">
        <f>+basedata_maritime_tonnes!K14</f>
        <v>50563</v>
      </c>
      <c r="L14" s="65">
        <f>+basedata_maritime_tonnes!L14</f>
        <v>30610</v>
      </c>
      <c r="M14" s="65">
        <f>+basedata_maritime_tonnes!M14</f>
        <v>0</v>
      </c>
      <c r="N14" s="65">
        <f>+basedata_maritime_tonnes!N14</f>
        <v>8446</v>
      </c>
      <c r="O14" s="65" t="e">
        <f>+basedata_maritime_tonnes!O14</f>
        <v>#N/A</v>
      </c>
      <c r="P14" s="41">
        <f t="shared" si="1"/>
        <v>211134</v>
      </c>
      <c r="Q14" s="67">
        <f t="shared" si="2"/>
        <v>94665</v>
      </c>
    </row>
    <row r="15" spans="1:17" ht="11.25">
      <c r="A15" s="33">
        <v>1999</v>
      </c>
      <c r="B15" s="65" t="e">
        <f t="shared" si="0"/>
        <v>#N/A</v>
      </c>
      <c r="C15" s="65" t="e">
        <f>+basedata_maritime_tonnes!C15</f>
        <v>#N/A</v>
      </c>
      <c r="D15" s="65">
        <f>+basedata_maritime_tonnes!D15</f>
        <v>6156</v>
      </c>
      <c r="E15" s="65">
        <f>+basedata_maritime_tonnes!E15</f>
        <v>0</v>
      </c>
      <c r="F15" s="65">
        <f>+basedata_maritime_tonnes!F15</f>
        <v>34357</v>
      </c>
      <c r="G15" s="65">
        <f>+basedata_maritime_tonnes!G15</f>
        <v>0</v>
      </c>
      <c r="H15" s="65">
        <f>+basedata_maritime_tonnes!H15</f>
        <v>49032</v>
      </c>
      <c r="I15" s="65">
        <f>+basedata_maritime_tonnes!I15</f>
        <v>15655</v>
      </c>
      <c r="J15" s="65">
        <f>+basedata_maritime_tonnes!J15</f>
        <v>2447</v>
      </c>
      <c r="K15" s="65">
        <f>+basedata_maritime_tonnes!K15</f>
        <v>49227</v>
      </c>
      <c r="L15" s="65">
        <f>+basedata_maritime_tonnes!L15</f>
        <v>23369</v>
      </c>
      <c r="M15" s="65">
        <f>+basedata_maritime_tonnes!M15</f>
        <v>0</v>
      </c>
      <c r="N15" s="65">
        <f>+basedata_maritime_tonnes!N15</f>
        <v>8412</v>
      </c>
      <c r="O15" s="65" t="e">
        <f>+basedata_maritime_tonnes!O15</f>
        <v>#N/A</v>
      </c>
      <c r="P15" s="41" t="e">
        <f t="shared" si="1"/>
        <v>#N/A</v>
      </c>
      <c r="Q15" s="67">
        <f t="shared" si="2"/>
        <v>99044</v>
      </c>
    </row>
    <row r="16" spans="2:17" ht="11.25">
      <c r="B16" s="23" t="e">
        <f aca="true" t="shared" si="3" ref="B16:P16">+B15/B6-1</f>
        <v>#N/A</v>
      </c>
      <c r="C16" s="23" t="e">
        <f t="shared" si="3"/>
        <v>#N/A</v>
      </c>
      <c r="D16" s="23">
        <f t="shared" si="3"/>
        <v>-0.14142259414225944</v>
      </c>
      <c r="E16" s="23" t="e">
        <f t="shared" si="3"/>
        <v>#DIV/0!</v>
      </c>
      <c r="F16" s="23">
        <f t="shared" si="3"/>
        <v>3.2785803237858033</v>
      </c>
      <c r="G16" s="23" t="e">
        <f t="shared" si="3"/>
        <v>#DIV/0!</v>
      </c>
      <c r="H16" s="23">
        <f t="shared" si="3"/>
        <v>0.3555610848469768</v>
      </c>
      <c r="I16" s="23">
        <f t="shared" si="3"/>
        <v>-0.028906395384901695</v>
      </c>
      <c r="J16" s="23">
        <f t="shared" si="3"/>
        <v>-0.04451386177274497</v>
      </c>
      <c r="K16" s="23">
        <f t="shared" si="3"/>
        <v>0.13880213755291826</v>
      </c>
      <c r="L16" s="23">
        <f t="shared" si="3"/>
        <v>-0.4898155223228905</v>
      </c>
      <c r="M16" s="23" t="e">
        <f t="shared" si="3"/>
        <v>#DIV/0!</v>
      </c>
      <c r="N16" s="23">
        <f t="shared" si="3"/>
        <v>0.5178635871526525</v>
      </c>
      <c r="O16" s="23" t="e">
        <f t="shared" si="3"/>
        <v>#N/A</v>
      </c>
      <c r="P16" s="23" t="e">
        <f t="shared" si="3"/>
        <v>#N/A</v>
      </c>
      <c r="Q16" s="23">
        <f>+Q15/Q6-1</f>
        <v>0.6419216869467192</v>
      </c>
    </row>
    <row r="17" spans="1:2" ht="11.25">
      <c r="A17" s="6" t="s">
        <v>22</v>
      </c>
      <c r="B17" s="6" t="s">
        <v>16</v>
      </c>
    </row>
    <row r="18" spans="1:16" ht="11.25">
      <c r="A18" s="6" t="s">
        <v>21</v>
      </c>
      <c r="B18" s="6" t="s">
        <v>83</v>
      </c>
      <c r="P18" s="23"/>
    </row>
    <row r="19" ht="11.25">
      <c r="B19" s="6" t="s">
        <v>84</v>
      </c>
    </row>
    <row r="20" ht="11.25">
      <c r="B20" s="6" t="s">
        <v>87</v>
      </c>
    </row>
    <row r="22" ht="11.25">
      <c r="A22" s="6" t="s">
        <v>85</v>
      </c>
    </row>
    <row r="23" spans="2:15" ht="11.25">
      <c r="B23" s="43" t="e">
        <f>+B15/B6-1</f>
        <v>#N/A</v>
      </c>
      <c r="C23" s="43" t="e">
        <f aca="true" t="shared" si="4" ref="C23:O23">+C15/C6-1</f>
        <v>#N/A</v>
      </c>
      <c r="D23" s="43">
        <f t="shared" si="4"/>
        <v>-0.14142259414225944</v>
      </c>
      <c r="E23" s="43" t="e">
        <f t="shared" si="4"/>
        <v>#DIV/0!</v>
      </c>
      <c r="F23" s="43">
        <f t="shared" si="4"/>
        <v>3.2785803237858033</v>
      </c>
      <c r="G23" s="43" t="e">
        <f t="shared" si="4"/>
        <v>#DIV/0!</v>
      </c>
      <c r="H23" s="43">
        <f t="shared" si="4"/>
        <v>0.3555610848469768</v>
      </c>
      <c r="I23" s="43">
        <f t="shared" si="4"/>
        <v>-0.028906395384901695</v>
      </c>
      <c r="J23" s="43">
        <f t="shared" si="4"/>
        <v>-0.04451386177274497</v>
      </c>
      <c r="K23" s="43">
        <f t="shared" si="4"/>
        <v>0.13880213755291826</v>
      </c>
      <c r="L23" s="43">
        <f t="shared" si="4"/>
        <v>-0.4898155223228905</v>
      </c>
      <c r="M23" s="43" t="e">
        <f t="shared" si="4"/>
        <v>#DIV/0!</v>
      </c>
      <c r="N23" s="43">
        <f t="shared" si="4"/>
        <v>0.5178635871526525</v>
      </c>
      <c r="O23" s="43" t="e">
        <f t="shared" si="4"/>
        <v>#N/A</v>
      </c>
    </row>
    <row r="25" ht="11.25">
      <c r="A25" s="5" t="s">
        <v>88</v>
      </c>
    </row>
    <row r="26" ht="11.25">
      <c r="A26" s="5"/>
    </row>
    <row r="27" spans="2:7" ht="11.25">
      <c r="B27" s="38" t="s">
        <v>63</v>
      </c>
      <c r="C27" s="31" t="s">
        <v>0</v>
      </c>
      <c r="D27" s="31" t="s">
        <v>2</v>
      </c>
      <c r="E27" s="31" t="s">
        <v>4</v>
      </c>
      <c r="F27" s="31" t="s">
        <v>5</v>
      </c>
      <c r="G27" s="32" t="s">
        <v>20</v>
      </c>
    </row>
    <row r="28" spans="1:8" ht="11.25">
      <c r="A28" s="33">
        <v>1990</v>
      </c>
      <c r="B28" s="24">
        <f>+P6/P$6*100</f>
        <v>100</v>
      </c>
      <c r="C28" s="24">
        <f>+C6/C$6*100</f>
        <v>100</v>
      </c>
      <c r="D28" s="24">
        <f>+F6/F$6*100</f>
        <v>100</v>
      </c>
      <c r="E28" s="24">
        <f>+H6/H$6*100</f>
        <v>100</v>
      </c>
      <c r="F28" s="24">
        <f>+I6/I$6*100</f>
        <v>100</v>
      </c>
      <c r="G28" s="24">
        <f>+O6/O$6*100</f>
        <v>100</v>
      </c>
      <c r="H28" s="13"/>
    </row>
    <row r="29" spans="1:8" ht="11.25">
      <c r="A29" s="33">
        <v>1991</v>
      </c>
      <c r="B29" s="24">
        <f aca="true" t="shared" si="5" ref="B29:B37">+P7/P$6*100</f>
        <v>83.29765746193686</v>
      </c>
      <c r="C29" s="24">
        <f aca="true" t="shared" si="6" ref="C29:C37">+C7/C$6*100</f>
        <v>72.46170442286946</v>
      </c>
      <c r="D29" s="24">
        <f aca="true" t="shared" si="7" ref="D29:D37">+F7/F$6*100</f>
        <v>119.94603569946034</v>
      </c>
      <c r="E29" s="24">
        <f aca="true" t="shared" si="8" ref="E29:E37">+H7/H$6*100</f>
        <v>83.71623676425865</v>
      </c>
      <c r="F29" s="24">
        <f aca="true" t="shared" si="9" ref="F29:F37">+I7/I$6*100</f>
        <v>97.6800446622418</v>
      </c>
      <c r="G29" s="24">
        <f aca="true" t="shared" si="10" ref="G29:G37">+O7/O$6*100</f>
        <v>90.76224177505739</v>
      </c>
      <c r="H29" s="13"/>
    </row>
    <row r="30" spans="1:8" ht="11.25">
      <c r="A30" s="33">
        <v>1992</v>
      </c>
      <c r="B30" s="24">
        <f t="shared" si="5"/>
        <v>81.86405540587073</v>
      </c>
      <c r="C30" s="24">
        <f t="shared" si="6"/>
        <v>65.73031283710895</v>
      </c>
      <c r="D30" s="24">
        <f t="shared" si="7"/>
        <v>139.89207139892073</v>
      </c>
      <c r="E30" s="24">
        <f t="shared" si="8"/>
        <v>75.71535207763125</v>
      </c>
      <c r="F30" s="24">
        <f t="shared" si="9"/>
        <v>80.15631784628745</v>
      </c>
      <c r="G30" s="24">
        <f t="shared" si="10"/>
        <v>81.52448355011477</v>
      </c>
      <c r="H30" s="13"/>
    </row>
    <row r="31" spans="1:8" ht="11.25">
      <c r="A31" s="33">
        <v>1993</v>
      </c>
      <c r="B31" s="24">
        <f t="shared" si="5"/>
        <v>89.00224704742229</v>
      </c>
      <c r="C31" s="24">
        <f t="shared" si="6"/>
        <v>79.47788565264293</v>
      </c>
      <c r="D31" s="24">
        <f t="shared" si="7"/>
        <v>159.83810709838107</v>
      </c>
      <c r="E31" s="24">
        <f t="shared" si="8"/>
        <v>75.77064499184429</v>
      </c>
      <c r="F31" s="24">
        <f t="shared" si="9"/>
        <v>97.83512189070157</v>
      </c>
      <c r="G31" s="24">
        <f t="shared" si="10"/>
        <v>94.66335118592197</v>
      </c>
      <c r="H31" s="13"/>
    </row>
    <row r="32" spans="1:8" ht="11.25">
      <c r="A32" s="33">
        <v>1994</v>
      </c>
      <c r="B32" s="24">
        <f t="shared" si="5"/>
        <v>95.73540217889054</v>
      </c>
      <c r="C32" s="24">
        <f t="shared" si="6"/>
        <v>86.12729234088458</v>
      </c>
      <c r="D32" s="24">
        <f t="shared" si="7"/>
        <v>161.58156911581568</v>
      </c>
      <c r="E32" s="24">
        <f t="shared" si="8"/>
        <v>96.95059578115065</v>
      </c>
      <c r="F32" s="24">
        <f t="shared" si="9"/>
        <v>90.0936666459897</v>
      </c>
      <c r="G32" s="24">
        <f t="shared" si="10"/>
        <v>72.22073450650345</v>
      </c>
      <c r="H32" s="13"/>
    </row>
    <row r="33" spans="1:8" ht="11.25">
      <c r="A33" s="33">
        <v>1995</v>
      </c>
      <c r="B33" s="24">
        <f t="shared" si="5"/>
        <v>101.16825166931129</v>
      </c>
      <c r="C33" s="24">
        <f t="shared" si="6"/>
        <v>103.47788565264293</v>
      </c>
      <c r="D33" s="24">
        <f t="shared" si="7"/>
        <v>195.61643835616437</v>
      </c>
      <c r="E33" s="24">
        <f t="shared" si="8"/>
        <v>107.77971302977522</v>
      </c>
      <c r="F33" s="24">
        <f t="shared" si="9"/>
        <v>78.90949692947088</v>
      </c>
      <c r="G33" s="24">
        <f t="shared" si="10"/>
        <v>55.916220351951026</v>
      </c>
      <c r="H33" s="13"/>
    </row>
    <row r="34" spans="1:8" ht="11.25">
      <c r="A34" s="33">
        <v>1996</v>
      </c>
      <c r="B34" s="24">
        <f t="shared" si="5"/>
        <v>107.02708171371978</v>
      </c>
      <c r="C34" s="24">
        <f t="shared" si="6"/>
        <v>93.36353829557713</v>
      </c>
      <c r="D34" s="24">
        <f t="shared" si="7"/>
        <v>220.34869240348692</v>
      </c>
      <c r="E34" s="24">
        <f t="shared" si="8"/>
        <v>124.50305493351026</v>
      </c>
      <c r="F34" s="24">
        <f t="shared" si="9"/>
        <v>92.02903045716766</v>
      </c>
      <c r="G34" s="24">
        <f t="shared" si="10"/>
        <v>60.52601377199694</v>
      </c>
      <c r="H34" s="13"/>
    </row>
    <row r="35" spans="1:8" ht="11.25">
      <c r="A35" s="33">
        <v>1997</v>
      </c>
      <c r="B35" s="24">
        <f t="shared" si="5"/>
        <v>112.74746807808222</v>
      </c>
      <c r="C35" s="24">
        <f t="shared" si="6"/>
        <v>89.18230852211435</v>
      </c>
      <c r="D35" s="24">
        <f t="shared" si="7"/>
        <v>290.8717310087173</v>
      </c>
      <c r="E35" s="24">
        <f t="shared" si="8"/>
        <v>140.13989107295902</v>
      </c>
      <c r="F35" s="24">
        <f t="shared" si="9"/>
        <v>100.05582780224552</v>
      </c>
      <c r="G35" s="24" t="e">
        <f t="shared" si="10"/>
        <v>#N/A</v>
      </c>
      <c r="H35" s="13"/>
    </row>
    <row r="36" spans="1:8" ht="11.25">
      <c r="A36" s="33">
        <v>1998</v>
      </c>
      <c r="B36" s="24">
        <f t="shared" si="5"/>
        <v>112.42372285705157</v>
      </c>
      <c r="C36" s="24">
        <f t="shared" si="6"/>
        <v>77.00539374325783</v>
      </c>
      <c r="D36" s="24">
        <f t="shared" si="7"/>
        <v>340.68493150684935</v>
      </c>
      <c r="E36" s="24">
        <f t="shared" si="8"/>
        <v>144.5688535014238</v>
      </c>
      <c r="F36" s="24">
        <f t="shared" si="9"/>
        <v>93.14558650207803</v>
      </c>
      <c r="G36" s="24" t="e">
        <f t="shared" si="10"/>
        <v>#N/A</v>
      </c>
      <c r="H36" s="13"/>
    </row>
    <row r="37" spans="1:8" ht="11.25">
      <c r="A37" s="33">
        <v>1999</v>
      </c>
      <c r="B37" s="24" t="e">
        <f t="shared" si="5"/>
        <v>#N/A</v>
      </c>
      <c r="C37" s="24" t="e">
        <f t="shared" si="6"/>
        <v>#N/A</v>
      </c>
      <c r="D37" s="24">
        <f t="shared" si="7"/>
        <v>427.85803237858033</v>
      </c>
      <c r="E37" s="24">
        <f t="shared" si="8"/>
        <v>135.5561084846977</v>
      </c>
      <c r="F37" s="24">
        <f t="shared" si="9"/>
        <v>97.10936046150984</v>
      </c>
      <c r="G37" s="24" t="e">
        <f t="shared" si="10"/>
        <v>#N/A</v>
      </c>
      <c r="H37" s="13"/>
    </row>
    <row r="38" ht="11.25">
      <c r="D38" s="23"/>
    </row>
    <row r="39" spans="1:2" ht="11.25">
      <c r="A39" s="6" t="s">
        <v>21</v>
      </c>
      <c r="B39" s="6" t="s">
        <v>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X36"/>
  <sheetViews>
    <sheetView workbookViewId="0" topLeftCell="A13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81</v>
      </c>
    </row>
    <row r="2" spans="1:19" ht="11.25">
      <c r="A2" s="61" t="s">
        <v>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ht="11.25">
      <c r="A4" s="30"/>
    </row>
    <row r="5" spans="2:15" ht="11.25">
      <c r="B5" s="31" t="s">
        <v>24</v>
      </c>
      <c r="C5" s="31" t="s">
        <v>0</v>
      </c>
      <c r="D5" s="31" t="s">
        <v>18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19</v>
      </c>
      <c r="K5" s="31" t="s">
        <v>6</v>
      </c>
      <c r="L5" s="31" t="s">
        <v>7</v>
      </c>
      <c r="M5" s="31" t="s">
        <v>9</v>
      </c>
      <c r="N5" s="31" t="s">
        <v>8</v>
      </c>
      <c r="O5" s="32" t="s">
        <v>20</v>
      </c>
    </row>
    <row r="6" spans="1:15" s="63" customFormat="1" ht="11.25">
      <c r="A6" s="33">
        <v>1990</v>
      </c>
      <c r="B6" s="65">
        <f>SUM(C6:O6)</f>
        <v>240082</v>
      </c>
      <c r="C6" s="65">
        <v>23175</v>
      </c>
      <c r="D6" s="65">
        <v>7170</v>
      </c>
      <c r="E6" s="65">
        <v>0</v>
      </c>
      <c r="F6" s="65">
        <v>8030</v>
      </c>
      <c r="G6" s="65">
        <v>0</v>
      </c>
      <c r="H6" s="65">
        <v>36171</v>
      </c>
      <c r="I6" s="65">
        <v>16121</v>
      </c>
      <c r="J6" s="65">
        <v>2561</v>
      </c>
      <c r="K6" s="65">
        <v>43227</v>
      </c>
      <c r="L6" s="65">
        <v>45805</v>
      </c>
      <c r="M6" s="65">
        <v>0</v>
      </c>
      <c r="N6" s="65">
        <v>5542</v>
      </c>
      <c r="O6" s="65">
        <v>52280</v>
      </c>
    </row>
    <row r="7" spans="1:23" s="63" customFormat="1" ht="11.25">
      <c r="A7" s="33">
        <v>1991</v>
      </c>
      <c r="B7" s="65" t="e">
        <f aca="true" t="shared" si="0" ref="B7:B15">SUM(C7:O7)</f>
        <v>#N/A</v>
      </c>
      <c r="C7" s="65">
        <v>16793</v>
      </c>
      <c r="D7" s="65">
        <v>6308</v>
      </c>
      <c r="E7" s="65">
        <v>0</v>
      </c>
      <c r="F7" s="65" t="e">
        <f>NA()</f>
        <v>#N/A</v>
      </c>
      <c r="G7" s="65">
        <v>0</v>
      </c>
      <c r="H7" s="65">
        <v>30281</v>
      </c>
      <c r="I7" s="65">
        <v>15747</v>
      </c>
      <c r="J7" s="65">
        <v>2547</v>
      </c>
      <c r="K7" s="65">
        <v>40776</v>
      </c>
      <c r="L7" s="65">
        <v>30044</v>
      </c>
      <c r="M7" s="65">
        <v>0</v>
      </c>
      <c r="N7" s="65" t="e">
        <f>NA()</f>
        <v>#N/A</v>
      </c>
      <c r="O7" s="65" t="e">
        <f>NA()</f>
        <v>#N/A</v>
      </c>
      <c r="P7" s="64"/>
      <c r="Q7" s="64"/>
      <c r="R7" s="64"/>
      <c r="S7" s="64"/>
      <c r="T7" s="64"/>
      <c r="U7" s="64"/>
      <c r="V7" s="64"/>
      <c r="W7" s="64"/>
    </row>
    <row r="8" spans="1:15" s="63" customFormat="1" ht="11.25">
      <c r="A8" s="33">
        <v>1992</v>
      </c>
      <c r="B8" s="65" t="e">
        <f t="shared" si="0"/>
        <v>#N/A</v>
      </c>
      <c r="C8" s="65">
        <v>15233</v>
      </c>
      <c r="D8" s="65">
        <v>7848</v>
      </c>
      <c r="E8" s="65">
        <v>0</v>
      </c>
      <c r="F8" s="65" t="e">
        <f>NA()</f>
        <v>#N/A</v>
      </c>
      <c r="G8" s="65">
        <v>0</v>
      </c>
      <c r="H8" s="65">
        <v>27387</v>
      </c>
      <c r="I8" s="65">
        <v>12922</v>
      </c>
      <c r="J8" s="65">
        <v>2870</v>
      </c>
      <c r="K8" s="65">
        <v>45642</v>
      </c>
      <c r="L8" s="65">
        <v>27535</v>
      </c>
      <c r="M8" s="65">
        <v>0</v>
      </c>
      <c r="N8" s="65">
        <v>3072</v>
      </c>
      <c r="O8" s="65">
        <v>42621</v>
      </c>
    </row>
    <row r="9" spans="1:15" s="63" customFormat="1" ht="11.25">
      <c r="A9" s="33">
        <v>1993</v>
      </c>
      <c r="B9" s="65">
        <f t="shared" si="0"/>
        <v>216638</v>
      </c>
      <c r="C9" s="65">
        <v>18419</v>
      </c>
      <c r="D9" s="65">
        <v>7626</v>
      </c>
      <c r="E9" s="65">
        <v>0</v>
      </c>
      <c r="F9" s="65">
        <v>12835</v>
      </c>
      <c r="G9" s="65">
        <v>0</v>
      </c>
      <c r="H9" s="65">
        <v>27407</v>
      </c>
      <c r="I9" s="65">
        <v>15772</v>
      </c>
      <c r="J9" s="65">
        <v>2783</v>
      </c>
      <c r="K9" s="65">
        <v>49783</v>
      </c>
      <c r="L9" s="65">
        <v>27364</v>
      </c>
      <c r="M9" s="65">
        <v>0</v>
      </c>
      <c r="N9" s="65">
        <v>5159</v>
      </c>
      <c r="O9" s="65">
        <v>49490</v>
      </c>
    </row>
    <row r="10" spans="1:15" s="63" customFormat="1" ht="11.25">
      <c r="A10" s="33">
        <v>1994</v>
      </c>
      <c r="B10" s="65" t="e">
        <f t="shared" si="0"/>
        <v>#N/A</v>
      </c>
      <c r="C10" s="65">
        <v>19960</v>
      </c>
      <c r="D10" s="65">
        <v>7094</v>
      </c>
      <c r="E10" s="65">
        <v>0</v>
      </c>
      <c r="F10" s="65">
        <v>12975</v>
      </c>
      <c r="G10" s="65">
        <v>0</v>
      </c>
      <c r="H10" s="65">
        <v>35068</v>
      </c>
      <c r="I10" s="65">
        <v>14524</v>
      </c>
      <c r="J10" s="65" t="e">
        <f>NA()</f>
        <v>#N/A</v>
      </c>
      <c r="K10" s="65">
        <v>51120</v>
      </c>
      <c r="L10" s="65">
        <v>31305</v>
      </c>
      <c r="M10" s="65">
        <v>0</v>
      </c>
      <c r="N10" s="65">
        <v>5252</v>
      </c>
      <c r="O10" s="65">
        <v>37757</v>
      </c>
    </row>
    <row r="11" spans="1:15" s="63" customFormat="1" ht="11.25">
      <c r="A11" s="33">
        <v>1995</v>
      </c>
      <c r="B11" s="65">
        <f t="shared" si="0"/>
        <v>219229</v>
      </c>
      <c r="C11" s="65">
        <v>23981</v>
      </c>
      <c r="D11" s="65">
        <v>7251</v>
      </c>
      <c r="E11" s="65">
        <v>0</v>
      </c>
      <c r="F11" s="65">
        <v>15708</v>
      </c>
      <c r="G11" s="65">
        <v>0</v>
      </c>
      <c r="H11" s="65">
        <v>38985</v>
      </c>
      <c r="I11" s="65">
        <v>12721</v>
      </c>
      <c r="J11" s="65">
        <v>2207</v>
      </c>
      <c r="K11" s="65">
        <v>48179</v>
      </c>
      <c r="L11" s="65">
        <v>34153</v>
      </c>
      <c r="M11" s="65">
        <v>0</v>
      </c>
      <c r="N11" s="65">
        <v>6811</v>
      </c>
      <c r="O11" s="65">
        <v>29233</v>
      </c>
    </row>
    <row r="12" spans="1:15" s="63" customFormat="1" ht="11.25">
      <c r="A12" s="33">
        <v>1996</v>
      </c>
      <c r="B12" s="65">
        <f t="shared" si="0"/>
        <v>232642</v>
      </c>
      <c r="C12" s="65">
        <v>21637</v>
      </c>
      <c r="D12" s="65">
        <v>7804</v>
      </c>
      <c r="E12" s="65">
        <v>0</v>
      </c>
      <c r="F12" s="65">
        <v>17694</v>
      </c>
      <c r="G12" s="65">
        <v>0</v>
      </c>
      <c r="H12" s="65">
        <v>45034</v>
      </c>
      <c r="I12" s="65">
        <v>14836</v>
      </c>
      <c r="J12" s="65">
        <v>2386</v>
      </c>
      <c r="K12" s="65">
        <v>47925</v>
      </c>
      <c r="L12" s="65">
        <v>37181</v>
      </c>
      <c r="M12" s="65">
        <v>0</v>
      </c>
      <c r="N12" s="65">
        <v>6502</v>
      </c>
      <c r="O12" s="65">
        <v>31643</v>
      </c>
    </row>
    <row r="13" spans="1:15" s="63" customFormat="1" ht="11.25">
      <c r="A13" s="33">
        <v>1997</v>
      </c>
      <c r="B13" s="65" t="e">
        <f t="shared" si="0"/>
        <v>#N/A</v>
      </c>
      <c r="C13" s="65">
        <v>20668</v>
      </c>
      <c r="D13" s="65">
        <v>6925</v>
      </c>
      <c r="E13" s="65">
        <v>0</v>
      </c>
      <c r="F13" s="65">
        <v>23357</v>
      </c>
      <c r="G13" s="65">
        <v>0</v>
      </c>
      <c r="H13" s="65">
        <v>50690</v>
      </c>
      <c r="I13" s="65">
        <v>16130</v>
      </c>
      <c r="J13" s="65">
        <v>2117</v>
      </c>
      <c r="K13" s="65">
        <v>50630</v>
      </c>
      <c r="L13" s="65">
        <v>33977</v>
      </c>
      <c r="M13" s="65">
        <v>0</v>
      </c>
      <c r="N13" s="65">
        <v>7248</v>
      </c>
      <c r="O13" s="65" t="e">
        <f>NA()</f>
        <v>#N/A</v>
      </c>
    </row>
    <row r="14" spans="1:15" s="63" customFormat="1" ht="11.25">
      <c r="A14" s="33">
        <v>1998</v>
      </c>
      <c r="B14" s="65" t="e">
        <f t="shared" si="0"/>
        <v>#N/A</v>
      </c>
      <c r="C14" s="65">
        <v>17846</v>
      </c>
      <c r="D14" s="65">
        <v>6498</v>
      </c>
      <c r="E14" s="65">
        <v>0</v>
      </c>
      <c r="F14" s="65">
        <v>27357</v>
      </c>
      <c r="G14" s="65">
        <v>0</v>
      </c>
      <c r="H14" s="65">
        <v>52292</v>
      </c>
      <c r="I14" s="65">
        <v>15016</v>
      </c>
      <c r="J14" s="65">
        <v>2506</v>
      </c>
      <c r="K14" s="65">
        <v>50563</v>
      </c>
      <c r="L14" s="65">
        <v>30610</v>
      </c>
      <c r="M14" s="65">
        <v>0</v>
      </c>
      <c r="N14" s="65">
        <v>8446</v>
      </c>
      <c r="O14" s="65" t="e">
        <f>NA()</f>
        <v>#N/A</v>
      </c>
    </row>
    <row r="15" spans="1:15" s="63" customFormat="1" ht="11.25">
      <c r="A15" s="33">
        <v>1999</v>
      </c>
      <c r="B15" s="65" t="e">
        <f t="shared" si="0"/>
        <v>#N/A</v>
      </c>
      <c r="C15" s="65" t="e">
        <f>NA()</f>
        <v>#N/A</v>
      </c>
      <c r="D15" s="65">
        <v>6156</v>
      </c>
      <c r="E15" s="65">
        <v>0</v>
      </c>
      <c r="F15" s="65">
        <v>34357</v>
      </c>
      <c r="G15" s="65">
        <v>0</v>
      </c>
      <c r="H15" s="65">
        <v>49032</v>
      </c>
      <c r="I15" s="65">
        <v>15655</v>
      </c>
      <c r="J15" s="65">
        <v>2447</v>
      </c>
      <c r="K15" s="65">
        <v>49227</v>
      </c>
      <c r="L15" s="65">
        <v>23369</v>
      </c>
      <c r="M15" s="65">
        <v>0</v>
      </c>
      <c r="N15" s="65">
        <v>8412</v>
      </c>
      <c r="O15" s="65" t="e">
        <f>NA()</f>
        <v>#N/A</v>
      </c>
    </row>
    <row r="19" ht="11.25">
      <c r="A19" s="59" t="s">
        <v>82</v>
      </c>
    </row>
    <row r="20" ht="11.25">
      <c r="A20" s="61" t="s">
        <v>77</v>
      </c>
    </row>
    <row r="23" spans="2:15" ht="11.25">
      <c r="B23" s="31" t="s">
        <v>24</v>
      </c>
      <c r="C23" s="31" t="s">
        <v>0</v>
      </c>
      <c r="D23" s="31" t="s">
        <v>18</v>
      </c>
      <c r="E23" s="31" t="s">
        <v>1</v>
      </c>
      <c r="F23" s="31" t="s">
        <v>2</v>
      </c>
      <c r="G23" s="31" t="s">
        <v>3</v>
      </c>
      <c r="H23" s="31" t="s">
        <v>4</v>
      </c>
      <c r="I23" s="31" t="s">
        <v>5</v>
      </c>
      <c r="J23" s="31" t="s">
        <v>19</v>
      </c>
      <c r="K23" s="31" t="s">
        <v>6</v>
      </c>
      <c r="L23" s="31" t="s">
        <v>7</v>
      </c>
      <c r="M23" s="31" t="s">
        <v>9</v>
      </c>
      <c r="N23" s="31" t="s">
        <v>8</v>
      </c>
      <c r="O23" s="32" t="s">
        <v>20</v>
      </c>
    </row>
    <row r="24" spans="1:15" s="63" customFormat="1" ht="11.25">
      <c r="A24" s="33">
        <v>1990</v>
      </c>
      <c r="B24" s="65" t="e">
        <f>SUM(C24:O24)</f>
        <v>#N/A</v>
      </c>
      <c r="C24" s="65">
        <v>1702</v>
      </c>
      <c r="D24" s="65" t="e">
        <f>NA()</f>
        <v>#N/A</v>
      </c>
      <c r="E24" s="65">
        <v>0</v>
      </c>
      <c r="F24" s="65">
        <v>3750</v>
      </c>
      <c r="G24" s="65">
        <v>0</v>
      </c>
      <c r="H24" s="65">
        <v>0</v>
      </c>
      <c r="I24" s="65" t="e">
        <f>NA()</f>
        <v>#N/A</v>
      </c>
      <c r="J24" s="65" t="e">
        <f>NA()</f>
        <v>#N/A</v>
      </c>
      <c r="K24" s="65">
        <v>2238</v>
      </c>
      <c r="L24" s="65" t="e">
        <f>NA()</f>
        <v>#N/A</v>
      </c>
      <c r="M24" s="65">
        <v>0</v>
      </c>
      <c r="N24" s="65" t="e">
        <f>NA()</f>
        <v>#N/A</v>
      </c>
      <c r="O24" s="65" t="e">
        <f>NA()</f>
        <v>#N/A</v>
      </c>
    </row>
    <row r="25" spans="1:24" s="63" customFormat="1" ht="11.25">
      <c r="A25" s="33">
        <v>1991</v>
      </c>
      <c r="B25" s="65" t="e">
        <f aca="true" t="shared" si="1" ref="B25:B33">SUM(C25:O25)</f>
        <v>#N/A</v>
      </c>
      <c r="C25" s="65">
        <v>812</v>
      </c>
      <c r="D25" s="65" t="e">
        <f>NA()</f>
        <v>#N/A</v>
      </c>
      <c r="E25" s="65">
        <v>0</v>
      </c>
      <c r="F25" s="65" t="e">
        <f>NA()</f>
        <v>#N/A</v>
      </c>
      <c r="G25" s="65">
        <v>0</v>
      </c>
      <c r="H25" s="65" t="e">
        <f>NA()</f>
        <v>#N/A</v>
      </c>
      <c r="I25" s="65" t="e">
        <f>NA()</f>
        <v>#N/A</v>
      </c>
      <c r="J25" s="65" t="e">
        <f>NA()</f>
        <v>#N/A</v>
      </c>
      <c r="K25" s="65">
        <v>2018</v>
      </c>
      <c r="L25" s="65" t="e">
        <f>NA()</f>
        <v>#N/A</v>
      </c>
      <c r="M25" s="65">
        <v>0</v>
      </c>
      <c r="N25" s="65" t="e">
        <f>NA()</f>
        <v>#N/A</v>
      </c>
      <c r="O25" s="65" t="e">
        <f>NA()</f>
        <v>#N/A</v>
      </c>
      <c r="P25" s="64"/>
      <c r="Q25" s="64"/>
      <c r="R25" s="64"/>
      <c r="S25" s="64"/>
      <c r="T25" s="64"/>
      <c r="U25" s="64"/>
      <c r="V25" s="64"/>
      <c r="W25" s="64"/>
      <c r="X25" s="64"/>
    </row>
    <row r="26" spans="1:15" s="63" customFormat="1" ht="11.25">
      <c r="A26" s="33">
        <v>1992</v>
      </c>
      <c r="B26" s="65" t="e">
        <f t="shared" si="1"/>
        <v>#N/A</v>
      </c>
      <c r="C26" s="65">
        <v>29</v>
      </c>
      <c r="D26" s="65" t="e">
        <f>NA()</f>
        <v>#N/A</v>
      </c>
      <c r="E26" s="65">
        <v>0</v>
      </c>
      <c r="F26" s="65" t="e">
        <f>NA()</f>
        <v>#N/A</v>
      </c>
      <c r="G26" s="65">
        <v>0</v>
      </c>
      <c r="H26" s="65">
        <v>0</v>
      </c>
      <c r="I26" s="65" t="e">
        <f>NA()</f>
        <v>#N/A</v>
      </c>
      <c r="J26" s="65" t="e">
        <f>NA()</f>
        <v>#N/A</v>
      </c>
      <c r="K26" s="65">
        <v>1490</v>
      </c>
      <c r="L26" s="65">
        <v>6205</v>
      </c>
      <c r="M26" s="65">
        <v>0</v>
      </c>
      <c r="N26" s="65">
        <v>0</v>
      </c>
      <c r="O26" s="65">
        <v>26539</v>
      </c>
    </row>
    <row r="27" spans="1:15" s="63" customFormat="1" ht="11.25">
      <c r="A27" s="33">
        <v>1993</v>
      </c>
      <c r="B27" s="65" t="e">
        <f t="shared" si="1"/>
        <v>#N/A</v>
      </c>
      <c r="C27" s="65">
        <v>0</v>
      </c>
      <c r="D27" s="65">
        <v>0</v>
      </c>
      <c r="E27" s="65">
        <v>0</v>
      </c>
      <c r="F27" s="65">
        <v>3200</v>
      </c>
      <c r="G27" s="65">
        <v>0</v>
      </c>
      <c r="H27" s="65">
        <v>0</v>
      </c>
      <c r="I27" s="65" t="e">
        <f>NA()</f>
        <v>#N/A</v>
      </c>
      <c r="J27" s="65" t="e">
        <f>NA()</f>
        <v>#N/A</v>
      </c>
      <c r="K27" s="65">
        <v>1424</v>
      </c>
      <c r="L27" s="65">
        <v>2721</v>
      </c>
      <c r="M27" s="65">
        <v>0</v>
      </c>
      <c r="N27" s="65">
        <v>0</v>
      </c>
      <c r="O27" s="65">
        <v>33437</v>
      </c>
    </row>
    <row r="28" spans="1:15" s="63" customFormat="1" ht="11.25">
      <c r="A28" s="33">
        <v>1994</v>
      </c>
      <c r="B28" s="65" t="e">
        <f t="shared" si="1"/>
        <v>#N/A</v>
      </c>
      <c r="C28" s="65">
        <v>0</v>
      </c>
      <c r="D28" s="65">
        <v>0</v>
      </c>
      <c r="E28" s="65">
        <v>0</v>
      </c>
      <c r="F28" s="65">
        <v>2200</v>
      </c>
      <c r="G28" s="65">
        <v>0</v>
      </c>
      <c r="H28" s="65">
        <v>0</v>
      </c>
      <c r="I28" s="65" t="e">
        <f>NA()</f>
        <v>#N/A</v>
      </c>
      <c r="J28" s="65" t="e">
        <f>NA()</f>
        <v>#N/A</v>
      </c>
      <c r="K28" s="65">
        <v>2654</v>
      </c>
      <c r="L28" s="65">
        <v>3173</v>
      </c>
      <c r="M28" s="65">
        <v>0</v>
      </c>
      <c r="N28" s="65">
        <v>0</v>
      </c>
      <c r="O28" s="65">
        <v>36986</v>
      </c>
    </row>
    <row r="29" spans="1:15" s="63" customFormat="1" ht="11.25">
      <c r="A29" s="33">
        <v>1995</v>
      </c>
      <c r="B29" s="65" t="e">
        <f t="shared" si="1"/>
        <v>#N/A</v>
      </c>
      <c r="C29" s="65">
        <v>0</v>
      </c>
      <c r="D29" s="65">
        <v>0</v>
      </c>
      <c r="E29" s="65">
        <v>0</v>
      </c>
      <c r="F29" s="65">
        <v>800</v>
      </c>
      <c r="G29" s="65">
        <v>0</v>
      </c>
      <c r="H29" s="65">
        <v>0</v>
      </c>
      <c r="I29" s="65" t="e">
        <f>NA()</f>
        <v>#N/A</v>
      </c>
      <c r="J29" s="65" t="e">
        <f>NA()</f>
        <v>#N/A</v>
      </c>
      <c r="K29" s="65">
        <v>2282</v>
      </c>
      <c r="L29" s="65">
        <v>3054</v>
      </c>
      <c r="M29" s="65">
        <v>0</v>
      </c>
      <c r="N29" s="65">
        <v>0</v>
      </c>
      <c r="O29" s="65" t="e">
        <f>NA()</f>
        <v>#N/A</v>
      </c>
    </row>
    <row r="30" spans="1:15" s="63" customFormat="1" ht="11.25">
      <c r="A30" s="33">
        <v>1996</v>
      </c>
      <c r="B30" s="65" t="e">
        <f t="shared" si="1"/>
        <v>#N/A</v>
      </c>
      <c r="C30" s="65">
        <v>0</v>
      </c>
      <c r="D30" s="65">
        <v>0</v>
      </c>
      <c r="E30" s="65">
        <v>0</v>
      </c>
      <c r="F30" s="65">
        <v>1500</v>
      </c>
      <c r="G30" s="65">
        <v>0</v>
      </c>
      <c r="H30" s="65">
        <v>0</v>
      </c>
      <c r="I30" s="65" t="e">
        <f>NA()</f>
        <v>#N/A</v>
      </c>
      <c r="J30" s="65" t="e">
        <f>NA()</f>
        <v>#N/A</v>
      </c>
      <c r="K30" s="65">
        <v>2136</v>
      </c>
      <c r="L30" s="65">
        <v>820</v>
      </c>
      <c r="M30" s="65">
        <v>0</v>
      </c>
      <c r="N30" s="65">
        <v>0</v>
      </c>
      <c r="O30" s="65" t="e">
        <f>NA()</f>
        <v>#N/A</v>
      </c>
    </row>
    <row r="31" spans="1:15" s="63" customFormat="1" ht="11.25">
      <c r="A31" s="33">
        <v>1997</v>
      </c>
      <c r="B31" s="65" t="e">
        <f t="shared" si="1"/>
        <v>#N/A</v>
      </c>
      <c r="C31" s="65">
        <v>0</v>
      </c>
      <c r="D31" s="65">
        <v>0</v>
      </c>
      <c r="E31" s="65">
        <v>0</v>
      </c>
      <c r="F31" s="65">
        <v>1300</v>
      </c>
      <c r="G31" s="65">
        <v>0</v>
      </c>
      <c r="H31" s="65">
        <v>0</v>
      </c>
      <c r="I31" s="65" t="e">
        <f>NA()</f>
        <v>#N/A</v>
      </c>
      <c r="J31" s="65" t="e">
        <f>NA()</f>
        <v>#N/A</v>
      </c>
      <c r="K31" s="65">
        <v>710</v>
      </c>
      <c r="L31" s="65">
        <v>414</v>
      </c>
      <c r="M31" s="65">
        <v>0</v>
      </c>
      <c r="N31" s="65">
        <v>0</v>
      </c>
      <c r="O31" s="65" t="e">
        <f>NA()</f>
        <v>#N/A</v>
      </c>
    </row>
    <row r="32" spans="1:15" s="63" customFormat="1" ht="11.25">
      <c r="A32" s="33">
        <v>1998</v>
      </c>
      <c r="B32" s="65" t="e">
        <f t="shared" si="1"/>
        <v>#N/A</v>
      </c>
      <c r="C32" s="65">
        <v>4</v>
      </c>
      <c r="D32" s="65">
        <v>0</v>
      </c>
      <c r="E32" s="65">
        <v>0</v>
      </c>
      <c r="F32" s="65" t="e">
        <f>NA()</f>
        <v>#N/A</v>
      </c>
      <c r="G32" s="65">
        <v>0</v>
      </c>
      <c r="H32" s="65">
        <v>0</v>
      </c>
      <c r="I32" s="65">
        <v>0</v>
      </c>
      <c r="J32" s="65" t="e">
        <f>NA()</f>
        <v>#N/A</v>
      </c>
      <c r="K32" s="65">
        <v>866</v>
      </c>
      <c r="L32" s="65">
        <v>29</v>
      </c>
      <c r="M32" s="65">
        <v>0</v>
      </c>
      <c r="N32" s="65">
        <v>0</v>
      </c>
      <c r="O32" s="65" t="e">
        <f>NA()</f>
        <v>#N/A</v>
      </c>
    </row>
    <row r="33" spans="1:15" s="63" customFormat="1" ht="11.25">
      <c r="A33" s="33">
        <v>1999</v>
      </c>
      <c r="B33" s="65" t="e">
        <f t="shared" si="1"/>
        <v>#N/A</v>
      </c>
      <c r="C33" s="65" t="e">
        <f>NA()</f>
        <v>#N/A</v>
      </c>
      <c r="D33" s="65">
        <v>0</v>
      </c>
      <c r="E33" s="65">
        <v>0</v>
      </c>
      <c r="F33" s="65" t="e">
        <f>NA()</f>
        <v>#N/A</v>
      </c>
      <c r="G33" s="65">
        <v>0</v>
      </c>
      <c r="H33" s="65">
        <v>0</v>
      </c>
      <c r="I33" s="65">
        <v>0</v>
      </c>
      <c r="J33" s="65" t="e">
        <f>NA()</f>
        <v>#N/A</v>
      </c>
      <c r="K33" s="65">
        <v>904</v>
      </c>
      <c r="L33" s="65">
        <v>0</v>
      </c>
      <c r="M33" s="65">
        <v>0</v>
      </c>
      <c r="N33" s="65">
        <v>0</v>
      </c>
      <c r="O33" s="65" t="e">
        <f>NA()</f>
        <v>#N/A</v>
      </c>
    </row>
    <row r="35" spans="1:2" ht="11.25">
      <c r="A35" s="60" t="s">
        <v>22</v>
      </c>
      <c r="B35" s="60" t="s">
        <v>16</v>
      </c>
    </row>
    <row r="36" ht="11.25">
      <c r="B36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S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89</v>
      </c>
    </row>
    <row r="2" spans="1:19" ht="11.25">
      <c r="A2" s="61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spans="2:15" ht="11.25">
      <c r="B4" s="31" t="s">
        <v>24</v>
      </c>
      <c r="C4" s="31" t="s">
        <v>0</v>
      </c>
      <c r="D4" s="31" t="s">
        <v>18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19</v>
      </c>
      <c r="K4" s="31" t="s">
        <v>6</v>
      </c>
      <c r="L4" s="31" t="s">
        <v>7</v>
      </c>
      <c r="M4" s="31" t="s">
        <v>9</v>
      </c>
      <c r="N4" s="31" t="s">
        <v>8</v>
      </c>
      <c r="O4" s="32" t="s">
        <v>20</v>
      </c>
    </row>
    <row r="5" spans="1:15" s="63" customFormat="1" ht="11.25">
      <c r="A5" s="33">
        <v>1990</v>
      </c>
      <c r="B5" s="65" t="e">
        <f>SUM(C5:O5)</f>
        <v>#N/A</v>
      </c>
      <c r="C5" s="65" t="e">
        <f>+basedata_intermodal!C5</f>
        <v>#N/A</v>
      </c>
      <c r="D5" s="65">
        <f>+basedata_intermodal!D5</f>
        <v>0</v>
      </c>
      <c r="E5" s="65" t="e">
        <f>+basedata_intermodal!E5</f>
        <v>#N/A</v>
      </c>
      <c r="F5" s="65" t="e">
        <f>+basedata_intermodal!F5</f>
        <v>#N/A</v>
      </c>
      <c r="G5" s="65">
        <f>+basedata_intermodal!G5</f>
        <v>382514</v>
      </c>
      <c r="H5" s="65" t="e">
        <f>+basedata_intermodal!H5</f>
        <v>#N/A</v>
      </c>
      <c r="I5" s="65" t="e">
        <f>+basedata_intermodal!I5</f>
        <v>#N/A</v>
      </c>
      <c r="J5" s="65">
        <f>+basedata_intermodal!J5</f>
        <v>0</v>
      </c>
      <c r="K5" s="65" t="e">
        <f>+basedata_intermodal!K5</f>
        <v>#N/A</v>
      </c>
      <c r="L5" s="65" t="e">
        <f>+basedata_intermodal!L5</f>
        <v>#N/A</v>
      </c>
      <c r="M5" s="65" t="e">
        <f>+basedata_intermodal!M5</f>
        <v>#N/A</v>
      </c>
      <c r="N5" s="65" t="e">
        <f>+basedata_intermodal!N5</f>
        <v>#N/A</v>
      </c>
      <c r="O5" s="65" t="e">
        <f>+basedata_intermodal!O5</f>
        <v>#N/A</v>
      </c>
    </row>
    <row r="6" spans="1:16" s="63" customFormat="1" ht="11.25">
      <c r="A6" s="33">
        <v>1991</v>
      </c>
      <c r="B6" s="65" t="e">
        <f aca="true" t="shared" si="0" ref="B6:B14">SUM(C6:O6)</f>
        <v>#N/A</v>
      </c>
      <c r="C6" s="65" t="e">
        <f>+basedata_intermodal!C6</f>
        <v>#N/A</v>
      </c>
      <c r="D6" s="65">
        <f>+basedata_intermodal!D6</f>
        <v>0</v>
      </c>
      <c r="E6" s="65" t="e">
        <f>+basedata_intermodal!E6</f>
        <v>#N/A</v>
      </c>
      <c r="F6" s="65" t="e">
        <f>+basedata_intermodal!F6</f>
        <v>#N/A</v>
      </c>
      <c r="G6" s="65" t="e">
        <f>+basedata_intermodal!G6</f>
        <v>#N/A</v>
      </c>
      <c r="H6" s="65" t="e">
        <f>+basedata_intermodal!H6</f>
        <v>#N/A</v>
      </c>
      <c r="I6" s="65" t="e">
        <f>+basedata_intermodal!I6</f>
        <v>#N/A</v>
      </c>
      <c r="J6" s="65">
        <f>+basedata_intermodal!J6</f>
        <v>0</v>
      </c>
      <c r="K6" s="65" t="e">
        <f>+basedata_intermodal!K6</f>
        <v>#N/A</v>
      </c>
      <c r="L6" s="65" t="e">
        <f>+basedata_intermodal!L6</f>
        <v>#N/A</v>
      </c>
      <c r="M6" s="65" t="e">
        <f>+basedata_intermodal!M6</f>
        <v>#N/A</v>
      </c>
      <c r="N6" s="65" t="e">
        <f>+basedata_intermodal!N6</f>
        <v>#N/A</v>
      </c>
      <c r="O6" s="65" t="e">
        <f>+basedata_intermodal!O6</f>
        <v>#N/A</v>
      </c>
      <c r="P6" s="62"/>
    </row>
    <row r="7" spans="1:15" s="63" customFormat="1" ht="11.25">
      <c r="A7" s="33">
        <v>1992</v>
      </c>
      <c r="B7" s="65" t="e">
        <f t="shared" si="0"/>
        <v>#N/A</v>
      </c>
      <c r="C7" s="65">
        <f>+basedata_intermodal!C7</f>
        <v>89174</v>
      </c>
      <c r="D7" s="65">
        <f>+basedata_intermodal!D7</f>
        <v>0</v>
      </c>
      <c r="E7" s="65" t="e">
        <f>+basedata_intermodal!E7</f>
        <v>#N/A</v>
      </c>
      <c r="F7" s="65">
        <f>+basedata_intermodal!F7</f>
        <v>17687</v>
      </c>
      <c r="G7" s="65">
        <f>+basedata_intermodal!G7</f>
        <v>144967</v>
      </c>
      <c r="H7" s="65" t="e">
        <f>+basedata_intermodal!H7</f>
        <v>#N/A</v>
      </c>
      <c r="I7" s="65">
        <f>+basedata_intermodal!I7</f>
        <v>46076</v>
      </c>
      <c r="J7" s="65">
        <f>+basedata_intermodal!J7</f>
        <v>0</v>
      </c>
      <c r="K7" s="65" t="e">
        <f>+basedata_intermodal!K7</f>
        <v>#N/A</v>
      </c>
      <c r="L7" s="65">
        <f>+basedata_intermodal!L7</f>
        <v>141500</v>
      </c>
      <c r="M7" s="65" t="e">
        <f>+basedata_intermodal!M7</f>
        <v>#N/A</v>
      </c>
      <c r="N7" s="65" t="e">
        <f>+basedata_intermodal!N7</f>
        <v>#N/A</v>
      </c>
      <c r="O7" s="65">
        <f>+basedata_intermodal!O7</f>
        <v>6747</v>
      </c>
    </row>
    <row r="8" spans="1:15" s="63" customFormat="1" ht="11.25">
      <c r="A8" s="33">
        <v>1993</v>
      </c>
      <c r="B8" s="65" t="e">
        <f t="shared" si="0"/>
        <v>#N/A</v>
      </c>
      <c r="C8" s="65">
        <f>+basedata_intermodal!C8</f>
        <v>70851</v>
      </c>
      <c r="D8" s="65">
        <f>+basedata_intermodal!D8</f>
        <v>0</v>
      </c>
      <c r="E8" s="65">
        <f>+basedata_intermodal!E8</f>
        <v>113556</v>
      </c>
      <c r="F8" s="65">
        <f>+basedata_intermodal!F8</f>
        <v>15719</v>
      </c>
      <c r="G8" s="65">
        <f>+basedata_intermodal!G8</f>
        <v>146302</v>
      </c>
      <c r="H8" s="65" t="e">
        <f>+basedata_intermodal!H8</f>
        <v>#N/A</v>
      </c>
      <c r="I8" s="65">
        <f>+basedata_intermodal!I8</f>
        <v>21031</v>
      </c>
      <c r="J8" s="65">
        <f>+basedata_intermodal!J8</f>
        <v>0</v>
      </c>
      <c r="K8" s="65" t="e">
        <f>+basedata_intermodal!K8</f>
        <v>#N/A</v>
      </c>
      <c r="L8" s="65">
        <f>+basedata_intermodal!L8</f>
        <v>101000</v>
      </c>
      <c r="M8" s="65">
        <f>+basedata_intermodal!M8</f>
        <v>101850</v>
      </c>
      <c r="N8" s="65" t="e">
        <f>+basedata_intermodal!N8</f>
        <v>#N/A</v>
      </c>
      <c r="O8" s="65">
        <f>+basedata_intermodal!O8</f>
        <v>10627</v>
      </c>
    </row>
    <row r="9" spans="1:15" s="63" customFormat="1" ht="11.25">
      <c r="A9" s="33">
        <v>1994</v>
      </c>
      <c r="B9" s="65" t="e">
        <f t="shared" si="0"/>
        <v>#N/A</v>
      </c>
      <c r="C9" s="65">
        <f>+basedata_intermodal!C9</f>
        <v>62534</v>
      </c>
      <c r="D9" s="65">
        <f>+basedata_intermodal!D9</f>
        <v>0</v>
      </c>
      <c r="E9" s="65">
        <f>+basedata_intermodal!E9</f>
        <v>112000</v>
      </c>
      <c r="F9" s="65">
        <f>+basedata_intermodal!F9</f>
        <v>9616</v>
      </c>
      <c r="G9" s="65">
        <f>+basedata_intermodal!G9</f>
        <v>139544</v>
      </c>
      <c r="H9" s="65" t="e">
        <f>+basedata_intermodal!H9</f>
        <v>#N/A</v>
      </c>
      <c r="I9" s="65" t="e">
        <f>+basedata_intermodal!I9</f>
        <v>#N/A</v>
      </c>
      <c r="J9" s="65">
        <f>+basedata_intermodal!J9</f>
        <v>0</v>
      </c>
      <c r="K9" s="65" t="e">
        <f>+basedata_intermodal!K9</f>
        <v>#N/A</v>
      </c>
      <c r="L9" s="65">
        <f>+basedata_intermodal!L9</f>
        <v>118000</v>
      </c>
      <c r="M9" s="65">
        <f>+basedata_intermodal!M9</f>
        <v>67427</v>
      </c>
      <c r="N9" s="65">
        <f>+basedata_intermodal!N9</f>
        <v>46804</v>
      </c>
      <c r="O9" s="65">
        <f>+basedata_intermodal!O9</f>
        <v>8131</v>
      </c>
    </row>
    <row r="10" spans="1:15" s="63" customFormat="1" ht="11.25">
      <c r="A10" s="33">
        <v>1995</v>
      </c>
      <c r="B10" s="65" t="e">
        <f t="shared" si="0"/>
        <v>#N/A</v>
      </c>
      <c r="C10" s="65">
        <f>+basedata_intermodal!C10</f>
        <v>30731</v>
      </c>
      <c r="D10" s="65">
        <f>+basedata_intermodal!D10</f>
        <v>0</v>
      </c>
      <c r="E10" s="65">
        <f>+basedata_intermodal!E10</f>
        <v>140000</v>
      </c>
      <c r="F10" s="65">
        <f>+basedata_intermodal!F10</f>
        <v>4815</v>
      </c>
      <c r="G10" s="65">
        <f>+basedata_intermodal!G10</f>
        <v>136824</v>
      </c>
      <c r="H10" s="65" t="e">
        <f>+basedata_intermodal!H10</f>
        <v>#N/A</v>
      </c>
      <c r="I10" s="65" t="e">
        <f>+basedata_intermodal!I10</f>
        <v>#N/A</v>
      </c>
      <c r="J10" s="65">
        <f>+basedata_intermodal!J10</f>
        <v>0</v>
      </c>
      <c r="K10" s="65">
        <f>+basedata_intermodal!K10</f>
        <v>76337</v>
      </c>
      <c r="L10" s="65">
        <f>+basedata_intermodal!L10</f>
        <v>96398</v>
      </c>
      <c r="M10" s="65">
        <f>+basedata_intermodal!M10</f>
        <v>105703</v>
      </c>
      <c r="N10" s="65">
        <f>+basedata_intermodal!N10</f>
        <v>53427</v>
      </c>
      <c r="O10" s="65">
        <f>+basedata_intermodal!O10</f>
        <v>9990</v>
      </c>
    </row>
    <row r="11" spans="1:15" s="63" customFormat="1" ht="11.25">
      <c r="A11" s="33">
        <v>1996</v>
      </c>
      <c r="B11" s="65" t="e">
        <f t="shared" si="0"/>
        <v>#N/A</v>
      </c>
      <c r="C11" s="65">
        <f>+basedata_intermodal!C11</f>
        <v>20933</v>
      </c>
      <c r="D11" s="65">
        <f>+basedata_intermodal!D11</f>
        <v>0</v>
      </c>
      <c r="E11" s="65">
        <f>+basedata_intermodal!E11</f>
        <v>172400</v>
      </c>
      <c r="F11" s="65">
        <f>+basedata_intermodal!F11</f>
        <v>6136</v>
      </c>
      <c r="G11" s="65">
        <f>+basedata_intermodal!G11</f>
        <v>132752</v>
      </c>
      <c r="H11" s="65" t="e">
        <f>+basedata_intermodal!H11</f>
        <v>#N/A</v>
      </c>
      <c r="I11" s="65" t="e">
        <f>+basedata_intermodal!I11</f>
        <v>#N/A</v>
      </c>
      <c r="J11" s="65">
        <f>+basedata_intermodal!J11</f>
        <v>0</v>
      </c>
      <c r="K11" s="65">
        <f>+basedata_intermodal!K11</f>
        <v>96438</v>
      </c>
      <c r="L11" s="65">
        <f>+basedata_intermodal!L11</f>
        <v>141293</v>
      </c>
      <c r="M11" s="65">
        <f>+basedata_intermodal!M11</f>
        <v>24797</v>
      </c>
      <c r="N11" s="65">
        <f>+basedata_intermodal!N11</f>
        <v>49504</v>
      </c>
      <c r="O11" s="65">
        <f>+basedata_intermodal!O11</f>
        <v>9918</v>
      </c>
    </row>
    <row r="12" spans="1:15" s="63" customFormat="1" ht="11.25">
      <c r="A12" s="33">
        <v>1997</v>
      </c>
      <c r="B12" s="65" t="e">
        <f t="shared" si="0"/>
        <v>#N/A</v>
      </c>
      <c r="C12" s="65" t="e">
        <f>+basedata_intermodal!C12</f>
        <v>#N/A</v>
      </c>
      <c r="D12" s="65">
        <f>+basedata_intermodal!D12</f>
        <v>0</v>
      </c>
      <c r="E12" s="65" t="e">
        <f>+basedata_intermodal!E12</f>
        <v>#N/A</v>
      </c>
      <c r="F12" s="65">
        <f>+basedata_intermodal!F12</f>
        <v>8978</v>
      </c>
      <c r="G12" s="65" t="e">
        <f>+basedata_intermodal!G12</f>
        <v>#N/A</v>
      </c>
      <c r="H12" s="65" t="e">
        <f>+basedata_intermodal!H12</f>
        <v>#N/A</v>
      </c>
      <c r="I12" s="65" t="e">
        <f>+basedata_intermodal!I12</f>
        <v>#N/A</v>
      </c>
      <c r="J12" s="65">
        <f>+basedata_intermodal!J12</f>
        <v>0</v>
      </c>
      <c r="K12" s="65">
        <f>+basedata_intermodal!K12</f>
        <v>117449</v>
      </c>
      <c r="L12" s="65">
        <f>+basedata_intermodal!L12</f>
        <v>93698</v>
      </c>
      <c r="M12" s="65">
        <f>+basedata_intermodal!M12</f>
        <v>21440</v>
      </c>
      <c r="N12" s="65">
        <f>+basedata_intermodal!N12</f>
        <v>54250</v>
      </c>
      <c r="O12" s="65" t="e">
        <f>+basedata_intermodal!O12</f>
        <v>#N/A</v>
      </c>
    </row>
    <row r="13" spans="1:15" s="63" customFormat="1" ht="11.25">
      <c r="A13" s="33">
        <v>1998</v>
      </c>
      <c r="B13" s="65" t="e">
        <f t="shared" si="0"/>
        <v>#N/A</v>
      </c>
      <c r="C13" s="65" t="e">
        <f>+basedata_intermodal!C13</f>
        <v>#N/A</v>
      </c>
      <c r="D13" s="65">
        <f>+basedata_intermodal!D13</f>
        <v>0</v>
      </c>
      <c r="E13" s="65" t="e">
        <f>+basedata_intermodal!E13</f>
        <v>#N/A</v>
      </c>
      <c r="F13" s="65" t="e">
        <f>+basedata_intermodal!F13</f>
        <v>#N/A</v>
      </c>
      <c r="G13" s="65" t="e">
        <f>+basedata_intermodal!G13</f>
        <v>#N/A</v>
      </c>
      <c r="H13" s="65" t="e">
        <f>+basedata_intermodal!H13</f>
        <v>#N/A</v>
      </c>
      <c r="I13" s="65" t="e">
        <f>+basedata_intermodal!I13</f>
        <v>#N/A</v>
      </c>
      <c r="J13" s="65">
        <f>+basedata_intermodal!J13</f>
        <v>0</v>
      </c>
      <c r="K13" s="65">
        <f>+basedata_intermodal!K13</f>
        <v>161079</v>
      </c>
      <c r="L13" s="65">
        <f>+basedata_intermodal!L13</f>
        <v>91110</v>
      </c>
      <c r="M13" s="65">
        <f>+basedata_intermodal!M13</f>
        <v>16086</v>
      </c>
      <c r="N13" s="65">
        <f>+basedata_intermodal!N13</f>
        <v>49111</v>
      </c>
      <c r="O13" s="65" t="e">
        <f>+basedata_intermodal!O13</f>
        <v>#N/A</v>
      </c>
    </row>
    <row r="14" spans="1:15" s="63" customFormat="1" ht="11.25">
      <c r="A14" s="33">
        <v>1999</v>
      </c>
      <c r="B14" s="65" t="e">
        <f t="shared" si="0"/>
        <v>#N/A</v>
      </c>
      <c r="C14" s="65" t="e">
        <f>+basedata_intermodal!C14</f>
        <v>#N/A</v>
      </c>
      <c r="D14" s="65">
        <f>+basedata_intermodal!D14</f>
        <v>0</v>
      </c>
      <c r="E14" s="65" t="e">
        <f>+basedata_intermodal!E14</f>
        <v>#N/A</v>
      </c>
      <c r="F14" s="65" t="e">
        <f>+basedata_intermodal!F14</f>
        <v>#N/A</v>
      </c>
      <c r="G14" s="65" t="e">
        <f>+basedata_intermodal!G14</f>
        <v>#N/A</v>
      </c>
      <c r="H14" s="65">
        <f>+basedata_intermodal!H14</f>
        <v>10437</v>
      </c>
      <c r="I14" s="65" t="e">
        <f>+basedata_intermodal!I14</f>
        <v>#N/A</v>
      </c>
      <c r="J14" s="65">
        <f>+basedata_intermodal!J14</f>
        <v>0</v>
      </c>
      <c r="K14" s="65">
        <f>+basedata_intermodal!K14</f>
        <v>124459</v>
      </c>
      <c r="L14" s="65">
        <f>+basedata_intermodal!L14</f>
        <v>73018</v>
      </c>
      <c r="M14" s="65">
        <f>+basedata_intermodal!M14</f>
        <v>12343</v>
      </c>
      <c r="N14" s="65">
        <f>+basedata_intermodal!N14</f>
        <v>45401</v>
      </c>
      <c r="O14" s="65" t="e">
        <f>+basedata_intermodal!O14</f>
        <v>#N/A</v>
      </c>
    </row>
    <row r="16" ht="11.25">
      <c r="A16" s="59" t="s">
        <v>91</v>
      </c>
    </row>
    <row r="17" ht="11.25">
      <c r="A17" s="61" t="s">
        <v>90</v>
      </c>
    </row>
    <row r="19" spans="2:15" ht="11.25">
      <c r="B19" s="31" t="s">
        <v>24</v>
      </c>
      <c r="C19" s="31" t="s">
        <v>0</v>
      </c>
      <c r="D19" s="31" t="s">
        <v>18</v>
      </c>
      <c r="E19" s="31" t="s">
        <v>1</v>
      </c>
      <c r="F19" s="31" t="s">
        <v>2</v>
      </c>
      <c r="G19" s="31" t="s">
        <v>3</v>
      </c>
      <c r="H19" s="31" t="s">
        <v>4</v>
      </c>
      <c r="I19" s="31" t="s">
        <v>5</v>
      </c>
      <c r="J19" s="31" t="s">
        <v>19</v>
      </c>
      <c r="K19" s="31" t="s">
        <v>6</v>
      </c>
      <c r="L19" s="31" t="s">
        <v>7</v>
      </c>
      <c r="M19" s="31" t="s">
        <v>9</v>
      </c>
      <c r="N19" s="31" t="s">
        <v>8</v>
      </c>
      <c r="O19" s="32" t="s">
        <v>20</v>
      </c>
    </row>
    <row r="20" spans="1:15" s="63" customFormat="1" ht="11.25">
      <c r="A20" s="33">
        <v>1990</v>
      </c>
      <c r="B20" s="65" t="e">
        <f>SUM(C20:O20)</f>
        <v>#N/A</v>
      </c>
      <c r="C20" s="65" t="e">
        <f>+basedata_intermodal!C20</f>
        <v>#N/A</v>
      </c>
      <c r="D20" s="65">
        <f>+basedata_intermodal!D20</f>
        <v>375608</v>
      </c>
      <c r="E20" s="65">
        <f>+basedata_intermodal!E20</f>
        <v>0</v>
      </c>
      <c r="F20" s="65" t="e">
        <f>+basedata_intermodal!F20</f>
        <v>#N/A</v>
      </c>
      <c r="G20" s="65">
        <f>+basedata_intermodal!G20</f>
        <v>0</v>
      </c>
      <c r="H20" s="65" t="e">
        <f>+basedata_intermodal!H20</f>
        <v>#N/A</v>
      </c>
      <c r="I20" s="65" t="e">
        <f>+basedata_intermodal!I20</f>
        <v>#N/A</v>
      </c>
      <c r="J20" s="65" t="e">
        <f>+basedata_intermodal!J20</f>
        <v>#N/A</v>
      </c>
      <c r="K20" s="65">
        <f>+basedata_intermodal!K20</f>
        <v>106980</v>
      </c>
      <c r="L20" s="65" t="e">
        <f>+basedata_intermodal!L20</f>
        <v>#N/A</v>
      </c>
      <c r="M20" s="65">
        <f>+basedata_intermodal!M20</f>
        <v>0</v>
      </c>
      <c r="N20" s="65" t="e">
        <f>+basedata_intermodal!N20</f>
        <v>#N/A</v>
      </c>
      <c r="O20" s="65" t="e">
        <f>+basedata_intermodal!O20</f>
        <v>#N/A</v>
      </c>
    </row>
    <row r="21" spans="1:18" s="63" customFormat="1" ht="11.25">
      <c r="A21" s="33">
        <v>1991</v>
      </c>
      <c r="B21" s="65" t="e">
        <f aca="true" t="shared" si="1" ref="B21:B29">SUM(C21:O21)</f>
        <v>#N/A</v>
      </c>
      <c r="C21" s="65" t="e">
        <f>+basedata_intermodal!C21</f>
        <v>#N/A</v>
      </c>
      <c r="D21" s="65">
        <f>+basedata_intermodal!D21</f>
        <v>322706</v>
      </c>
      <c r="E21" s="65">
        <f>+basedata_intermodal!E21</f>
        <v>0</v>
      </c>
      <c r="F21" s="65" t="e">
        <f>+basedata_intermodal!F21</f>
        <v>#N/A</v>
      </c>
      <c r="G21" s="65">
        <f>+basedata_intermodal!G21</f>
        <v>0</v>
      </c>
      <c r="H21" s="65" t="e">
        <f>+basedata_intermodal!H21</f>
        <v>#N/A</v>
      </c>
      <c r="I21" s="65" t="e">
        <f>+basedata_intermodal!I21</f>
        <v>#N/A</v>
      </c>
      <c r="J21" s="65" t="e">
        <f>+basedata_intermodal!J21</f>
        <v>#N/A</v>
      </c>
      <c r="K21" s="65">
        <f>+basedata_intermodal!K21</f>
        <v>95186</v>
      </c>
      <c r="L21" s="65" t="e">
        <f>+basedata_intermodal!L21</f>
        <v>#N/A</v>
      </c>
      <c r="M21" s="65">
        <f>+basedata_intermodal!M21</f>
        <v>0</v>
      </c>
      <c r="N21" s="65" t="e">
        <f>+basedata_intermodal!N21</f>
        <v>#N/A</v>
      </c>
      <c r="O21" s="65" t="e">
        <f>+basedata_intermodal!O21</f>
        <v>#N/A</v>
      </c>
      <c r="P21" s="62"/>
      <c r="Q21" s="62"/>
      <c r="R21" s="62"/>
    </row>
    <row r="22" spans="1:17" s="63" customFormat="1" ht="11.25">
      <c r="A22" s="33">
        <v>1992</v>
      </c>
      <c r="B22" s="65" t="e">
        <f t="shared" si="1"/>
        <v>#N/A</v>
      </c>
      <c r="C22" s="65">
        <f>+basedata_intermodal!C22</f>
        <v>45228</v>
      </c>
      <c r="D22" s="65">
        <f>+basedata_intermodal!D22</f>
        <v>352574</v>
      </c>
      <c r="E22" s="65">
        <f>+basedata_intermodal!E22</f>
        <v>0</v>
      </c>
      <c r="F22" s="65" t="e">
        <f>+basedata_intermodal!F22</f>
        <v>#N/A</v>
      </c>
      <c r="G22" s="65">
        <f>+basedata_intermodal!G22</f>
        <v>0</v>
      </c>
      <c r="H22" s="65" t="e">
        <f>+basedata_intermodal!H22</f>
        <v>#N/A</v>
      </c>
      <c r="I22" s="65" t="e">
        <f>+basedata_intermodal!I22</f>
        <v>#N/A</v>
      </c>
      <c r="J22" s="65" t="e">
        <f>+basedata_intermodal!J22</f>
        <v>#N/A</v>
      </c>
      <c r="K22" s="65">
        <f>+basedata_intermodal!K22</f>
        <v>79673</v>
      </c>
      <c r="L22" s="65">
        <f>+basedata_intermodal!L22</f>
        <v>58200</v>
      </c>
      <c r="M22" s="65">
        <f>+basedata_intermodal!M22</f>
        <v>0</v>
      </c>
      <c r="N22" s="65">
        <f>+basedata_intermodal!N22</f>
        <v>46644</v>
      </c>
      <c r="O22" s="65">
        <f>+basedata_intermodal!O22</f>
        <v>343367</v>
      </c>
      <c r="P22" s="60"/>
      <c r="Q22" s="60"/>
    </row>
    <row r="23" spans="1:17" s="63" customFormat="1" ht="11.25">
      <c r="A23" s="33">
        <v>1993</v>
      </c>
      <c r="B23" s="65" t="e">
        <f t="shared" si="1"/>
        <v>#N/A</v>
      </c>
      <c r="C23" s="65">
        <f>+basedata_intermodal!C23</f>
        <v>62974</v>
      </c>
      <c r="D23" s="65">
        <f>+basedata_intermodal!D23</f>
        <v>415002</v>
      </c>
      <c r="E23" s="65">
        <f>+basedata_intermodal!E23</f>
        <v>0</v>
      </c>
      <c r="F23" s="65" t="e">
        <f>+basedata_intermodal!F23</f>
        <v>#N/A</v>
      </c>
      <c r="G23" s="65">
        <f>+basedata_intermodal!G23</f>
        <v>0</v>
      </c>
      <c r="H23" s="65" t="e">
        <f>+basedata_intermodal!H23</f>
        <v>#N/A</v>
      </c>
      <c r="I23" s="65" t="e">
        <f>+basedata_intermodal!I23</f>
        <v>#N/A</v>
      </c>
      <c r="J23" s="65" t="e">
        <f>+basedata_intermodal!J23</f>
        <v>#N/A</v>
      </c>
      <c r="K23" s="65">
        <f>+basedata_intermodal!K23</f>
        <v>86908</v>
      </c>
      <c r="L23" s="65">
        <f>+basedata_intermodal!L23</f>
        <v>43699</v>
      </c>
      <c r="M23" s="65">
        <f>+basedata_intermodal!M23</f>
        <v>0</v>
      </c>
      <c r="N23" s="65">
        <f>+basedata_intermodal!N23</f>
        <v>60430</v>
      </c>
      <c r="O23" s="65">
        <f>+basedata_intermodal!O23</f>
        <v>422173</v>
      </c>
      <c r="P23" s="60"/>
      <c r="Q23" s="60"/>
    </row>
    <row r="24" spans="1:17" s="63" customFormat="1" ht="11.25">
      <c r="A24" s="33">
        <v>1994</v>
      </c>
      <c r="B24" s="65" t="e">
        <f t="shared" si="1"/>
        <v>#N/A</v>
      </c>
      <c r="C24" s="65">
        <f>+basedata_intermodal!C24</f>
        <v>106489</v>
      </c>
      <c r="D24" s="65">
        <f>+basedata_intermodal!D24</f>
        <v>372337</v>
      </c>
      <c r="E24" s="65">
        <f>+basedata_intermodal!E24</f>
        <v>0</v>
      </c>
      <c r="F24" s="65">
        <f>+basedata_intermodal!F24</f>
        <v>34421</v>
      </c>
      <c r="G24" s="65">
        <f>+basedata_intermodal!G24</f>
        <v>0</v>
      </c>
      <c r="H24" s="65" t="e">
        <f>+basedata_intermodal!H24</f>
        <v>#N/A</v>
      </c>
      <c r="I24" s="65" t="e">
        <f>+basedata_intermodal!I24</f>
        <v>#N/A</v>
      </c>
      <c r="J24" s="65" t="e">
        <f>+basedata_intermodal!J24</f>
        <v>#N/A</v>
      </c>
      <c r="K24" s="65">
        <f>+basedata_intermodal!K24</f>
        <v>92975</v>
      </c>
      <c r="L24" s="65">
        <f>+basedata_intermodal!L24</f>
        <v>41358</v>
      </c>
      <c r="M24" s="65">
        <f>+basedata_intermodal!M24</f>
        <v>0</v>
      </c>
      <c r="N24" s="65">
        <f>+basedata_intermodal!N24</f>
        <v>61175</v>
      </c>
      <c r="O24" s="65">
        <f>+basedata_intermodal!O24</f>
        <v>431757</v>
      </c>
      <c r="P24" s="60"/>
      <c r="Q24" s="60"/>
    </row>
    <row r="25" spans="1:17" s="63" customFormat="1" ht="11.25">
      <c r="A25" s="33">
        <v>1995</v>
      </c>
      <c r="B25" s="65" t="e">
        <f t="shared" si="1"/>
        <v>#N/A</v>
      </c>
      <c r="C25" s="65">
        <f>+basedata_intermodal!C25</f>
        <v>130033</v>
      </c>
      <c r="D25" s="65">
        <f>+basedata_intermodal!D25</f>
        <v>373996</v>
      </c>
      <c r="E25" s="65">
        <f>+basedata_intermodal!E25</f>
        <v>0</v>
      </c>
      <c r="F25" s="65">
        <f>+basedata_intermodal!F25</f>
        <v>39408</v>
      </c>
      <c r="G25" s="65">
        <f>+basedata_intermodal!G25</f>
        <v>0</v>
      </c>
      <c r="H25" s="65" t="e">
        <f>+basedata_intermodal!H25</f>
        <v>#N/A</v>
      </c>
      <c r="I25" s="65">
        <f>+basedata_intermodal!I25</f>
        <v>17805</v>
      </c>
      <c r="J25" s="65" t="e">
        <f>+basedata_intermodal!J25</f>
        <v>#N/A</v>
      </c>
      <c r="K25" s="65">
        <f>+basedata_intermodal!K25</f>
        <v>104033</v>
      </c>
      <c r="L25" s="65">
        <f>+basedata_intermodal!L25</f>
        <v>68552</v>
      </c>
      <c r="M25" s="65">
        <f>+basedata_intermodal!M25</f>
        <v>0</v>
      </c>
      <c r="N25" s="65">
        <f>+basedata_intermodal!N25</f>
        <v>58383</v>
      </c>
      <c r="O25" s="65" t="e">
        <f>+basedata_intermodal!O25</f>
        <v>#N/A</v>
      </c>
      <c r="P25" s="60"/>
      <c r="Q25" s="60"/>
    </row>
    <row r="26" spans="1:17" s="63" customFormat="1" ht="11.25">
      <c r="A26" s="33">
        <v>1996</v>
      </c>
      <c r="B26" s="65" t="e">
        <f t="shared" si="1"/>
        <v>#N/A</v>
      </c>
      <c r="C26" s="65">
        <f>+basedata_intermodal!C26</f>
        <v>115190</v>
      </c>
      <c r="D26" s="65">
        <f>+basedata_intermodal!D26</f>
        <v>562273</v>
      </c>
      <c r="E26" s="65">
        <f>+basedata_intermodal!E26</f>
        <v>0</v>
      </c>
      <c r="F26" s="65">
        <f>+basedata_intermodal!F26</f>
        <v>45578</v>
      </c>
      <c r="G26" s="65">
        <f>+basedata_intermodal!G26</f>
        <v>0</v>
      </c>
      <c r="H26" s="65">
        <f>+basedata_intermodal!H26</f>
        <v>142566</v>
      </c>
      <c r="I26" s="65">
        <f>+basedata_intermodal!I26</f>
        <v>23859</v>
      </c>
      <c r="J26" s="65" t="e">
        <f>+basedata_intermodal!J26</f>
        <v>#N/A</v>
      </c>
      <c r="K26" s="65">
        <f>+basedata_intermodal!K26</f>
        <v>115644</v>
      </c>
      <c r="L26" s="65">
        <f>+basedata_intermodal!L26</f>
        <v>86318</v>
      </c>
      <c r="M26" s="65">
        <f>+basedata_intermodal!M26</f>
        <v>0</v>
      </c>
      <c r="N26" s="65">
        <f>+basedata_intermodal!N26</f>
        <v>64622</v>
      </c>
      <c r="O26" s="65" t="e">
        <f>+basedata_intermodal!O26</f>
        <v>#N/A</v>
      </c>
      <c r="P26" s="60"/>
      <c r="Q26" s="60"/>
    </row>
    <row r="27" spans="1:17" s="63" customFormat="1" ht="11.25">
      <c r="A27" s="33">
        <v>1997</v>
      </c>
      <c r="B27" s="65" t="e">
        <f t="shared" si="1"/>
        <v>#N/A</v>
      </c>
      <c r="C27" s="65" t="e">
        <f>+basedata_intermodal!C27</f>
        <v>#N/A</v>
      </c>
      <c r="D27" s="65">
        <f>+basedata_intermodal!D27</f>
        <v>402612</v>
      </c>
      <c r="E27" s="65">
        <f>+basedata_intermodal!E27</f>
        <v>0</v>
      </c>
      <c r="F27" s="65">
        <f>+basedata_intermodal!F27</f>
        <v>54585</v>
      </c>
      <c r="G27" s="65">
        <f>+basedata_intermodal!G27</f>
        <v>0</v>
      </c>
      <c r="H27" s="65">
        <f>+basedata_intermodal!H27</f>
        <v>135940</v>
      </c>
      <c r="I27" s="65">
        <f>+basedata_intermodal!I27</f>
        <v>24905</v>
      </c>
      <c r="J27" s="65">
        <f>+basedata_intermodal!J27</f>
        <v>72571</v>
      </c>
      <c r="K27" s="65">
        <f>+basedata_intermodal!K27</f>
        <v>124375</v>
      </c>
      <c r="L27" s="65">
        <f>+basedata_intermodal!L27</f>
        <v>63263</v>
      </c>
      <c r="M27" s="65">
        <f>+basedata_intermodal!M27</f>
        <v>0</v>
      </c>
      <c r="N27" s="65">
        <f>+basedata_intermodal!N27</f>
        <v>66869</v>
      </c>
      <c r="O27" s="65" t="e">
        <f>+basedata_intermodal!O27</f>
        <v>#N/A</v>
      </c>
      <c r="P27" s="60"/>
      <c r="Q27" s="60"/>
    </row>
    <row r="28" spans="1:17" s="63" customFormat="1" ht="11.25">
      <c r="A28" s="33">
        <v>1998</v>
      </c>
      <c r="B28" s="65" t="e">
        <f t="shared" si="1"/>
        <v>#N/A</v>
      </c>
      <c r="C28" s="65" t="e">
        <f>+basedata_intermodal!C28</f>
        <v>#N/A</v>
      </c>
      <c r="D28" s="65">
        <f>+basedata_intermodal!D28</f>
        <v>214030</v>
      </c>
      <c r="E28" s="65">
        <f>+basedata_intermodal!E28</f>
        <v>0</v>
      </c>
      <c r="F28" s="65" t="e">
        <f>+basedata_intermodal!F28</f>
        <v>#N/A</v>
      </c>
      <c r="G28" s="65">
        <f>+basedata_intermodal!G28</f>
        <v>0</v>
      </c>
      <c r="H28" s="65">
        <f>+basedata_intermodal!H28</f>
        <v>138293</v>
      </c>
      <c r="I28" s="65">
        <f>+basedata_intermodal!I28</f>
        <v>22171</v>
      </c>
      <c r="J28" s="65">
        <f>+basedata_intermodal!J28</f>
        <v>80071</v>
      </c>
      <c r="K28" s="65">
        <f>+basedata_intermodal!K28</f>
        <v>187254</v>
      </c>
      <c r="L28" s="65">
        <f>+basedata_intermodal!L28</f>
        <v>92212</v>
      </c>
      <c r="M28" s="65">
        <f>+basedata_intermodal!M28</f>
        <v>0</v>
      </c>
      <c r="N28" s="65">
        <f>+basedata_intermodal!N28</f>
        <v>72826</v>
      </c>
      <c r="O28" s="65" t="e">
        <f>+basedata_intermodal!O28</f>
        <v>#N/A</v>
      </c>
      <c r="P28" s="60"/>
      <c r="Q28" s="60"/>
    </row>
    <row r="29" spans="1:17" s="63" customFormat="1" ht="11.25">
      <c r="A29" s="33">
        <v>1999</v>
      </c>
      <c r="B29" s="65" t="e">
        <f t="shared" si="1"/>
        <v>#N/A</v>
      </c>
      <c r="C29" s="65" t="e">
        <f>+basedata_intermodal!C29</f>
        <v>#N/A</v>
      </c>
      <c r="D29" s="65">
        <f>+basedata_intermodal!D29</f>
        <v>239071</v>
      </c>
      <c r="E29" s="65">
        <f>+basedata_intermodal!E29</f>
        <v>0</v>
      </c>
      <c r="F29" s="65" t="e">
        <f>+basedata_intermodal!F29</f>
        <v>#N/A</v>
      </c>
      <c r="G29" s="65">
        <f>+basedata_intermodal!G29</f>
        <v>0</v>
      </c>
      <c r="H29" s="65">
        <f>+basedata_intermodal!H29</f>
        <v>90272</v>
      </c>
      <c r="I29" s="65">
        <f>+basedata_intermodal!I29</f>
        <v>18609</v>
      </c>
      <c r="J29" s="65">
        <f>+basedata_intermodal!J29</f>
        <v>73997</v>
      </c>
      <c r="K29" s="65">
        <f>+basedata_intermodal!K29</f>
        <v>136809</v>
      </c>
      <c r="L29" s="65">
        <f>+basedata_intermodal!L29</f>
        <v>85173</v>
      </c>
      <c r="M29" s="65">
        <f>+basedata_intermodal!M29</f>
        <v>0</v>
      </c>
      <c r="N29" s="65">
        <f>+basedata_intermodal!N29</f>
        <v>78204</v>
      </c>
      <c r="O29" s="65" t="e">
        <f>+basedata_intermodal!O29</f>
        <v>#N/A</v>
      </c>
      <c r="P29" s="60"/>
      <c r="Q29" s="60"/>
    </row>
    <row r="31" spans="1:2" ht="11.25">
      <c r="A31" s="60" t="s">
        <v>22</v>
      </c>
      <c r="B31" s="60" t="s">
        <v>16</v>
      </c>
    </row>
    <row r="32" ht="11.25">
      <c r="B32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S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89</v>
      </c>
    </row>
    <row r="2" spans="1:19" ht="11.25">
      <c r="A2" s="61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spans="2:15" ht="11.25">
      <c r="B4" s="31" t="s">
        <v>24</v>
      </c>
      <c r="C4" s="31" t="s">
        <v>0</v>
      </c>
      <c r="D4" s="31" t="s">
        <v>18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19</v>
      </c>
      <c r="K4" s="31" t="s">
        <v>6</v>
      </c>
      <c r="L4" s="31" t="s">
        <v>7</v>
      </c>
      <c r="M4" s="31" t="s">
        <v>9</v>
      </c>
      <c r="N4" s="31" t="s">
        <v>8</v>
      </c>
      <c r="O4" s="32" t="s">
        <v>20</v>
      </c>
    </row>
    <row r="5" spans="1:15" s="63" customFormat="1" ht="11.25">
      <c r="A5" s="33">
        <v>1990</v>
      </c>
      <c r="B5" s="65" t="e">
        <f>SUM(C5:O5)</f>
        <v>#N/A</v>
      </c>
      <c r="C5" s="65" t="e">
        <f>NA()</f>
        <v>#N/A</v>
      </c>
      <c r="D5" s="65">
        <v>0</v>
      </c>
      <c r="E5" s="65" t="e">
        <f>NA()</f>
        <v>#N/A</v>
      </c>
      <c r="F5" s="65" t="e">
        <f>NA()</f>
        <v>#N/A</v>
      </c>
      <c r="G5" s="65">
        <v>382514</v>
      </c>
      <c r="H5" s="65" t="e">
        <f>NA()</f>
        <v>#N/A</v>
      </c>
      <c r="I5" s="65" t="e">
        <f>NA()</f>
        <v>#N/A</v>
      </c>
      <c r="J5" s="65">
        <v>0</v>
      </c>
      <c r="K5" s="65" t="e">
        <f>NA()</f>
        <v>#N/A</v>
      </c>
      <c r="L5" s="65" t="e">
        <f>NA()</f>
        <v>#N/A</v>
      </c>
      <c r="M5" s="65" t="e">
        <f>NA()</f>
        <v>#N/A</v>
      </c>
      <c r="N5" s="65" t="e">
        <f>NA()</f>
        <v>#N/A</v>
      </c>
      <c r="O5" s="65" t="e">
        <f>NA()</f>
        <v>#N/A</v>
      </c>
    </row>
    <row r="6" spans="1:16" s="63" customFormat="1" ht="11.25">
      <c r="A6" s="33">
        <v>1991</v>
      </c>
      <c r="B6" s="65" t="e">
        <f aca="true" t="shared" si="0" ref="B6:B14">SUM(C6:O6)</f>
        <v>#N/A</v>
      </c>
      <c r="C6" s="65" t="e">
        <f>NA()</f>
        <v>#N/A</v>
      </c>
      <c r="D6" s="65">
        <v>0</v>
      </c>
      <c r="E6" s="65" t="e">
        <f>NA()</f>
        <v>#N/A</v>
      </c>
      <c r="F6" s="65" t="e">
        <f>NA()</f>
        <v>#N/A</v>
      </c>
      <c r="G6" s="65" t="e">
        <f>NA()</f>
        <v>#N/A</v>
      </c>
      <c r="H6" s="65" t="e">
        <f>NA()</f>
        <v>#N/A</v>
      </c>
      <c r="I6" s="65" t="e">
        <f>NA()</f>
        <v>#N/A</v>
      </c>
      <c r="J6" s="65">
        <v>0</v>
      </c>
      <c r="K6" s="65" t="e">
        <f>NA()</f>
        <v>#N/A</v>
      </c>
      <c r="L6" s="65" t="e">
        <f>NA()</f>
        <v>#N/A</v>
      </c>
      <c r="M6" s="65" t="e">
        <f>NA()</f>
        <v>#N/A</v>
      </c>
      <c r="N6" s="65" t="e">
        <f>NA()</f>
        <v>#N/A</v>
      </c>
      <c r="O6" s="65" t="e">
        <f>NA()</f>
        <v>#N/A</v>
      </c>
      <c r="P6" s="62"/>
    </row>
    <row r="7" spans="1:15" s="63" customFormat="1" ht="11.25">
      <c r="A7" s="33">
        <v>1992</v>
      </c>
      <c r="B7" s="65" t="e">
        <f t="shared" si="0"/>
        <v>#N/A</v>
      </c>
      <c r="C7" s="65">
        <v>89174</v>
      </c>
      <c r="D7" s="65">
        <v>0</v>
      </c>
      <c r="E7" s="65" t="e">
        <f>NA()</f>
        <v>#N/A</v>
      </c>
      <c r="F7" s="65">
        <v>17687</v>
      </c>
      <c r="G7" s="65">
        <v>144967</v>
      </c>
      <c r="H7" s="65" t="e">
        <f>NA()</f>
        <v>#N/A</v>
      </c>
      <c r="I7" s="65">
        <v>46076</v>
      </c>
      <c r="J7" s="65">
        <v>0</v>
      </c>
      <c r="K7" s="65" t="e">
        <f>NA()</f>
        <v>#N/A</v>
      </c>
      <c r="L7" s="65">
        <v>141500</v>
      </c>
      <c r="M7" s="65" t="e">
        <f>NA()</f>
        <v>#N/A</v>
      </c>
      <c r="N7" s="65" t="e">
        <f>NA()</f>
        <v>#N/A</v>
      </c>
      <c r="O7" s="65">
        <v>6747</v>
      </c>
    </row>
    <row r="8" spans="1:15" s="63" customFormat="1" ht="11.25">
      <c r="A8" s="33">
        <v>1993</v>
      </c>
      <c r="B8" s="65" t="e">
        <f t="shared" si="0"/>
        <v>#N/A</v>
      </c>
      <c r="C8" s="65">
        <v>70851</v>
      </c>
      <c r="D8" s="65">
        <v>0</v>
      </c>
      <c r="E8" s="65">
        <v>113556</v>
      </c>
      <c r="F8" s="65">
        <v>15719</v>
      </c>
      <c r="G8" s="65">
        <v>146302</v>
      </c>
      <c r="H8" s="65" t="e">
        <f>NA()</f>
        <v>#N/A</v>
      </c>
      <c r="I8" s="65">
        <v>21031</v>
      </c>
      <c r="J8" s="65">
        <v>0</v>
      </c>
      <c r="K8" s="65" t="e">
        <f>NA()</f>
        <v>#N/A</v>
      </c>
      <c r="L8" s="65">
        <v>101000</v>
      </c>
      <c r="M8" s="65">
        <v>101850</v>
      </c>
      <c r="N8" s="65" t="e">
        <f>NA()</f>
        <v>#N/A</v>
      </c>
      <c r="O8" s="65">
        <v>10627</v>
      </c>
    </row>
    <row r="9" spans="1:15" s="63" customFormat="1" ht="11.25">
      <c r="A9" s="33">
        <v>1994</v>
      </c>
      <c r="B9" s="65" t="e">
        <f t="shared" si="0"/>
        <v>#N/A</v>
      </c>
      <c r="C9" s="65">
        <v>62534</v>
      </c>
      <c r="D9" s="65">
        <v>0</v>
      </c>
      <c r="E9" s="65">
        <v>112000</v>
      </c>
      <c r="F9" s="65">
        <v>9616</v>
      </c>
      <c r="G9" s="65">
        <v>139544</v>
      </c>
      <c r="H9" s="65" t="e">
        <f>NA()</f>
        <v>#N/A</v>
      </c>
      <c r="I9" s="65" t="e">
        <f>NA()</f>
        <v>#N/A</v>
      </c>
      <c r="J9" s="65">
        <v>0</v>
      </c>
      <c r="K9" s="65" t="e">
        <f>NA()</f>
        <v>#N/A</v>
      </c>
      <c r="L9" s="65">
        <v>118000</v>
      </c>
      <c r="M9" s="65">
        <v>67427</v>
      </c>
      <c r="N9" s="65">
        <v>46804</v>
      </c>
      <c r="O9" s="65">
        <v>8131</v>
      </c>
    </row>
    <row r="10" spans="1:15" s="63" customFormat="1" ht="11.25">
      <c r="A10" s="33">
        <v>1995</v>
      </c>
      <c r="B10" s="65" t="e">
        <f t="shared" si="0"/>
        <v>#N/A</v>
      </c>
      <c r="C10" s="65">
        <v>30731</v>
      </c>
      <c r="D10" s="65">
        <v>0</v>
      </c>
      <c r="E10" s="65">
        <v>140000</v>
      </c>
      <c r="F10" s="65">
        <v>4815</v>
      </c>
      <c r="G10" s="65">
        <v>136824</v>
      </c>
      <c r="H10" s="65" t="e">
        <f>NA()</f>
        <v>#N/A</v>
      </c>
      <c r="I10" s="65" t="e">
        <f>NA()</f>
        <v>#N/A</v>
      </c>
      <c r="J10" s="65">
        <v>0</v>
      </c>
      <c r="K10" s="65">
        <v>76337</v>
      </c>
      <c r="L10" s="65">
        <v>96398</v>
      </c>
      <c r="M10" s="65">
        <v>105703</v>
      </c>
      <c r="N10" s="65">
        <v>53427</v>
      </c>
      <c r="O10" s="65">
        <v>9990</v>
      </c>
    </row>
    <row r="11" spans="1:15" s="63" customFormat="1" ht="11.25">
      <c r="A11" s="33">
        <v>1996</v>
      </c>
      <c r="B11" s="65" t="e">
        <f t="shared" si="0"/>
        <v>#N/A</v>
      </c>
      <c r="C11" s="65">
        <v>20933</v>
      </c>
      <c r="D11" s="65">
        <v>0</v>
      </c>
      <c r="E11" s="65">
        <v>172400</v>
      </c>
      <c r="F11" s="65">
        <v>6136</v>
      </c>
      <c r="G11" s="65">
        <v>132752</v>
      </c>
      <c r="H11" s="65" t="e">
        <f>NA()</f>
        <v>#N/A</v>
      </c>
      <c r="I11" s="65" t="e">
        <f>NA()</f>
        <v>#N/A</v>
      </c>
      <c r="J11" s="65">
        <v>0</v>
      </c>
      <c r="K11" s="65">
        <v>96438</v>
      </c>
      <c r="L11" s="65">
        <v>141293</v>
      </c>
      <c r="M11" s="65">
        <v>24797</v>
      </c>
      <c r="N11" s="65">
        <v>49504</v>
      </c>
      <c r="O11" s="65">
        <v>9918</v>
      </c>
    </row>
    <row r="12" spans="1:15" s="63" customFormat="1" ht="11.25">
      <c r="A12" s="33">
        <v>1997</v>
      </c>
      <c r="B12" s="65" t="e">
        <f t="shared" si="0"/>
        <v>#N/A</v>
      </c>
      <c r="C12" s="65" t="e">
        <f>NA()</f>
        <v>#N/A</v>
      </c>
      <c r="D12" s="65">
        <v>0</v>
      </c>
      <c r="E12" s="65" t="e">
        <f>NA()</f>
        <v>#N/A</v>
      </c>
      <c r="F12" s="65">
        <v>8978</v>
      </c>
      <c r="G12" s="65" t="e">
        <f>NA()</f>
        <v>#N/A</v>
      </c>
      <c r="H12" s="65" t="e">
        <f>NA()</f>
        <v>#N/A</v>
      </c>
      <c r="I12" s="65" t="e">
        <f>NA()</f>
        <v>#N/A</v>
      </c>
      <c r="J12" s="65">
        <v>0</v>
      </c>
      <c r="K12" s="65">
        <v>117449</v>
      </c>
      <c r="L12" s="65">
        <v>93698</v>
      </c>
      <c r="M12" s="65">
        <v>21440</v>
      </c>
      <c r="N12" s="65">
        <v>54250</v>
      </c>
      <c r="O12" s="65" t="e">
        <f>NA()</f>
        <v>#N/A</v>
      </c>
    </row>
    <row r="13" spans="1:15" s="63" customFormat="1" ht="11.25">
      <c r="A13" s="33">
        <v>1998</v>
      </c>
      <c r="B13" s="65" t="e">
        <f t="shared" si="0"/>
        <v>#N/A</v>
      </c>
      <c r="C13" s="65" t="e">
        <f>NA()</f>
        <v>#N/A</v>
      </c>
      <c r="D13" s="65">
        <v>0</v>
      </c>
      <c r="E13" s="65" t="e">
        <f>NA()</f>
        <v>#N/A</v>
      </c>
      <c r="F13" s="65" t="e">
        <f>NA()</f>
        <v>#N/A</v>
      </c>
      <c r="G13" s="65" t="e">
        <f>NA()</f>
        <v>#N/A</v>
      </c>
      <c r="H13" s="65" t="e">
        <f>NA()</f>
        <v>#N/A</v>
      </c>
      <c r="I13" s="65" t="e">
        <f>NA()</f>
        <v>#N/A</v>
      </c>
      <c r="J13" s="65">
        <v>0</v>
      </c>
      <c r="K13" s="65">
        <v>161079</v>
      </c>
      <c r="L13" s="65">
        <v>91110</v>
      </c>
      <c r="M13" s="65">
        <v>16086</v>
      </c>
      <c r="N13" s="65">
        <v>49111</v>
      </c>
      <c r="O13" s="65" t="e">
        <f>NA()</f>
        <v>#N/A</v>
      </c>
    </row>
    <row r="14" spans="1:15" s="63" customFormat="1" ht="11.25">
      <c r="A14" s="33">
        <v>1999</v>
      </c>
      <c r="B14" s="65" t="e">
        <f t="shared" si="0"/>
        <v>#N/A</v>
      </c>
      <c r="C14" s="65" t="e">
        <f>NA()</f>
        <v>#N/A</v>
      </c>
      <c r="D14" s="65">
        <v>0</v>
      </c>
      <c r="E14" s="65" t="e">
        <f>NA()</f>
        <v>#N/A</v>
      </c>
      <c r="F14" s="65" t="e">
        <f>NA()</f>
        <v>#N/A</v>
      </c>
      <c r="G14" s="65" t="e">
        <f>NA()</f>
        <v>#N/A</v>
      </c>
      <c r="H14" s="65">
        <v>10437</v>
      </c>
      <c r="I14" s="65" t="e">
        <f>NA()</f>
        <v>#N/A</v>
      </c>
      <c r="J14" s="65">
        <v>0</v>
      </c>
      <c r="K14" s="65">
        <v>124459</v>
      </c>
      <c r="L14" s="65">
        <v>73018</v>
      </c>
      <c r="M14" s="65">
        <v>12343</v>
      </c>
      <c r="N14" s="65">
        <v>45401</v>
      </c>
      <c r="O14" s="65" t="e">
        <f>NA()</f>
        <v>#N/A</v>
      </c>
    </row>
    <row r="16" ht="11.25">
      <c r="A16" s="59" t="s">
        <v>91</v>
      </c>
    </row>
    <row r="17" ht="11.25">
      <c r="A17" s="61" t="s">
        <v>90</v>
      </c>
    </row>
    <row r="19" spans="2:15" ht="11.25">
      <c r="B19" s="31" t="s">
        <v>24</v>
      </c>
      <c r="C19" s="31" t="s">
        <v>0</v>
      </c>
      <c r="D19" s="31" t="s">
        <v>18</v>
      </c>
      <c r="E19" s="31" t="s">
        <v>1</v>
      </c>
      <c r="F19" s="31" t="s">
        <v>2</v>
      </c>
      <c r="G19" s="31" t="s">
        <v>3</v>
      </c>
      <c r="H19" s="31" t="s">
        <v>4</v>
      </c>
      <c r="I19" s="31" t="s">
        <v>5</v>
      </c>
      <c r="J19" s="31" t="s">
        <v>19</v>
      </c>
      <c r="K19" s="31" t="s">
        <v>6</v>
      </c>
      <c r="L19" s="31" t="s">
        <v>7</v>
      </c>
      <c r="M19" s="31" t="s">
        <v>9</v>
      </c>
      <c r="N19" s="31" t="s">
        <v>8</v>
      </c>
      <c r="O19" s="32" t="s">
        <v>20</v>
      </c>
    </row>
    <row r="20" spans="1:15" s="63" customFormat="1" ht="11.25">
      <c r="A20" s="33">
        <v>1990</v>
      </c>
      <c r="B20" s="65" t="e">
        <f>SUM(C20:O20)</f>
        <v>#N/A</v>
      </c>
      <c r="C20" s="65" t="e">
        <f>NA()</f>
        <v>#N/A</v>
      </c>
      <c r="D20" s="65">
        <v>375608</v>
      </c>
      <c r="E20" s="65">
        <v>0</v>
      </c>
      <c r="F20" s="65" t="e">
        <f>NA()</f>
        <v>#N/A</v>
      </c>
      <c r="G20" s="65">
        <v>0</v>
      </c>
      <c r="H20" s="65" t="e">
        <f>NA()</f>
        <v>#N/A</v>
      </c>
      <c r="I20" s="65" t="e">
        <f>NA()</f>
        <v>#N/A</v>
      </c>
      <c r="J20" s="65" t="e">
        <f>NA()</f>
        <v>#N/A</v>
      </c>
      <c r="K20" s="65">
        <v>106980</v>
      </c>
      <c r="L20" s="65" t="e">
        <f>NA()</f>
        <v>#N/A</v>
      </c>
      <c r="M20" s="65">
        <v>0</v>
      </c>
      <c r="N20" s="65" t="e">
        <f>NA()</f>
        <v>#N/A</v>
      </c>
      <c r="O20" s="65" t="e">
        <f>NA()</f>
        <v>#N/A</v>
      </c>
    </row>
    <row r="21" spans="1:18" s="63" customFormat="1" ht="11.25">
      <c r="A21" s="33">
        <v>1991</v>
      </c>
      <c r="B21" s="65" t="e">
        <f aca="true" t="shared" si="1" ref="B21:B29">SUM(C21:O21)</f>
        <v>#N/A</v>
      </c>
      <c r="C21" s="65" t="e">
        <f>NA()</f>
        <v>#N/A</v>
      </c>
      <c r="D21" s="65">
        <v>322706</v>
      </c>
      <c r="E21" s="65">
        <v>0</v>
      </c>
      <c r="F21" s="65" t="e">
        <f>NA()</f>
        <v>#N/A</v>
      </c>
      <c r="G21" s="65">
        <v>0</v>
      </c>
      <c r="H21" s="65" t="e">
        <f>NA()</f>
        <v>#N/A</v>
      </c>
      <c r="I21" s="65" t="e">
        <f>NA()</f>
        <v>#N/A</v>
      </c>
      <c r="J21" s="65" t="e">
        <f>NA()</f>
        <v>#N/A</v>
      </c>
      <c r="K21" s="65">
        <v>95186</v>
      </c>
      <c r="L21" s="65" t="e">
        <f>NA()</f>
        <v>#N/A</v>
      </c>
      <c r="M21" s="65">
        <v>0</v>
      </c>
      <c r="N21" s="65" t="e">
        <f>NA()</f>
        <v>#N/A</v>
      </c>
      <c r="O21" s="65" t="e">
        <f>NA()</f>
        <v>#N/A</v>
      </c>
      <c r="P21" s="62"/>
      <c r="Q21" s="62"/>
      <c r="R21" s="62"/>
    </row>
    <row r="22" spans="1:17" s="63" customFormat="1" ht="11.25">
      <c r="A22" s="33">
        <v>1992</v>
      </c>
      <c r="B22" s="65" t="e">
        <f t="shared" si="1"/>
        <v>#N/A</v>
      </c>
      <c r="C22" s="65">
        <v>45228</v>
      </c>
      <c r="D22" s="65">
        <v>352574</v>
      </c>
      <c r="E22" s="65">
        <v>0</v>
      </c>
      <c r="F22" s="65" t="e">
        <f>NA()</f>
        <v>#N/A</v>
      </c>
      <c r="G22" s="65">
        <v>0</v>
      </c>
      <c r="H22" s="65" t="e">
        <f>NA()</f>
        <v>#N/A</v>
      </c>
      <c r="I22" s="65" t="e">
        <f>NA()</f>
        <v>#N/A</v>
      </c>
      <c r="J22" s="65" t="e">
        <f>NA()</f>
        <v>#N/A</v>
      </c>
      <c r="K22" s="65">
        <v>79673</v>
      </c>
      <c r="L22" s="65">
        <v>58200</v>
      </c>
      <c r="M22" s="65">
        <v>0</v>
      </c>
      <c r="N22" s="65">
        <v>46644</v>
      </c>
      <c r="O22" s="65">
        <v>343367</v>
      </c>
      <c r="P22" s="60"/>
      <c r="Q22" s="60"/>
    </row>
    <row r="23" spans="1:17" s="63" customFormat="1" ht="11.25">
      <c r="A23" s="33">
        <v>1993</v>
      </c>
      <c r="B23" s="65" t="e">
        <f t="shared" si="1"/>
        <v>#N/A</v>
      </c>
      <c r="C23" s="65">
        <v>62974</v>
      </c>
      <c r="D23" s="65">
        <v>415002</v>
      </c>
      <c r="E23" s="65">
        <v>0</v>
      </c>
      <c r="F23" s="65" t="e">
        <f>NA()</f>
        <v>#N/A</v>
      </c>
      <c r="G23" s="65">
        <v>0</v>
      </c>
      <c r="H23" s="65" t="e">
        <f>NA()</f>
        <v>#N/A</v>
      </c>
      <c r="I23" s="65" t="e">
        <f>NA()</f>
        <v>#N/A</v>
      </c>
      <c r="J23" s="65" t="e">
        <f>NA()</f>
        <v>#N/A</v>
      </c>
      <c r="K23" s="65">
        <v>86908</v>
      </c>
      <c r="L23" s="65">
        <v>43699</v>
      </c>
      <c r="M23" s="65">
        <v>0</v>
      </c>
      <c r="N23" s="65">
        <v>60430</v>
      </c>
      <c r="O23" s="65">
        <v>422173</v>
      </c>
      <c r="P23" s="60"/>
      <c r="Q23" s="60"/>
    </row>
    <row r="24" spans="1:17" s="63" customFormat="1" ht="11.25">
      <c r="A24" s="33">
        <v>1994</v>
      </c>
      <c r="B24" s="65" t="e">
        <f t="shared" si="1"/>
        <v>#N/A</v>
      </c>
      <c r="C24" s="65">
        <v>106489</v>
      </c>
      <c r="D24" s="65">
        <v>372337</v>
      </c>
      <c r="E24" s="65">
        <v>0</v>
      </c>
      <c r="F24" s="65">
        <v>34421</v>
      </c>
      <c r="G24" s="65">
        <v>0</v>
      </c>
      <c r="H24" s="65" t="e">
        <f>NA()</f>
        <v>#N/A</v>
      </c>
      <c r="I24" s="65" t="e">
        <f>NA()</f>
        <v>#N/A</v>
      </c>
      <c r="J24" s="65" t="e">
        <f>NA()</f>
        <v>#N/A</v>
      </c>
      <c r="K24" s="65">
        <v>92975</v>
      </c>
      <c r="L24" s="65">
        <v>41358</v>
      </c>
      <c r="M24" s="65">
        <v>0</v>
      </c>
      <c r="N24" s="65">
        <v>61175</v>
      </c>
      <c r="O24" s="65">
        <v>431757</v>
      </c>
      <c r="P24" s="60"/>
      <c r="Q24" s="60"/>
    </row>
    <row r="25" spans="1:17" s="63" customFormat="1" ht="11.25">
      <c r="A25" s="33">
        <v>1995</v>
      </c>
      <c r="B25" s="65" t="e">
        <f t="shared" si="1"/>
        <v>#N/A</v>
      </c>
      <c r="C25" s="65">
        <v>130033</v>
      </c>
      <c r="D25" s="65">
        <v>373996</v>
      </c>
      <c r="E25" s="65">
        <v>0</v>
      </c>
      <c r="F25" s="65">
        <v>39408</v>
      </c>
      <c r="G25" s="65">
        <v>0</v>
      </c>
      <c r="H25" s="65" t="e">
        <f>NA()</f>
        <v>#N/A</v>
      </c>
      <c r="I25" s="65">
        <v>17805</v>
      </c>
      <c r="J25" s="65" t="e">
        <f>NA()</f>
        <v>#N/A</v>
      </c>
      <c r="K25" s="65">
        <v>104033</v>
      </c>
      <c r="L25" s="65">
        <v>68552</v>
      </c>
      <c r="M25" s="65">
        <v>0</v>
      </c>
      <c r="N25" s="65">
        <v>58383</v>
      </c>
      <c r="O25" s="65" t="e">
        <f>NA()</f>
        <v>#N/A</v>
      </c>
      <c r="P25" s="60"/>
      <c r="Q25" s="60"/>
    </row>
    <row r="26" spans="1:17" s="63" customFormat="1" ht="11.25">
      <c r="A26" s="33">
        <v>1996</v>
      </c>
      <c r="B26" s="65" t="e">
        <f t="shared" si="1"/>
        <v>#N/A</v>
      </c>
      <c r="C26" s="65">
        <v>115190</v>
      </c>
      <c r="D26" s="65">
        <v>562273</v>
      </c>
      <c r="E26" s="65">
        <v>0</v>
      </c>
      <c r="F26" s="65">
        <v>45578</v>
      </c>
      <c r="G26" s="65">
        <v>0</v>
      </c>
      <c r="H26" s="65">
        <v>142566</v>
      </c>
      <c r="I26" s="65">
        <v>23859</v>
      </c>
      <c r="J26" s="65" t="e">
        <f>NA()</f>
        <v>#N/A</v>
      </c>
      <c r="K26" s="65">
        <v>115644</v>
      </c>
      <c r="L26" s="65">
        <v>86318</v>
      </c>
      <c r="M26" s="65">
        <v>0</v>
      </c>
      <c r="N26" s="65">
        <v>64622</v>
      </c>
      <c r="O26" s="65" t="e">
        <f>NA()</f>
        <v>#N/A</v>
      </c>
      <c r="P26" s="60"/>
      <c r="Q26" s="60"/>
    </row>
    <row r="27" spans="1:17" s="63" customFormat="1" ht="11.25">
      <c r="A27" s="33">
        <v>1997</v>
      </c>
      <c r="B27" s="65" t="e">
        <f t="shared" si="1"/>
        <v>#N/A</v>
      </c>
      <c r="C27" s="65" t="e">
        <f>NA()</f>
        <v>#N/A</v>
      </c>
      <c r="D27" s="65">
        <v>402612</v>
      </c>
      <c r="E27" s="65">
        <v>0</v>
      </c>
      <c r="F27" s="65">
        <v>54585</v>
      </c>
      <c r="G27" s="65">
        <v>0</v>
      </c>
      <c r="H27" s="65">
        <v>135940</v>
      </c>
      <c r="I27" s="65">
        <v>24905</v>
      </c>
      <c r="J27" s="65">
        <v>72571</v>
      </c>
      <c r="K27" s="65">
        <v>124375</v>
      </c>
      <c r="L27" s="65">
        <v>63263</v>
      </c>
      <c r="M27" s="65">
        <v>0</v>
      </c>
      <c r="N27" s="65">
        <v>66869</v>
      </c>
      <c r="O27" s="65" t="e">
        <f>NA()</f>
        <v>#N/A</v>
      </c>
      <c r="P27" s="60"/>
      <c r="Q27" s="60"/>
    </row>
    <row r="28" spans="1:17" s="63" customFormat="1" ht="11.25">
      <c r="A28" s="33">
        <v>1998</v>
      </c>
      <c r="B28" s="65" t="e">
        <f t="shared" si="1"/>
        <v>#N/A</v>
      </c>
      <c r="C28" s="65" t="e">
        <f>NA()</f>
        <v>#N/A</v>
      </c>
      <c r="D28" s="65">
        <v>214030</v>
      </c>
      <c r="E28" s="65">
        <v>0</v>
      </c>
      <c r="F28" s="65" t="e">
        <f>NA()</f>
        <v>#N/A</v>
      </c>
      <c r="G28" s="65">
        <v>0</v>
      </c>
      <c r="H28" s="65">
        <v>138293</v>
      </c>
      <c r="I28" s="65">
        <v>22171</v>
      </c>
      <c r="J28" s="65">
        <v>80071</v>
      </c>
      <c r="K28" s="65">
        <v>187254</v>
      </c>
      <c r="L28" s="65">
        <v>92212</v>
      </c>
      <c r="M28" s="65">
        <v>0</v>
      </c>
      <c r="N28" s="65">
        <v>72826</v>
      </c>
      <c r="O28" s="65" t="e">
        <f>NA()</f>
        <v>#N/A</v>
      </c>
      <c r="P28" s="60"/>
      <c r="Q28" s="60"/>
    </row>
    <row r="29" spans="1:17" s="63" customFormat="1" ht="11.25">
      <c r="A29" s="33">
        <v>1999</v>
      </c>
      <c r="B29" s="65" t="e">
        <f t="shared" si="1"/>
        <v>#N/A</v>
      </c>
      <c r="C29" s="65" t="e">
        <f>NA()</f>
        <v>#N/A</v>
      </c>
      <c r="D29" s="65">
        <v>239071</v>
      </c>
      <c r="E29" s="65">
        <v>0</v>
      </c>
      <c r="F29" s="65" t="e">
        <f>NA()</f>
        <v>#N/A</v>
      </c>
      <c r="G29" s="65">
        <v>0</v>
      </c>
      <c r="H29" s="65">
        <v>90272</v>
      </c>
      <c r="I29" s="65">
        <v>18609</v>
      </c>
      <c r="J29" s="65">
        <v>73997</v>
      </c>
      <c r="K29" s="65">
        <v>136809</v>
      </c>
      <c r="L29" s="65">
        <v>85173</v>
      </c>
      <c r="M29" s="65">
        <v>0</v>
      </c>
      <c r="N29" s="65">
        <v>78204</v>
      </c>
      <c r="O29" s="65" t="e">
        <f>NA()</f>
        <v>#N/A</v>
      </c>
      <c r="P29" s="60"/>
      <c r="Q29" s="60"/>
    </row>
    <row r="31" spans="1:2" ht="11.25">
      <c r="A31" s="60" t="s">
        <v>22</v>
      </c>
      <c r="B31" s="60" t="s">
        <v>16</v>
      </c>
    </row>
    <row r="32" ht="11.25">
      <c r="B32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187</v>
      </c>
    </row>
    <row r="2" ht="11.25">
      <c r="A2" s="14" t="s">
        <v>125</v>
      </c>
    </row>
    <row r="5" ht="11.25">
      <c r="A5" s="5" t="s">
        <v>50</v>
      </c>
    </row>
    <row r="6" spans="2:4" ht="11.25">
      <c r="B6" s="6">
        <v>1998</v>
      </c>
      <c r="C6" s="6">
        <v>1999</v>
      </c>
      <c r="D6" s="6">
        <v>2000</v>
      </c>
    </row>
    <row r="7" spans="1:4" ht="11.25">
      <c r="A7" s="6" t="s">
        <v>41</v>
      </c>
      <c r="B7" s="65">
        <f>+basedata_hazardous_goods!B5</f>
        <v>33764.5</v>
      </c>
      <c r="C7" s="65">
        <f>+basedata_hazardous_goods!C5</f>
        <v>33400.6</v>
      </c>
      <c r="D7" s="65">
        <f>+basedata_hazardous_goods!D5</f>
        <v>32911.3</v>
      </c>
    </row>
    <row r="8" spans="1:4" ht="11.25">
      <c r="A8" s="6" t="s">
        <v>42</v>
      </c>
      <c r="B8" s="65">
        <f>+basedata_hazardous_goods!B27</f>
        <v>37978.567</v>
      </c>
      <c r="C8" s="65">
        <f>+basedata_hazardous_goods!B32</f>
        <v>33322.42</v>
      </c>
      <c r="D8" s="65">
        <f>+basedata_hazardous_goods!B37</f>
        <v>36272.31</v>
      </c>
    </row>
    <row r="9" spans="1:4" ht="11.25">
      <c r="A9" s="6" t="s">
        <v>126</v>
      </c>
      <c r="B9" s="35" t="e">
        <f>NA()</f>
        <v>#N/A</v>
      </c>
      <c r="C9" s="35" t="e">
        <f>NA()</f>
        <v>#N/A</v>
      </c>
      <c r="D9" s="35" t="e">
        <f>NA()</f>
        <v>#N/A</v>
      </c>
    </row>
    <row r="11" spans="1:6" ht="11.25">
      <c r="A11" s="5" t="s">
        <v>129</v>
      </c>
      <c r="F11" s="6" t="s">
        <v>131</v>
      </c>
    </row>
    <row r="12" spans="2:6" ht="11.25">
      <c r="B12" s="6">
        <v>1998</v>
      </c>
      <c r="C12" s="6">
        <v>1999</v>
      </c>
      <c r="D12" s="6">
        <v>2000</v>
      </c>
      <c r="F12" s="23">
        <f>SUM(D13:D15)/SUM(B13:B15)-1</f>
        <v>0.09261911930350131</v>
      </c>
    </row>
    <row r="13" spans="1:7" ht="11.25">
      <c r="A13" s="6" t="s">
        <v>41</v>
      </c>
      <c r="B13" s="65">
        <f>+basedata_hazardous_goods!B7</f>
        <v>1083</v>
      </c>
      <c r="C13" s="65">
        <f>+basedata_hazardous_goods!C7</f>
        <v>1025.7</v>
      </c>
      <c r="D13" s="65">
        <f>+basedata_hazardous_goods!D7</f>
        <v>1141.7</v>
      </c>
      <c r="E13" s="67"/>
      <c r="F13" s="67"/>
      <c r="G13" s="67"/>
    </row>
    <row r="14" spans="1:4" ht="11.25">
      <c r="A14" s="6" t="s">
        <v>42</v>
      </c>
      <c r="B14" s="65">
        <f>SUM(basedata_hazardous_goods!E27:F27)</f>
        <v>17122.936</v>
      </c>
      <c r="C14" s="65">
        <f>SUM(basedata_hazardous_goods!E32:F32)</f>
        <v>15253.64</v>
      </c>
      <c r="D14" s="65">
        <f>SUM(basedata_hazardous_goods!E37:F37)</f>
        <v>18744.75</v>
      </c>
    </row>
    <row r="15" spans="1:4" ht="11.25">
      <c r="A15" s="6" t="s">
        <v>126</v>
      </c>
      <c r="B15" s="65">
        <f>+basedata_hazardous_goods!B18</f>
        <v>1045.1</v>
      </c>
      <c r="C15" s="65">
        <f>+basedata_hazardous_goods!C18</f>
        <v>1129.7</v>
      </c>
      <c r="D15" s="65">
        <f>+basedata_hazardous_goods!D18</f>
        <v>1147.6</v>
      </c>
    </row>
    <row r="17" spans="1:2" ht="11.25">
      <c r="A17" s="6" t="s">
        <v>21</v>
      </c>
      <c r="B17" s="6" t="s">
        <v>132</v>
      </c>
    </row>
    <row r="18" ht="11.25">
      <c r="B18" s="6" t="s">
        <v>128</v>
      </c>
    </row>
    <row r="19" ht="11.25">
      <c r="B19" s="6" t="s">
        <v>127</v>
      </c>
    </row>
    <row r="21" ht="11.25">
      <c r="A21" s="5" t="s">
        <v>130</v>
      </c>
    </row>
    <row r="22" ht="11.25">
      <c r="A22" s="14" t="s">
        <v>45</v>
      </c>
    </row>
    <row r="23" spans="2:4" ht="11.25">
      <c r="B23" s="6">
        <v>1998</v>
      </c>
      <c r="C23" s="6">
        <v>1999</v>
      </c>
      <c r="D23" s="6">
        <v>2000</v>
      </c>
    </row>
    <row r="24" spans="1:4" ht="11.25">
      <c r="A24" s="6" t="s">
        <v>41</v>
      </c>
      <c r="B24" s="43">
        <f aca="true" t="shared" si="0" ref="B24:D26">+B13/B7</f>
        <v>0.03207510847191577</v>
      </c>
      <c r="C24" s="43">
        <f t="shared" si="0"/>
        <v>0.030709029179116547</v>
      </c>
      <c r="D24" s="43">
        <f t="shared" si="0"/>
        <v>0.03469021278405897</v>
      </c>
    </row>
    <row r="25" spans="1:4" ht="11.25">
      <c r="A25" s="6" t="s">
        <v>42</v>
      </c>
      <c r="B25" s="43">
        <f t="shared" si="0"/>
        <v>0.4508578746533538</v>
      </c>
      <c r="C25" s="43">
        <f t="shared" si="0"/>
        <v>0.45775907031962265</v>
      </c>
      <c r="D25" s="43">
        <f t="shared" si="0"/>
        <v>0.5167785012865186</v>
      </c>
    </row>
    <row r="26" spans="1:4" ht="11.25">
      <c r="A26" s="6" t="s">
        <v>126</v>
      </c>
      <c r="B26" s="43" t="e">
        <f t="shared" si="0"/>
        <v>#N/A</v>
      </c>
      <c r="C26" s="43" t="e">
        <f t="shared" si="0"/>
        <v>#N/A</v>
      </c>
      <c r="D26" s="43" t="e">
        <f t="shared" si="0"/>
        <v>#N/A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"/>
    </sheetView>
  </sheetViews>
  <sheetFormatPr defaultColWidth="9.140625" defaultRowHeight="12.75"/>
  <sheetData>
    <row r="1" spans="1:9" ht="12.75">
      <c r="A1" s="5" t="s">
        <v>197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195</v>
      </c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 t="s">
        <v>46</v>
      </c>
      <c r="C4" s="6" t="s">
        <v>196</v>
      </c>
      <c r="D4" s="6"/>
      <c r="E4" s="6"/>
      <c r="F4" s="6"/>
      <c r="G4" s="6"/>
      <c r="H4" s="6"/>
      <c r="I4" s="6"/>
    </row>
    <row r="5" spans="1:9" ht="12.75">
      <c r="A5" s="6">
        <v>1996</v>
      </c>
      <c r="B5" s="90">
        <f>+country_split!P5/country_split!P5*100</f>
        <v>100</v>
      </c>
      <c r="C5" s="90">
        <f>+'[4]manip_GDP(US$)_AC'!$B$12/'[4]manip_GDP(US$)_AC'!$B$12*100</f>
        <v>100</v>
      </c>
      <c r="D5" s="6"/>
      <c r="E5" s="6"/>
      <c r="F5" s="6"/>
      <c r="G5" s="6"/>
      <c r="H5" s="6"/>
      <c r="I5" s="6"/>
    </row>
    <row r="6" spans="1:9" ht="12.75">
      <c r="A6" s="6">
        <v>1997</v>
      </c>
      <c r="B6" s="90">
        <f>+country_split!P6/country_split!P$5*100</f>
        <v>108.82799925135691</v>
      </c>
      <c r="C6" s="90">
        <f>+'[4]manip_GDP(US$)_AC'!B13/'[4]manip_GDP(US$)_AC'!$B$12*100</f>
        <v>104.76326387287314</v>
      </c>
      <c r="D6" s="6"/>
      <c r="E6" s="6"/>
      <c r="F6" s="6"/>
      <c r="G6" s="6"/>
      <c r="H6" s="6"/>
      <c r="I6" s="6"/>
    </row>
    <row r="7" spans="1:9" ht="12.75">
      <c r="A7" s="6">
        <v>1998</v>
      </c>
      <c r="B7" s="90">
        <f>+country_split!P7/country_split!P$5*100</f>
        <v>108.07823320232079</v>
      </c>
      <c r="C7" s="90">
        <f>+'[4]manip_GDP(US$)_AC'!B14/'[4]manip_GDP(US$)_AC'!$B$12*100</f>
        <v>107.83612476147381</v>
      </c>
      <c r="D7" s="6"/>
      <c r="E7" s="6"/>
      <c r="F7" s="6"/>
      <c r="G7" s="6"/>
      <c r="H7" s="6"/>
      <c r="I7" s="6"/>
    </row>
    <row r="8" spans="1:9" ht="12.75">
      <c r="A8" s="6">
        <v>1999</v>
      </c>
      <c r="B8" s="90">
        <f>+country_split!P8/country_split!P$5*100</f>
        <v>106.8182668912596</v>
      </c>
      <c r="C8" s="90">
        <f>+'[4]manip_GDP(US$)_AC'!B15/'[4]manip_GDP(US$)_AC'!$B$12*100</f>
        <v>107.64703530538245</v>
      </c>
      <c r="D8" s="6"/>
      <c r="E8" s="6"/>
      <c r="F8" s="6"/>
      <c r="G8" s="6"/>
      <c r="H8" s="6"/>
      <c r="I8" s="6"/>
    </row>
    <row r="9" spans="1:9" ht="12.75">
      <c r="A9" s="6">
        <v>2000</v>
      </c>
      <c r="B9" s="90">
        <f>+country_split!P9/country_split!P$5*100</f>
        <v>111.16264271008795</v>
      </c>
      <c r="C9" s="90">
        <f>+'[4]manip_GDP(US$)_AC'!B16/'[4]manip_GDP(US$)_AC'!$B$12*100</f>
        <v>113.03171914668731</v>
      </c>
      <c r="D9" s="6"/>
      <c r="E9" s="6"/>
      <c r="F9" s="6"/>
      <c r="G9" s="6"/>
      <c r="H9" s="6"/>
      <c r="I9" s="6"/>
    </row>
    <row r="10" spans="1:9" ht="12.75">
      <c r="A10" s="6"/>
      <c r="B10" s="90"/>
      <c r="C10" s="90"/>
      <c r="D10" s="6"/>
      <c r="E10" s="6"/>
      <c r="F10" s="6"/>
      <c r="G10" s="6"/>
      <c r="H10" s="6"/>
      <c r="I10" s="6"/>
    </row>
    <row r="11" spans="4:9" ht="12.75">
      <c r="D11" s="6"/>
      <c r="E11" s="6"/>
      <c r="F11" s="6"/>
      <c r="G11" s="6"/>
      <c r="H11" s="6"/>
      <c r="I11" s="6"/>
    </row>
    <row r="12" spans="4:9" ht="12.75">
      <c r="D12" s="6"/>
      <c r="E12" s="6"/>
      <c r="F12" s="6"/>
      <c r="G12" s="6"/>
      <c r="H12" s="6"/>
      <c r="I12" s="6"/>
    </row>
    <row r="13" spans="4:9" ht="12.75">
      <c r="D13" s="6"/>
      <c r="E13" s="6"/>
      <c r="F13" s="6"/>
      <c r="G13" s="6"/>
      <c r="H13" s="6"/>
      <c r="I13" s="6"/>
    </row>
    <row r="14" spans="4:9" ht="12.75">
      <c r="D14" s="6"/>
      <c r="E14" s="6"/>
      <c r="F14" s="6"/>
      <c r="G14" s="6"/>
      <c r="H14" s="6"/>
      <c r="I14" s="6"/>
    </row>
    <row r="15" spans="4:9" ht="12.75">
      <c r="D15" s="6"/>
      <c r="E15" s="6"/>
      <c r="F15" s="6"/>
      <c r="G15" s="6"/>
      <c r="H15" s="6"/>
      <c r="I15" s="6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69" customWidth="1"/>
    <col min="2" max="5" width="11.7109375" style="69" customWidth="1"/>
    <col min="6" max="16384" width="9.140625" style="69" customWidth="1"/>
  </cols>
  <sheetData>
    <row r="1" ht="11.25">
      <c r="A1" s="68" t="s">
        <v>95</v>
      </c>
    </row>
    <row r="2" ht="11.25">
      <c r="A2" s="70" t="s">
        <v>119</v>
      </c>
    </row>
    <row r="4" spans="1:4" ht="11.25">
      <c r="A4" s="71"/>
      <c r="B4" s="71">
        <v>1998</v>
      </c>
      <c r="C4" s="71">
        <v>1999</v>
      </c>
      <c r="D4" s="71">
        <v>2000</v>
      </c>
    </row>
    <row r="5" spans="1:4" ht="11.25">
      <c r="A5" s="71" t="s">
        <v>96</v>
      </c>
      <c r="B5" s="72">
        <v>33764.5</v>
      </c>
      <c r="C5" s="72">
        <v>33400.6</v>
      </c>
      <c r="D5" s="71">
        <v>32911.3</v>
      </c>
    </row>
    <row r="6" spans="1:4" ht="11.25">
      <c r="A6" s="76" t="s">
        <v>97</v>
      </c>
      <c r="B6" s="72"/>
      <c r="C6" s="72"/>
      <c r="D6" s="71"/>
    </row>
    <row r="7" spans="1:4" ht="11.25">
      <c r="A7" s="74" t="s">
        <v>98</v>
      </c>
      <c r="B7" s="75">
        <f>SUM(B9:B11)</f>
        <v>1083</v>
      </c>
      <c r="C7" s="75">
        <f>SUM(C9:C11)</f>
        <v>1025.7</v>
      </c>
      <c r="D7" s="75">
        <f>SUM(D9:D11)</f>
        <v>1141.7</v>
      </c>
    </row>
    <row r="8" spans="1:4" ht="11.25">
      <c r="A8" s="76" t="s">
        <v>99</v>
      </c>
      <c r="B8" s="72"/>
      <c r="C8" s="72"/>
      <c r="D8" s="71"/>
    </row>
    <row r="9" spans="1:4" ht="11.25">
      <c r="A9" s="77" t="s">
        <v>100</v>
      </c>
      <c r="B9" s="72">
        <v>163.2</v>
      </c>
      <c r="C9" s="72">
        <v>95</v>
      </c>
      <c r="D9" s="71">
        <v>108.8</v>
      </c>
    </row>
    <row r="10" spans="1:4" ht="11.25">
      <c r="A10" s="77" t="s">
        <v>101</v>
      </c>
      <c r="B10" s="72">
        <v>915.5</v>
      </c>
      <c r="C10" s="72">
        <v>928.6</v>
      </c>
      <c r="D10" s="71">
        <v>1032.9</v>
      </c>
    </row>
    <row r="11" spans="1:4" ht="11.25">
      <c r="A11" s="77" t="s">
        <v>69</v>
      </c>
      <c r="B11" s="72">
        <v>4.3</v>
      </c>
      <c r="C11" s="72">
        <v>2.1</v>
      </c>
      <c r="D11" s="71">
        <v>0</v>
      </c>
    </row>
    <row r="12" spans="1:4" ht="11.25">
      <c r="A12" s="71"/>
      <c r="B12" s="71"/>
      <c r="C12" s="71"/>
      <c r="D12" s="71"/>
    </row>
    <row r="14" spans="1:2" ht="11.25">
      <c r="A14" s="69" t="s">
        <v>22</v>
      </c>
      <c r="B14" s="69" t="s">
        <v>120</v>
      </c>
    </row>
    <row r="15" spans="1:9" ht="11.25">
      <c r="A15" s="69" t="s">
        <v>21</v>
      </c>
      <c r="B15" s="120" t="s">
        <v>102</v>
      </c>
      <c r="C15" s="120"/>
      <c r="D15" s="120"/>
      <c r="E15" s="120"/>
      <c r="F15" s="120"/>
      <c r="G15" s="120"/>
      <c r="H15" s="120"/>
      <c r="I15" s="120"/>
    </row>
    <row r="16" spans="2:9" ht="11.25">
      <c r="B16" s="120"/>
      <c r="C16" s="120"/>
      <c r="D16" s="120"/>
      <c r="E16" s="120"/>
      <c r="F16" s="120"/>
      <c r="G16" s="120"/>
      <c r="H16" s="120"/>
      <c r="I16" s="120"/>
    </row>
    <row r="17" spans="2:4" ht="11.25">
      <c r="B17" s="71">
        <v>1998</v>
      </c>
      <c r="C17" s="71">
        <v>1999</v>
      </c>
      <c r="D17" s="71">
        <v>2000</v>
      </c>
    </row>
    <row r="18" spans="1:4" ht="11.25" customHeight="1">
      <c r="A18" s="118" t="s">
        <v>103</v>
      </c>
      <c r="B18" s="71">
        <v>1045.1</v>
      </c>
      <c r="C18" s="71">
        <v>1129.7</v>
      </c>
      <c r="D18" s="71">
        <v>1147.6</v>
      </c>
    </row>
    <row r="19" ht="11.25" customHeight="1">
      <c r="A19" s="119"/>
    </row>
    <row r="20" ht="11.25" customHeight="1">
      <c r="A20" s="119"/>
    </row>
    <row r="21" ht="11.25" customHeight="1">
      <c r="A21" s="78"/>
    </row>
    <row r="22" ht="11.25" customHeight="1">
      <c r="A22" s="78"/>
    </row>
    <row r="23" ht="11.25" customHeight="1">
      <c r="A23" s="68" t="s">
        <v>104</v>
      </c>
    </row>
    <row r="24" ht="11.25">
      <c r="A24" s="70" t="s">
        <v>119</v>
      </c>
    </row>
    <row r="26" spans="1:11" ht="11.25">
      <c r="A26" s="79"/>
      <c r="B26" s="80" t="s">
        <v>105</v>
      </c>
      <c r="C26" s="80" t="s">
        <v>106</v>
      </c>
      <c r="D26" s="80" t="s">
        <v>107</v>
      </c>
      <c r="E26" s="81" t="s">
        <v>108</v>
      </c>
      <c r="F26" s="81" t="s">
        <v>109</v>
      </c>
      <c r="G26" s="80" t="s">
        <v>110</v>
      </c>
      <c r="H26" s="80" t="s">
        <v>111</v>
      </c>
      <c r="I26" s="80" t="s">
        <v>112</v>
      </c>
      <c r="J26" s="80" t="s">
        <v>113</v>
      </c>
      <c r="K26" s="80" t="s">
        <v>69</v>
      </c>
    </row>
    <row r="27" spans="1:11" ht="11.25">
      <c r="A27" s="71">
        <v>1998</v>
      </c>
      <c r="B27" s="65">
        <v>37978.567</v>
      </c>
      <c r="C27" s="65">
        <v>2633.262</v>
      </c>
      <c r="D27" s="65">
        <v>173.331</v>
      </c>
      <c r="E27" s="82">
        <v>15602.145</v>
      </c>
      <c r="F27" s="82">
        <v>1520.7910000000002</v>
      </c>
      <c r="G27" s="65">
        <v>6004.853999999999</v>
      </c>
      <c r="H27" s="65">
        <v>1201.09</v>
      </c>
      <c r="I27" s="65">
        <v>595.571</v>
      </c>
      <c r="J27" s="65">
        <v>6957.664</v>
      </c>
      <c r="K27" s="65">
        <v>3289.859</v>
      </c>
    </row>
    <row r="28" spans="1:11" ht="11.25">
      <c r="A28" s="73" t="s">
        <v>97</v>
      </c>
      <c r="B28" s="65"/>
      <c r="C28" s="65"/>
      <c r="D28" s="65"/>
      <c r="E28" s="82"/>
      <c r="F28" s="82"/>
      <c r="G28" s="65"/>
      <c r="H28" s="65"/>
      <c r="I28" s="65"/>
      <c r="J28" s="65"/>
      <c r="K28" s="65"/>
    </row>
    <row r="29" spans="1:11" ht="11.25">
      <c r="A29" s="71" t="s">
        <v>114</v>
      </c>
      <c r="B29" s="65">
        <v>28194.875</v>
      </c>
      <c r="C29" s="65">
        <v>1823.4389999999999</v>
      </c>
      <c r="D29" s="65">
        <v>13.908</v>
      </c>
      <c r="E29" s="82">
        <v>12086.273999999998</v>
      </c>
      <c r="F29" s="82">
        <v>1244.0720000000001</v>
      </c>
      <c r="G29" s="65">
        <v>5879.3189999999995</v>
      </c>
      <c r="H29" s="65">
        <v>413.695</v>
      </c>
      <c r="I29" s="65">
        <v>303.666</v>
      </c>
      <c r="J29" s="65">
        <v>5783.893</v>
      </c>
      <c r="K29" s="65">
        <v>646.6089999999999</v>
      </c>
    </row>
    <row r="30" spans="1:11" ht="11.25">
      <c r="A30" s="71" t="s">
        <v>115</v>
      </c>
      <c r="B30" s="65">
        <v>25425.193999999996</v>
      </c>
      <c r="C30" s="65">
        <v>1478.973</v>
      </c>
      <c r="D30" s="65">
        <v>9.539</v>
      </c>
      <c r="E30" s="82">
        <v>10749.54</v>
      </c>
      <c r="F30" s="82">
        <v>1168.21</v>
      </c>
      <c r="G30" s="65">
        <v>5739.595</v>
      </c>
      <c r="H30" s="65">
        <v>374.04600000000005</v>
      </c>
      <c r="I30" s="65">
        <v>303.156</v>
      </c>
      <c r="J30" s="65">
        <v>5341.476000000001</v>
      </c>
      <c r="K30" s="65">
        <v>260.659</v>
      </c>
    </row>
    <row r="31" spans="1:11" ht="11.25">
      <c r="A31" s="71" t="s">
        <v>116</v>
      </c>
      <c r="B31" s="65">
        <v>2769.6809999999996</v>
      </c>
      <c r="C31" s="65">
        <v>344.466</v>
      </c>
      <c r="D31" s="65">
        <v>4.369</v>
      </c>
      <c r="E31" s="82">
        <v>1336.734</v>
      </c>
      <c r="F31" s="82">
        <v>75.862</v>
      </c>
      <c r="G31" s="65">
        <v>139.724</v>
      </c>
      <c r="H31" s="65">
        <v>39.649</v>
      </c>
      <c r="I31" s="65">
        <v>0.51</v>
      </c>
      <c r="J31" s="65">
        <v>442.417</v>
      </c>
      <c r="K31" s="65">
        <v>385.95</v>
      </c>
    </row>
    <row r="32" spans="1:11" ht="11.25">
      <c r="A32" s="71">
        <v>1999</v>
      </c>
      <c r="B32" s="65">
        <v>33322.42</v>
      </c>
      <c r="C32" s="65">
        <v>2253.38</v>
      </c>
      <c r="D32" s="65">
        <v>186.6</v>
      </c>
      <c r="E32" s="82">
        <v>14248.73</v>
      </c>
      <c r="F32" s="82">
        <v>1004.91</v>
      </c>
      <c r="G32" s="65">
        <v>6574.98</v>
      </c>
      <c r="H32" s="65">
        <v>1019.27</v>
      </c>
      <c r="I32" s="65">
        <v>518.67</v>
      </c>
      <c r="J32" s="65">
        <v>4745.09</v>
      </c>
      <c r="K32" s="65">
        <v>2770.79</v>
      </c>
    </row>
    <row r="33" spans="1:11" ht="11.25">
      <c r="A33" s="73" t="s">
        <v>97</v>
      </c>
      <c r="B33" s="65"/>
      <c r="C33" s="65"/>
      <c r="D33" s="65"/>
      <c r="E33" s="82"/>
      <c r="F33" s="82"/>
      <c r="G33" s="65"/>
      <c r="H33" s="65"/>
      <c r="I33" s="65"/>
      <c r="J33" s="65"/>
      <c r="K33" s="65"/>
    </row>
    <row r="34" spans="1:11" ht="11.25">
      <c r="A34" s="71" t="s">
        <v>114</v>
      </c>
      <c r="B34" s="65">
        <v>26019.4</v>
      </c>
      <c r="C34" s="65">
        <v>1704.01</v>
      </c>
      <c r="D34" s="65">
        <v>38.69</v>
      </c>
      <c r="E34" s="82">
        <v>12106.45</v>
      </c>
      <c r="F34" s="82">
        <v>819.15</v>
      </c>
      <c r="G34" s="65">
        <v>6427.92</v>
      </c>
      <c r="H34" s="65">
        <v>362.43</v>
      </c>
      <c r="I34" s="65">
        <v>246.66</v>
      </c>
      <c r="J34" s="65">
        <v>3858.46</v>
      </c>
      <c r="K34" s="65">
        <v>455.63</v>
      </c>
    </row>
    <row r="35" spans="1:11" ht="11.25">
      <c r="A35" s="71" t="s">
        <v>115</v>
      </c>
      <c r="B35" s="65">
        <v>23868.84</v>
      </c>
      <c r="C35" s="65">
        <v>1444.44</v>
      </c>
      <c r="D35" s="65">
        <v>25.71</v>
      </c>
      <c r="E35" s="82">
        <v>10949.71</v>
      </c>
      <c r="F35" s="82">
        <v>742.79</v>
      </c>
      <c r="G35" s="65">
        <v>6313.18</v>
      </c>
      <c r="H35" s="65">
        <v>318.7</v>
      </c>
      <c r="I35" s="65">
        <v>246.07</v>
      </c>
      <c r="J35" s="65">
        <v>3642.92</v>
      </c>
      <c r="K35" s="65">
        <v>185.32</v>
      </c>
    </row>
    <row r="36" spans="1:11" ht="11.25">
      <c r="A36" s="71" t="s">
        <v>116</v>
      </c>
      <c r="B36" s="65">
        <v>2150.56</v>
      </c>
      <c r="C36" s="65">
        <v>259.57</v>
      </c>
      <c r="D36" s="65">
        <v>12.98</v>
      </c>
      <c r="E36" s="82">
        <v>1156.74</v>
      </c>
      <c r="F36" s="82">
        <v>76.36</v>
      </c>
      <c r="G36" s="65">
        <v>114.74</v>
      </c>
      <c r="H36" s="65">
        <v>43.73</v>
      </c>
      <c r="I36" s="65">
        <v>0.59</v>
      </c>
      <c r="J36" s="65">
        <v>215.54</v>
      </c>
      <c r="K36" s="65">
        <v>270.31</v>
      </c>
    </row>
    <row r="37" spans="1:11" ht="11.25">
      <c r="A37" s="71">
        <v>2000</v>
      </c>
      <c r="B37" s="65">
        <v>36272.31</v>
      </c>
      <c r="C37" s="65">
        <v>1622.3</v>
      </c>
      <c r="D37" s="65">
        <v>595.13</v>
      </c>
      <c r="E37" s="82">
        <v>17536.84</v>
      </c>
      <c r="F37" s="82">
        <v>1207.91</v>
      </c>
      <c r="G37" s="65">
        <v>6945.85</v>
      </c>
      <c r="H37" s="65">
        <v>1046.31</v>
      </c>
      <c r="I37" s="65">
        <v>506.78</v>
      </c>
      <c r="J37" s="65">
        <v>4064.4</v>
      </c>
      <c r="K37" s="65">
        <v>2746.79</v>
      </c>
    </row>
    <row r="38" spans="1:11" ht="11.25">
      <c r="A38" s="73" t="s">
        <v>97</v>
      </c>
      <c r="B38" s="65"/>
      <c r="C38" s="65"/>
      <c r="D38" s="65"/>
      <c r="E38" s="82"/>
      <c r="F38" s="82"/>
      <c r="G38" s="65"/>
      <c r="H38" s="65"/>
      <c r="I38" s="65"/>
      <c r="J38" s="65"/>
      <c r="K38" s="65"/>
    </row>
    <row r="39" spans="1:11" ht="11.25">
      <c r="A39" s="71" t="s">
        <v>114</v>
      </c>
      <c r="B39" s="65">
        <v>28463.04</v>
      </c>
      <c r="C39" s="65">
        <v>1125.78</v>
      </c>
      <c r="D39" s="65">
        <v>499.24</v>
      </c>
      <c r="E39" s="82">
        <v>14847.43</v>
      </c>
      <c r="F39" s="82">
        <v>1059.71</v>
      </c>
      <c r="G39" s="65">
        <v>6654.32</v>
      </c>
      <c r="H39" s="65">
        <v>496.82</v>
      </c>
      <c r="I39" s="65">
        <v>235.03</v>
      </c>
      <c r="J39" s="65">
        <v>3084.9</v>
      </c>
      <c r="K39" s="65">
        <v>459.81</v>
      </c>
    </row>
    <row r="40" spans="1:11" ht="11.25">
      <c r="A40" s="71" t="s">
        <v>115</v>
      </c>
      <c r="B40" s="65">
        <v>26748.93</v>
      </c>
      <c r="C40" s="65">
        <v>1027.03</v>
      </c>
      <c r="D40" s="65">
        <v>497.73</v>
      </c>
      <c r="E40" s="82">
        <v>13602.95</v>
      </c>
      <c r="F40" s="82">
        <v>1008.1</v>
      </c>
      <c r="G40" s="65">
        <v>6592.59</v>
      </c>
      <c r="H40" s="65">
        <v>459.74</v>
      </c>
      <c r="I40" s="65">
        <v>235.03</v>
      </c>
      <c r="J40" s="65">
        <v>3039.57</v>
      </c>
      <c r="K40" s="65">
        <v>286.19</v>
      </c>
    </row>
    <row r="41" spans="1:11" ht="11.25">
      <c r="A41" s="71" t="s">
        <v>116</v>
      </c>
      <c r="B41" s="65">
        <v>1714.11</v>
      </c>
      <c r="C41" s="65">
        <v>98.75</v>
      </c>
      <c r="D41" s="65">
        <v>1.51</v>
      </c>
      <c r="E41" s="82">
        <v>1244.48</v>
      </c>
      <c r="F41" s="82">
        <v>51.61</v>
      </c>
      <c r="G41" s="65">
        <v>61.73</v>
      </c>
      <c r="H41" s="65">
        <v>37.08</v>
      </c>
      <c r="I41" s="65"/>
      <c r="J41" s="65">
        <v>45.33</v>
      </c>
      <c r="K41" s="65">
        <v>173.62</v>
      </c>
    </row>
    <row r="44" ht="12.75" customHeight="1">
      <c r="A44" s="68" t="s">
        <v>121</v>
      </c>
    </row>
    <row r="45" ht="12.75" customHeight="1">
      <c r="A45" s="68"/>
    </row>
    <row r="46" ht="11.25">
      <c r="A46" s="69" t="s">
        <v>117</v>
      </c>
    </row>
    <row r="47" ht="11.25">
      <c r="A47" s="69" t="s">
        <v>118</v>
      </c>
    </row>
    <row r="49" spans="1:2" ht="11.25">
      <c r="A49" s="69" t="s">
        <v>22</v>
      </c>
      <c r="B49" s="69" t="s">
        <v>122</v>
      </c>
    </row>
    <row r="50" ht="11.25">
      <c r="B50" s="69" t="s">
        <v>123</v>
      </c>
    </row>
  </sheetData>
  <mergeCells count="2">
    <mergeCell ref="A18:A20"/>
    <mergeCell ref="B15:I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2" sqref="A12"/>
    </sheetView>
  </sheetViews>
  <sheetFormatPr defaultColWidth="9.140625" defaultRowHeight="12.75"/>
  <cols>
    <col min="1" max="1" width="13.57421875" style="6" customWidth="1"/>
    <col min="2" max="6" width="9.140625" style="6" customWidth="1"/>
    <col min="7" max="7" width="2.57421875" style="6" customWidth="1"/>
    <col min="8" max="16384" width="9.140625" style="6" customWidth="1"/>
  </cols>
  <sheetData>
    <row r="1" ht="11.25">
      <c r="A1" s="5" t="s">
        <v>137</v>
      </c>
    </row>
    <row r="2" ht="11.25">
      <c r="A2" s="14" t="s">
        <v>138</v>
      </c>
    </row>
    <row r="3" ht="11.25">
      <c r="A3" s="14"/>
    </row>
    <row r="4" ht="11.25">
      <c r="A4" s="14"/>
    </row>
    <row r="5" spans="2:12" ht="11.25">
      <c r="B5" s="121" t="s">
        <v>139</v>
      </c>
      <c r="C5" s="121"/>
      <c r="D5" s="121"/>
      <c r="E5" s="121"/>
      <c r="F5" s="121"/>
      <c r="H5" s="121" t="s">
        <v>140</v>
      </c>
      <c r="I5" s="121"/>
      <c r="J5" s="121"/>
      <c r="K5" s="121"/>
      <c r="L5" s="121"/>
    </row>
    <row r="6" spans="2:12" ht="11.25">
      <c r="B6" s="38">
        <v>1994</v>
      </c>
      <c r="C6" s="38">
        <v>1995</v>
      </c>
      <c r="D6" s="38">
        <v>1996</v>
      </c>
      <c r="E6" s="38">
        <v>1997</v>
      </c>
      <c r="F6" s="38">
        <v>1998</v>
      </c>
      <c r="H6" s="38">
        <v>1994</v>
      </c>
      <c r="I6" s="38">
        <v>1995</v>
      </c>
      <c r="J6" s="38">
        <v>1996</v>
      </c>
      <c r="K6" s="38">
        <v>1997</v>
      </c>
      <c r="L6" s="38">
        <v>1998</v>
      </c>
    </row>
    <row r="7" spans="1:12" ht="11.25">
      <c r="A7" s="20" t="s">
        <v>0</v>
      </c>
      <c r="B7" s="38">
        <v>1</v>
      </c>
      <c r="C7" s="38">
        <v>1</v>
      </c>
      <c r="D7" s="38">
        <v>1</v>
      </c>
      <c r="E7" s="38">
        <v>1</v>
      </c>
      <c r="F7" s="38">
        <v>1</v>
      </c>
      <c r="H7" s="38">
        <v>1</v>
      </c>
      <c r="I7" s="38">
        <v>1</v>
      </c>
      <c r="J7" s="38">
        <v>2</v>
      </c>
      <c r="K7" s="38">
        <v>5</v>
      </c>
      <c r="L7" s="38">
        <v>5</v>
      </c>
    </row>
    <row r="8" spans="1:12" ht="11.25">
      <c r="A8" s="20" t="s">
        <v>18</v>
      </c>
      <c r="B8" s="38" t="s">
        <v>141</v>
      </c>
      <c r="C8" s="38" t="s">
        <v>141</v>
      </c>
      <c r="D8" s="38" t="s">
        <v>141</v>
      </c>
      <c r="E8" s="38" t="s">
        <v>141</v>
      </c>
      <c r="F8" s="38" t="s">
        <v>141</v>
      </c>
      <c r="H8" s="38">
        <v>4</v>
      </c>
      <c r="I8" s="38">
        <v>4</v>
      </c>
      <c r="J8" s="38">
        <v>5</v>
      </c>
      <c r="K8" s="38" t="s">
        <v>141</v>
      </c>
      <c r="L8" s="38" t="s">
        <v>141</v>
      </c>
    </row>
    <row r="9" spans="1:12" ht="11.25">
      <c r="A9" s="20" t="s">
        <v>1</v>
      </c>
      <c r="B9" s="38">
        <v>3</v>
      </c>
      <c r="C9" s="38">
        <v>3</v>
      </c>
      <c r="D9" s="38">
        <v>3</v>
      </c>
      <c r="E9" s="38">
        <v>3</v>
      </c>
      <c r="F9" s="38">
        <v>4</v>
      </c>
      <c r="H9" s="38">
        <v>5</v>
      </c>
      <c r="I9" s="38" t="s">
        <v>141</v>
      </c>
      <c r="J9" s="38" t="s">
        <v>141</v>
      </c>
      <c r="K9" s="38" t="s">
        <v>141</v>
      </c>
      <c r="L9" s="38" t="s">
        <v>141</v>
      </c>
    </row>
    <row r="10" spans="1:12" ht="11.25">
      <c r="A10" s="20" t="s">
        <v>2</v>
      </c>
      <c r="B10" s="38">
        <v>2</v>
      </c>
      <c r="C10" s="38">
        <v>2</v>
      </c>
      <c r="D10" s="38">
        <v>2</v>
      </c>
      <c r="E10" s="38">
        <v>2</v>
      </c>
      <c r="F10" s="38">
        <v>2</v>
      </c>
      <c r="H10" s="38">
        <v>1</v>
      </c>
      <c r="I10" s="38">
        <v>2</v>
      </c>
      <c r="J10" s="38">
        <v>2</v>
      </c>
      <c r="K10" s="38">
        <v>1</v>
      </c>
      <c r="L10" s="38">
        <v>3</v>
      </c>
    </row>
    <row r="11" spans="1:12" ht="11.25">
      <c r="A11" s="20" t="s">
        <v>3</v>
      </c>
      <c r="B11" s="38">
        <v>3</v>
      </c>
      <c r="C11" s="38">
        <v>2</v>
      </c>
      <c r="D11" s="38">
        <v>2</v>
      </c>
      <c r="E11" s="38">
        <v>3</v>
      </c>
      <c r="F11" s="38">
        <v>4</v>
      </c>
      <c r="H11" s="38">
        <v>4</v>
      </c>
      <c r="I11" s="38">
        <v>4</v>
      </c>
      <c r="J11" s="38">
        <v>4</v>
      </c>
      <c r="K11" s="38">
        <v>4</v>
      </c>
      <c r="L11" s="38" t="s">
        <v>141</v>
      </c>
    </row>
    <row r="12" spans="1:12" ht="11.25">
      <c r="A12" s="20" t="s">
        <v>4</v>
      </c>
      <c r="B12" s="38">
        <v>1</v>
      </c>
      <c r="C12" s="38">
        <v>1</v>
      </c>
      <c r="D12" s="38">
        <v>1</v>
      </c>
      <c r="E12" s="38">
        <v>2</v>
      </c>
      <c r="F12" s="38">
        <v>2</v>
      </c>
      <c r="H12" s="38">
        <v>1</v>
      </c>
      <c r="I12" s="38">
        <v>1</v>
      </c>
      <c r="J12" s="38">
        <v>1</v>
      </c>
      <c r="K12" s="38">
        <v>1</v>
      </c>
      <c r="L12" s="38">
        <v>3</v>
      </c>
    </row>
    <row r="13" spans="1:12" ht="11.25">
      <c r="A13" s="20" t="s">
        <v>5</v>
      </c>
      <c r="B13" s="38">
        <v>1</v>
      </c>
      <c r="C13" s="38">
        <v>1</v>
      </c>
      <c r="D13" s="38">
        <v>1</v>
      </c>
      <c r="E13" s="38">
        <v>1</v>
      </c>
      <c r="F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</row>
    <row r="14" spans="1:12" ht="11.25">
      <c r="A14" s="20" t="s">
        <v>19</v>
      </c>
      <c r="B14" s="38" t="s">
        <v>141</v>
      </c>
      <c r="C14" s="38" t="s">
        <v>141</v>
      </c>
      <c r="D14" s="38" t="s">
        <v>141</v>
      </c>
      <c r="E14" s="38" t="s">
        <v>141</v>
      </c>
      <c r="F14" s="38" t="s">
        <v>141</v>
      </c>
      <c r="H14" s="38" t="s">
        <v>141</v>
      </c>
      <c r="I14" s="38" t="s">
        <v>141</v>
      </c>
      <c r="J14" s="38" t="s">
        <v>141</v>
      </c>
      <c r="K14" s="38" t="s">
        <v>141</v>
      </c>
      <c r="L14" s="38" t="s">
        <v>141</v>
      </c>
    </row>
    <row r="15" spans="1:12" ht="11.25">
      <c r="A15" s="20" t="s">
        <v>6</v>
      </c>
      <c r="B15" s="38">
        <v>3</v>
      </c>
      <c r="C15" s="38">
        <v>3</v>
      </c>
      <c r="D15" s="38">
        <v>3</v>
      </c>
      <c r="E15" s="38">
        <v>3</v>
      </c>
      <c r="F15" s="38">
        <v>4</v>
      </c>
      <c r="H15" s="38">
        <v>3</v>
      </c>
      <c r="I15" s="38">
        <v>2</v>
      </c>
      <c r="J15" s="38">
        <v>2</v>
      </c>
      <c r="K15" s="38">
        <v>2</v>
      </c>
      <c r="L15" s="38">
        <v>3</v>
      </c>
    </row>
    <row r="16" spans="1:12" ht="11.25">
      <c r="A16" s="20" t="s">
        <v>7</v>
      </c>
      <c r="B16" s="38">
        <v>2</v>
      </c>
      <c r="C16" s="38">
        <v>3</v>
      </c>
      <c r="D16" s="38">
        <v>3</v>
      </c>
      <c r="E16" s="38">
        <v>3</v>
      </c>
      <c r="F16" s="38">
        <v>3</v>
      </c>
      <c r="H16" s="38" t="s">
        <v>141</v>
      </c>
      <c r="I16" s="38" t="s">
        <v>141</v>
      </c>
      <c r="J16" s="38" t="s">
        <v>141</v>
      </c>
      <c r="K16" s="38" t="s">
        <v>141</v>
      </c>
      <c r="L16" s="38" t="s">
        <v>141</v>
      </c>
    </row>
    <row r="17" spans="1:12" ht="11.25">
      <c r="A17" s="20" t="s">
        <v>9</v>
      </c>
      <c r="B17" s="38">
        <v>2</v>
      </c>
      <c r="C17" s="38">
        <v>2</v>
      </c>
      <c r="D17" s="38">
        <v>2</v>
      </c>
      <c r="E17" s="38">
        <v>3</v>
      </c>
      <c r="F17" s="38">
        <v>3</v>
      </c>
      <c r="H17" s="38">
        <v>5</v>
      </c>
      <c r="I17" s="38" t="s">
        <v>141</v>
      </c>
      <c r="J17" s="38" t="s">
        <v>141</v>
      </c>
      <c r="K17" s="38" t="s">
        <v>141</v>
      </c>
      <c r="L17" s="38" t="s">
        <v>141</v>
      </c>
    </row>
    <row r="18" spans="1:12" ht="11.25">
      <c r="A18" s="20" t="s">
        <v>8</v>
      </c>
      <c r="B18" s="38" t="s">
        <v>141</v>
      </c>
      <c r="C18" s="38" t="s">
        <v>141</v>
      </c>
      <c r="D18" s="38" t="s">
        <v>141</v>
      </c>
      <c r="E18" s="38" t="s">
        <v>141</v>
      </c>
      <c r="F18" s="38" t="s">
        <v>141</v>
      </c>
      <c r="H18" s="38" t="s">
        <v>141</v>
      </c>
      <c r="I18" s="38" t="s">
        <v>141</v>
      </c>
      <c r="J18" s="38" t="s">
        <v>141</v>
      </c>
      <c r="K18" s="38" t="s">
        <v>141</v>
      </c>
      <c r="L18" s="38" t="s">
        <v>141</v>
      </c>
    </row>
    <row r="19" spans="1:12" ht="11.25">
      <c r="A19" s="10" t="s">
        <v>20</v>
      </c>
      <c r="B19" s="38" t="s">
        <v>141</v>
      </c>
      <c r="C19" s="38" t="s">
        <v>141</v>
      </c>
      <c r="D19" s="38" t="s">
        <v>141</v>
      </c>
      <c r="E19" s="38" t="s">
        <v>141</v>
      </c>
      <c r="F19" s="38" t="s">
        <v>141</v>
      </c>
      <c r="H19" s="38" t="s">
        <v>141</v>
      </c>
      <c r="I19" s="38">
        <v>4</v>
      </c>
      <c r="J19" s="38">
        <v>3</v>
      </c>
      <c r="K19" s="38">
        <v>2</v>
      </c>
      <c r="L19" s="38">
        <v>5</v>
      </c>
    </row>
    <row r="22" spans="1:2" ht="11.25">
      <c r="A22" s="6" t="s">
        <v>22</v>
      </c>
      <c r="B22" s="6" t="s">
        <v>142</v>
      </c>
    </row>
  </sheetData>
  <mergeCells count="2">
    <mergeCell ref="B5:F5"/>
    <mergeCell ref="H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T38" sqref="T38"/>
    </sheetView>
  </sheetViews>
  <sheetFormatPr defaultColWidth="9.140625" defaultRowHeight="12.75"/>
  <cols>
    <col min="1" max="15" width="9.140625" style="6" customWidth="1"/>
    <col min="16" max="21" width="12.7109375" style="6" customWidth="1"/>
    <col min="22" max="16384" width="9.140625" style="6" customWidth="1"/>
  </cols>
  <sheetData>
    <row r="1" spans="1:16" ht="11.25">
      <c r="A1" s="5" t="s">
        <v>145</v>
      </c>
      <c r="P1" s="5" t="s">
        <v>155</v>
      </c>
    </row>
    <row r="2" spans="1:16" ht="11.25">
      <c r="A2" s="14" t="s">
        <v>146</v>
      </c>
      <c r="P2" s="14" t="s">
        <v>156</v>
      </c>
    </row>
    <row r="4" spans="1:20" ht="11.25">
      <c r="A4" s="5" t="s">
        <v>147</v>
      </c>
      <c r="Q4" s="87" t="s">
        <v>147</v>
      </c>
      <c r="R4" s="87" t="s">
        <v>157</v>
      </c>
      <c r="S4" s="88" t="s">
        <v>150</v>
      </c>
      <c r="T4" s="88" t="s">
        <v>151</v>
      </c>
    </row>
    <row r="5" spans="2:20" ht="11.25">
      <c r="B5" s="7" t="s">
        <v>0</v>
      </c>
      <c r="C5" s="7" t="s">
        <v>18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19</v>
      </c>
      <c r="J5" s="7" t="s">
        <v>6</v>
      </c>
      <c r="K5" s="7" t="s">
        <v>7</v>
      </c>
      <c r="L5" s="7" t="s">
        <v>9</v>
      </c>
      <c r="M5" s="7" t="s">
        <v>8</v>
      </c>
      <c r="N5" s="8" t="s">
        <v>20</v>
      </c>
      <c r="P5" s="20" t="s">
        <v>0</v>
      </c>
      <c r="Q5" s="86" t="e">
        <f>+$B$11</f>
        <v>#N/A</v>
      </c>
      <c r="R5" s="86" t="e">
        <f>+$B$20</f>
        <v>#N/A</v>
      </c>
      <c r="S5" s="86" t="e">
        <f>+$B$29</f>
        <v>#N/A</v>
      </c>
      <c r="T5" s="86" t="e">
        <f>+$B$38</f>
        <v>#N/A</v>
      </c>
    </row>
    <row r="6" spans="1:20" ht="11.25">
      <c r="A6" s="35">
        <v>1995</v>
      </c>
      <c r="B6" s="84" t="e">
        <f>NA()</f>
        <v>#N/A</v>
      </c>
      <c r="C6" s="84">
        <v>5.3</v>
      </c>
      <c r="D6" s="84">
        <v>4.7</v>
      </c>
      <c r="E6" s="84">
        <v>7.9</v>
      </c>
      <c r="F6" s="84">
        <v>6.8</v>
      </c>
      <c r="G6" s="84">
        <v>10.8</v>
      </c>
      <c r="H6" s="84">
        <v>11.7</v>
      </c>
      <c r="I6" s="84" t="s">
        <v>148</v>
      </c>
      <c r="J6" s="84">
        <v>6.9</v>
      </c>
      <c r="K6" s="84">
        <v>20.7</v>
      </c>
      <c r="L6" s="84">
        <v>5.7</v>
      </c>
      <c r="M6" s="84">
        <v>4.5</v>
      </c>
      <c r="N6" s="84">
        <v>15</v>
      </c>
      <c r="P6" s="20" t="s">
        <v>18</v>
      </c>
      <c r="Q6" s="86">
        <f>+$C$11</f>
        <v>-1.0999999999999996</v>
      </c>
      <c r="R6" s="86">
        <f>+$C$20</f>
        <v>-1.5999999999999996</v>
      </c>
      <c r="S6" s="86">
        <f>+$C$29</f>
        <v>-1.2000000000000002</v>
      </c>
      <c r="T6" s="86">
        <f>+$C$38</f>
        <v>3.9000000000000057</v>
      </c>
    </row>
    <row r="7" spans="1:20" ht="11.25">
      <c r="A7" s="35">
        <v>1996</v>
      </c>
      <c r="B7" s="84">
        <v>15.4</v>
      </c>
      <c r="C7" s="84">
        <v>4.8</v>
      </c>
      <c r="D7" s="84">
        <v>4.7</v>
      </c>
      <c r="E7" s="84">
        <v>7.5</v>
      </c>
      <c r="F7" s="84">
        <v>6.6</v>
      </c>
      <c r="G7" s="84">
        <v>9</v>
      </c>
      <c r="H7" s="84">
        <v>12.2</v>
      </c>
      <c r="I7" s="84">
        <v>2.9</v>
      </c>
      <c r="J7" s="84">
        <v>6.4</v>
      </c>
      <c r="K7" s="84">
        <v>20.1</v>
      </c>
      <c r="L7" s="84">
        <v>5.2</v>
      </c>
      <c r="M7" s="84">
        <v>4.4</v>
      </c>
      <c r="N7" s="84">
        <v>15.9</v>
      </c>
      <c r="P7" s="20" t="s">
        <v>1</v>
      </c>
      <c r="Q7" s="86">
        <f>+$D$11</f>
        <v>-1</v>
      </c>
      <c r="R7" s="86">
        <f>+$D$20</f>
        <v>1</v>
      </c>
      <c r="S7" s="86">
        <f>+$D$29</f>
        <v>-1.1999999999999993</v>
      </c>
      <c r="T7" s="86">
        <f>+$D$38</f>
        <v>1.2000000000000028</v>
      </c>
    </row>
    <row r="8" spans="1:20" ht="11.25">
      <c r="A8" s="35">
        <v>1997</v>
      </c>
      <c r="B8" s="84">
        <v>26.6</v>
      </c>
      <c r="C8" s="84">
        <v>4.3</v>
      </c>
      <c r="D8" s="84">
        <v>4.7</v>
      </c>
      <c r="E8" s="84">
        <v>6.9</v>
      </c>
      <c r="F8" s="84">
        <v>5.9</v>
      </c>
      <c r="G8" s="84">
        <v>5.8</v>
      </c>
      <c r="H8" s="84">
        <v>11.7</v>
      </c>
      <c r="I8" s="84">
        <v>2.9</v>
      </c>
      <c r="J8" s="84">
        <v>5.5</v>
      </c>
      <c r="K8" s="84">
        <v>19.5</v>
      </c>
      <c r="L8" s="84">
        <v>5</v>
      </c>
      <c r="M8" s="84">
        <v>4.2</v>
      </c>
      <c r="N8" s="84">
        <v>13.6</v>
      </c>
      <c r="P8" s="20" t="s">
        <v>2</v>
      </c>
      <c r="Q8" s="86">
        <f>+$E$11</f>
        <v>-2.2</v>
      </c>
      <c r="R8" s="86">
        <f>+$E$20</f>
        <v>-3.200000000000003</v>
      </c>
      <c r="S8" s="86">
        <f>+$E$29</f>
        <v>-0.5</v>
      </c>
      <c r="T8" s="86">
        <f>+$E$38</f>
        <v>5.899999999999999</v>
      </c>
    </row>
    <row r="9" spans="1:20" ht="11.25">
      <c r="A9" s="35">
        <v>1998</v>
      </c>
      <c r="B9" s="84">
        <v>21.1</v>
      </c>
      <c r="C9" s="84">
        <v>4.4</v>
      </c>
      <c r="D9" s="84">
        <v>4.6</v>
      </c>
      <c r="E9" s="84">
        <v>6.3</v>
      </c>
      <c r="F9" s="84">
        <v>5.5</v>
      </c>
      <c r="G9" s="84">
        <v>4.3</v>
      </c>
      <c r="H9" s="84">
        <v>10.3</v>
      </c>
      <c r="I9" s="84">
        <v>2.7</v>
      </c>
      <c r="J9" s="84">
        <v>4.8</v>
      </c>
      <c r="K9" s="84">
        <v>16.1</v>
      </c>
      <c r="L9" s="84">
        <v>4.6</v>
      </c>
      <c r="M9" s="84">
        <v>4.1</v>
      </c>
      <c r="N9" s="84">
        <v>16.9</v>
      </c>
      <c r="P9" s="20" t="s">
        <v>3</v>
      </c>
      <c r="Q9" s="86" t="e">
        <f>+$F$11</f>
        <v>#N/A</v>
      </c>
      <c r="R9" s="86" t="e">
        <f>+$F$20</f>
        <v>#N/A</v>
      </c>
      <c r="S9" s="86" t="e">
        <f>+$F$29</f>
        <v>#N/A</v>
      </c>
      <c r="T9" s="86" t="e">
        <f>+$F$38</f>
        <v>#N/A</v>
      </c>
    </row>
    <row r="10" spans="1:20" ht="11.25">
      <c r="A10" s="35">
        <v>1999</v>
      </c>
      <c r="B10" s="84">
        <v>17.3</v>
      </c>
      <c r="C10" s="84">
        <v>4.2</v>
      </c>
      <c r="D10" s="84">
        <v>3.7</v>
      </c>
      <c r="E10" s="84">
        <v>5.7</v>
      </c>
      <c r="F10" s="84" t="e">
        <f>NA()</f>
        <v>#N/A</v>
      </c>
      <c r="G10" s="84">
        <v>4</v>
      </c>
      <c r="H10" s="84">
        <v>8.8</v>
      </c>
      <c r="I10" s="84">
        <v>2.5</v>
      </c>
      <c r="J10" s="84">
        <v>3.8</v>
      </c>
      <c r="K10" s="84">
        <v>15.5</v>
      </c>
      <c r="L10" s="84">
        <v>4.5</v>
      </c>
      <c r="M10" s="84">
        <v>3.6</v>
      </c>
      <c r="N10" s="84">
        <v>14.3</v>
      </c>
      <c r="P10" s="20" t="s">
        <v>4</v>
      </c>
      <c r="Q10" s="86">
        <f>+$G$11</f>
        <v>-6.800000000000001</v>
      </c>
      <c r="R10" s="86">
        <f>+$G$20</f>
        <v>-8.100000000000001</v>
      </c>
      <c r="S10" s="86">
        <f>+$G$29</f>
        <v>2.5</v>
      </c>
      <c r="T10" s="86">
        <f>+$G$38</f>
        <v>12.400000000000006</v>
      </c>
    </row>
    <row r="11" spans="1:20" ht="11.25">
      <c r="A11" s="6" t="s">
        <v>154</v>
      </c>
      <c r="B11" s="86" t="e">
        <f aca="true" t="shared" si="0" ref="B11:N11">+B10-B6</f>
        <v>#N/A</v>
      </c>
      <c r="C11" s="86">
        <f t="shared" si="0"/>
        <v>-1.0999999999999996</v>
      </c>
      <c r="D11" s="86">
        <f t="shared" si="0"/>
        <v>-1</v>
      </c>
      <c r="E11" s="86">
        <f t="shared" si="0"/>
        <v>-2.2</v>
      </c>
      <c r="F11" s="86" t="e">
        <f t="shared" si="0"/>
        <v>#N/A</v>
      </c>
      <c r="G11" s="86">
        <f t="shared" si="0"/>
        <v>-6.800000000000001</v>
      </c>
      <c r="H11" s="86">
        <f t="shared" si="0"/>
        <v>-2.8999999999999986</v>
      </c>
      <c r="I11" s="86">
        <f t="shared" si="0"/>
        <v>-0.3999999999999999</v>
      </c>
      <c r="J11" s="86">
        <f t="shared" si="0"/>
        <v>-3.1000000000000005</v>
      </c>
      <c r="K11" s="86">
        <f t="shared" si="0"/>
        <v>-5.199999999999999</v>
      </c>
      <c r="L11" s="86">
        <f t="shared" si="0"/>
        <v>-1.2000000000000002</v>
      </c>
      <c r="M11" s="86">
        <f t="shared" si="0"/>
        <v>-0.8999999999999999</v>
      </c>
      <c r="N11" s="86">
        <f t="shared" si="0"/>
        <v>-0.6999999999999993</v>
      </c>
      <c r="P11" s="20" t="s">
        <v>5</v>
      </c>
      <c r="Q11" s="86">
        <f>+$H$11</f>
        <v>-2.8999999999999986</v>
      </c>
      <c r="R11" s="86">
        <f>+$H$20</f>
        <v>-2.8000000000000007</v>
      </c>
      <c r="S11" s="86">
        <f>+$H$29</f>
        <v>0.7000000000000002</v>
      </c>
      <c r="T11" s="86">
        <f>+$H$38</f>
        <v>5</v>
      </c>
    </row>
    <row r="12" spans="16:20" ht="11.25">
      <c r="P12" s="20" t="s">
        <v>19</v>
      </c>
      <c r="Q12" s="86">
        <f>+$I$11</f>
        <v>-0.3999999999999999</v>
      </c>
      <c r="R12" s="86">
        <f>+$I$20</f>
        <v>-0.6999999999999993</v>
      </c>
      <c r="S12" s="86">
        <f>+$I$29</f>
        <v>-1</v>
      </c>
      <c r="T12" s="86">
        <f>+$I$38</f>
        <v>2.1000000000000085</v>
      </c>
    </row>
    <row r="13" spans="1:20" ht="11.25">
      <c r="A13" s="5" t="s">
        <v>149</v>
      </c>
      <c r="P13" s="20" t="s">
        <v>6</v>
      </c>
      <c r="Q13" s="86">
        <f>+$J$11</f>
        <v>-3.1000000000000005</v>
      </c>
      <c r="R13" s="86">
        <f>+$J$20</f>
        <v>-4</v>
      </c>
      <c r="S13" s="86">
        <f>+$J$29</f>
        <v>1.6000000000000005</v>
      </c>
      <c r="T13" s="86">
        <f>+$J$38</f>
        <v>5.5</v>
      </c>
    </row>
    <row r="14" spans="2:20" ht="11.25">
      <c r="B14" s="7" t="s">
        <v>0</v>
      </c>
      <c r="C14" s="7" t="s">
        <v>18</v>
      </c>
      <c r="D14" s="7" t="s">
        <v>1</v>
      </c>
      <c r="E14" s="7" t="s">
        <v>2</v>
      </c>
      <c r="F14" s="7" t="s">
        <v>3</v>
      </c>
      <c r="G14" s="7" t="s">
        <v>4</v>
      </c>
      <c r="H14" s="7" t="s">
        <v>5</v>
      </c>
      <c r="I14" s="7" t="s">
        <v>19</v>
      </c>
      <c r="J14" s="7" t="s">
        <v>6</v>
      </c>
      <c r="K14" s="7" t="s">
        <v>7</v>
      </c>
      <c r="L14" s="7" t="s">
        <v>9</v>
      </c>
      <c r="M14" s="7" t="s">
        <v>8</v>
      </c>
      <c r="N14" s="8" t="s">
        <v>20</v>
      </c>
      <c r="P14" s="20" t="s">
        <v>7</v>
      </c>
      <c r="Q14" s="86">
        <f>+$K$11</f>
        <v>-5.199999999999999</v>
      </c>
      <c r="R14" s="86">
        <f>+$K$20</f>
        <v>-3.6000000000000014</v>
      </c>
      <c r="S14" s="86">
        <f>+$K$29</f>
        <v>-1.5</v>
      </c>
      <c r="T14" s="86">
        <f>+$K$38</f>
        <v>10.300000000000004</v>
      </c>
    </row>
    <row r="15" spans="1:20" ht="11.25">
      <c r="A15" s="35">
        <v>1995</v>
      </c>
      <c r="B15" s="84" t="e">
        <f>NA()</f>
        <v>#N/A</v>
      </c>
      <c r="C15" s="84">
        <v>15</v>
      </c>
      <c r="D15" s="84">
        <v>33.3</v>
      </c>
      <c r="E15" s="84">
        <v>23.1</v>
      </c>
      <c r="F15" s="84">
        <v>26.3</v>
      </c>
      <c r="G15" s="84">
        <v>28.1</v>
      </c>
      <c r="H15" s="84">
        <v>26.1</v>
      </c>
      <c r="I15" s="84">
        <v>25.5</v>
      </c>
      <c r="J15" s="84">
        <v>31.7</v>
      </c>
      <c r="K15" s="84">
        <v>34.5</v>
      </c>
      <c r="L15" s="84">
        <v>31.6</v>
      </c>
      <c r="M15" s="84">
        <v>32.6</v>
      </c>
      <c r="N15" s="84">
        <v>25.8</v>
      </c>
      <c r="P15" s="20" t="s">
        <v>9</v>
      </c>
      <c r="Q15" s="86">
        <f>+$L$11</f>
        <v>-1.2000000000000002</v>
      </c>
      <c r="R15" s="86">
        <f>+$L$20</f>
        <v>-2.3000000000000007</v>
      </c>
      <c r="S15" s="86">
        <f>+$L$29</f>
        <v>-1.7999999999999998</v>
      </c>
      <c r="T15" s="86">
        <f>+$L$38</f>
        <v>5.199999999999996</v>
      </c>
    </row>
    <row r="16" spans="1:20" ht="11.25">
      <c r="A16" s="35">
        <v>1996</v>
      </c>
      <c r="B16" s="84">
        <v>25.9</v>
      </c>
      <c r="C16" s="84">
        <v>14.7</v>
      </c>
      <c r="D16" s="84">
        <v>32.4</v>
      </c>
      <c r="E16" s="84">
        <v>22.2</v>
      </c>
      <c r="F16" s="84">
        <v>26.3</v>
      </c>
      <c r="G16" s="84">
        <v>26.4</v>
      </c>
      <c r="H16" s="84">
        <v>25.8</v>
      </c>
      <c r="I16" s="84">
        <v>24.8</v>
      </c>
      <c r="J16" s="84">
        <v>30.1</v>
      </c>
      <c r="K16" s="84">
        <v>34.8</v>
      </c>
      <c r="L16" s="84">
        <v>32.2</v>
      </c>
      <c r="M16" s="84">
        <v>32</v>
      </c>
      <c r="N16" s="84">
        <v>24.2</v>
      </c>
      <c r="P16" s="20" t="s">
        <v>8</v>
      </c>
      <c r="Q16" s="86">
        <f>+$M$11</f>
        <v>-0.8999999999999999</v>
      </c>
      <c r="R16" s="86">
        <f>+$M$20</f>
        <v>-1.2000000000000028</v>
      </c>
      <c r="S16" s="86">
        <f>+$M$29</f>
        <v>1.0999999999999996</v>
      </c>
      <c r="T16" s="86">
        <f>+$M$38</f>
        <v>1</v>
      </c>
    </row>
    <row r="17" spans="1:20" ht="11.25">
      <c r="A17" s="35">
        <v>1997</v>
      </c>
      <c r="B17" s="84">
        <v>25.4</v>
      </c>
      <c r="C17" s="84">
        <v>14.2</v>
      </c>
      <c r="D17" s="84">
        <v>34.3</v>
      </c>
      <c r="E17" s="84">
        <v>21.5</v>
      </c>
      <c r="F17" s="84">
        <v>28.1</v>
      </c>
      <c r="G17" s="84">
        <v>27.4</v>
      </c>
      <c r="H17" s="84">
        <v>25.2</v>
      </c>
      <c r="I17" s="84">
        <v>24.3</v>
      </c>
      <c r="J17" s="84">
        <v>29.3</v>
      </c>
      <c r="K17" s="84">
        <v>33.4</v>
      </c>
      <c r="L17" s="84">
        <v>29.1</v>
      </c>
      <c r="M17" s="84">
        <v>31.8</v>
      </c>
      <c r="N17" s="84">
        <v>24.2</v>
      </c>
      <c r="P17" s="10" t="s">
        <v>20</v>
      </c>
      <c r="Q17" s="86">
        <f>+$N$11</f>
        <v>-0.6999999999999993</v>
      </c>
      <c r="R17" s="86">
        <f>+$N$20</f>
        <v>-4</v>
      </c>
      <c r="S17" s="86">
        <f>+$N$29</f>
        <v>-0.10000000000000053</v>
      </c>
      <c r="T17" s="86">
        <f>+$N$38</f>
        <v>4.800000000000004</v>
      </c>
    </row>
    <row r="18" spans="1:14" ht="11.25">
      <c r="A18" s="35">
        <v>1998</v>
      </c>
      <c r="B18" s="84">
        <v>25</v>
      </c>
      <c r="C18" s="84">
        <v>13.8</v>
      </c>
      <c r="D18" s="84">
        <v>35.3</v>
      </c>
      <c r="E18" s="84">
        <v>21.2</v>
      </c>
      <c r="F18" s="84">
        <v>28.2</v>
      </c>
      <c r="G18" s="84">
        <v>23.4</v>
      </c>
      <c r="H18" s="84">
        <v>23.9</v>
      </c>
      <c r="I18" s="84">
        <v>25</v>
      </c>
      <c r="J18" s="84">
        <v>27.6</v>
      </c>
      <c r="K18" s="84">
        <v>30.4</v>
      </c>
      <c r="L18" s="84">
        <v>28.1</v>
      </c>
      <c r="M18" s="84">
        <v>32</v>
      </c>
      <c r="N18" s="84">
        <v>21.4</v>
      </c>
    </row>
    <row r="19" spans="1:14" ht="11.25">
      <c r="A19" s="35">
        <v>1999</v>
      </c>
      <c r="B19" s="84">
        <v>23.1</v>
      </c>
      <c r="C19" s="84">
        <v>13.4</v>
      </c>
      <c r="D19" s="84">
        <v>34.3</v>
      </c>
      <c r="E19" s="84">
        <v>19.9</v>
      </c>
      <c r="F19" s="84" t="e">
        <f>NA()</f>
        <v>#N/A</v>
      </c>
      <c r="G19" s="84">
        <v>20</v>
      </c>
      <c r="H19" s="84">
        <v>23.3</v>
      </c>
      <c r="I19" s="84">
        <v>24.8</v>
      </c>
      <c r="J19" s="84">
        <v>27.7</v>
      </c>
      <c r="K19" s="84">
        <v>30.9</v>
      </c>
      <c r="L19" s="84">
        <v>29.3</v>
      </c>
      <c r="M19" s="84">
        <v>31.4</v>
      </c>
      <c r="N19" s="84">
        <v>21.8</v>
      </c>
    </row>
    <row r="20" spans="1:14" ht="11.25">
      <c r="A20" s="6" t="s">
        <v>154</v>
      </c>
      <c r="B20" s="86" t="e">
        <f aca="true" t="shared" si="1" ref="B20:N20">+B19-B15</f>
        <v>#N/A</v>
      </c>
      <c r="C20" s="86">
        <f t="shared" si="1"/>
        <v>-1.5999999999999996</v>
      </c>
      <c r="D20" s="86">
        <f t="shared" si="1"/>
        <v>1</v>
      </c>
      <c r="E20" s="86">
        <f t="shared" si="1"/>
        <v>-3.200000000000003</v>
      </c>
      <c r="F20" s="86" t="e">
        <f t="shared" si="1"/>
        <v>#N/A</v>
      </c>
      <c r="G20" s="86">
        <f t="shared" si="1"/>
        <v>-8.100000000000001</v>
      </c>
      <c r="H20" s="86">
        <f t="shared" si="1"/>
        <v>-2.8000000000000007</v>
      </c>
      <c r="I20" s="86">
        <f t="shared" si="1"/>
        <v>-0.6999999999999993</v>
      </c>
      <c r="J20" s="86">
        <f t="shared" si="1"/>
        <v>-4</v>
      </c>
      <c r="K20" s="86">
        <f t="shared" si="1"/>
        <v>-3.6000000000000014</v>
      </c>
      <c r="L20" s="86">
        <f t="shared" si="1"/>
        <v>-2.3000000000000007</v>
      </c>
      <c r="M20" s="86">
        <f t="shared" si="1"/>
        <v>-1.2000000000000028</v>
      </c>
      <c r="N20" s="86">
        <f t="shared" si="1"/>
        <v>-4</v>
      </c>
    </row>
    <row r="22" spans="1:20" ht="11.25">
      <c r="A22" s="5" t="s">
        <v>150</v>
      </c>
      <c r="P22" s="5" t="s">
        <v>160</v>
      </c>
      <c r="T22" s="5" t="s">
        <v>161</v>
      </c>
    </row>
    <row r="23" spans="2:20" ht="11.25">
      <c r="B23" s="7" t="s">
        <v>0</v>
      </c>
      <c r="C23" s="7" t="s">
        <v>18</v>
      </c>
      <c r="D23" s="7" t="s">
        <v>1</v>
      </c>
      <c r="E23" s="7" t="s">
        <v>2</v>
      </c>
      <c r="F23" s="7" t="s">
        <v>3</v>
      </c>
      <c r="G23" s="7" t="s">
        <v>4</v>
      </c>
      <c r="H23" s="7" t="s">
        <v>5</v>
      </c>
      <c r="I23" s="7" t="s">
        <v>19</v>
      </c>
      <c r="J23" s="7" t="s">
        <v>6</v>
      </c>
      <c r="K23" s="7" t="s">
        <v>7</v>
      </c>
      <c r="L23" s="7" t="s">
        <v>9</v>
      </c>
      <c r="M23" s="7" t="s">
        <v>8</v>
      </c>
      <c r="N23" s="8" t="s">
        <v>20</v>
      </c>
      <c r="P23" s="14" t="s">
        <v>159</v>
      </c>
      <c r="T23" s="14" t="s">
        <v>159</v>
      </c>
    </row>
    <row r="24" spans="1:14" ht="11.25">
      <c r="A24" s="35">
        <v>1995</v>
      </c>
      <c r="B24" s="84" t="e">
        <f>NA()</f>
        <v>#N/A</v>
      </c>
      <c r="C24" s="84">
        <v>8.9</v>
      </c>
      <c r="D24" s="84">
        <v>8.7</v>
      </c>
      <c r="E24" s="84">
        <v>5.9</v>
      </c>
      <c r="F24" s="84">
        <v>4.6</v>
      </c>
      <c r="G24" s="84">
        <v>5.1</v>
      </c>
      <c r="H24" s="84">
        <v>7.1</v>
      </c>
      <c r="I24" s="84">
        <v>3.3</v>
      </c>
      <c r="J24" s="84">
        <v>7.3</v>
      </c>
      <c r="K24" s="84">
        <v>6.9</v>
      </c>
      <c r="L24" s="84">
        <v>7.6</v>
      </c>
      <c r="M24" s="84">
        <v>5</v>
      </c>
      <c r="N24" s="84">
        <v>5.4</v>
      </c>
    </row>
    <row r="25" spans="1:21" ht="11.25">
      <c r="A25" s="35">
        <v>1996</v>
      </c>
      <c r="B25" s="84">
        <v>4.3</v>
      </c>
      <c r="C25" s="84">
        <v>8.9</v>
      </c>
      <c r="D25" s="84">
        <v>8.4</v>
      </c>
      <c r="E25" s="84">
        <v>5.8</v>
      </c>
      <c r="F25" s="84">
        <v>4.3</v>
      </c>
      <c r="G25" s="84">
        <v>4.7</v>
      </c>
      <c r="H25" s="84">
        <v>7.1</v>
      </c>
      <c r="I25" s="84">
        <v>3.1</v>
      </c>
      <c r="J25" s="84">
        <v>7.4</v>
      </c>
      <c r="K25" s="84">
        <v>6.8</v>
      </c>
      <c r="L25" s="84">
        <v>7.8</v>
      </c>
      <c r="M25" s="84">
        <v>5.6</v>
      </c>
      <c r="N25" s="84">
        <v>5.6</v>
      </c>
      <c r="Q25" s="87" t="s">
        <v>147</v>
      </c>
      <c r="U25" s="87" t="s">
        <v>162</v>
      </c>
    </row>
    <row r="26" spans="1:21" ht="11.25">
      <c r="A26" s="35">
        <v>1997</v>
      </c>
      <c r="B26" s="84">
        <v>2.8</v>
      </c>
      <c r="C26" s="84">
        <v>8.4</v>
      </c>
      <c r="D26" s="84">
        <v>8.6</v>
      </c>
      <c r="E26" s="84">
        <v>5.8</v>
      </c>
      <c r="F26" s="84">
        <v>4.6</v>
      </c>
      <c r="G26" s="84">
        <v>4.8</v>
      </c>
      <c r="H26" s="84">
        <v>7.7</v>
      </c>
      <c r="I26" s="84">
        <v>3</v>
      </c>
      <c r="J26" s="84">
        <v>7.9</v>
      </c>
      <c r="K26" s="84">
        <v>5.7</v>
      </c>
      <c r="L26" s="84">
        <v>7.5</v>
      </c>
      <c r="M26" s="84">
        <v>5.6</v>
      </c>
      <c r="N26" s="84">
        <v>5.8</v>
      </c>
      <c r="P26" s="20" t="s">
        <v>7</v>
      </c>
      <c r="Q26" s="84">
        <f>+$K$36</f>
        <v>47.6</v>
      </c>
      <c r="T26" s="20" t="s">
        <v>18</v>
      </c>
      <c r="U26" s="84">
        <f>+$C$18</f>
        <v>13.8</v>
      </c>
    </row>
    <row r="27" spans="1:21" ht="11.25">
      <c r="A27" s="35">
        <v>1998</v>
      </c>
      <c r="B27" s="84">
        <v>3.7</v>
      </c>
      <c r="C27" s="84">
        <v>8.1</v>
      </c>
      <c r="D27" s="84">
        <v>8.1</v>
      </c>
      <c r="E27" s="84">
        <v>6.4</v>
      </c>
      <c r="F27" s="84">
        <v>4.6</v>
      </c>
      <c r="G27" s="84">
        <v>6.9</v>
      </c>
      <c r="H27" s="84">
        <v>8.6</v>
      </c>
      <c r="I27" s="84">
        <v>2.8</v>
      </c>
      <c r="J27" s="84">
        <v>8.7</v>
      </c>
      <c r="K27" s="84">
        <v>5.9</v>
      </c>
      <c r="L27" s="84">
        <v>7.1</v>
      </c>
      <c r="M27" s="84">
        <v>5.6</v>
      </c>
      <c r="N27" s="84">
        <v>5.6</v>
      </c>
      <c r="P27" s="20" t="s">
        <v>0</v>
      </c>
      <c r="Q27" s="84">
        <f>+$B$36</f>
        <v>50.2</v>
      </c>
      <c r="T27" s="20" t="s">
        <v>2</v>
      </c>
      <c r="U27" s="84">
        <f>+$E$18</f>
        <v>21.2</v>
      </c>
    </row>
    <row r="28" spans="1:21" ht="11.25">
      <c r="A28" s="35">
        <v>1999</v>
      </c>
      <c r="B28" s="84">
        <v>3.7</v>
      </c>
      <c r="C28" s="84">
        <v>7.7</v>
      </c>
      <c r="D28" s="84">
        <v>7.5</v>
      </c>
      <c r="E28" s="84">
        <v>5.4</v>
      </c>
      <c r="F28" s="84" t="e">
        <f>NA()</f>
        <v>#N/A</v>
      </c>
      <c r="G28" s="84">
        <v>7.6</v>
      </c>
      <c r="H28" s="84">
        <v>7.8</v>
      </c>
      <c r="I28" s="84">
        <v>2.3</v>
      </c>
      <c r="J28" s="84">
        <v>8.9</v>
      </c>
      <c r="K28" s="84">
        <v>5.4</v>
      </c>
      <c r="L28" s="84">
        <v>5.8</v>
      </c>
      <c r="M28" s="84">
        <v>6.1</v>
      </c>
      <c r="N28" s="84">
        <v>5.3</v>
      </c>
      <c r="P28" s="20" t="s">
        <v>1</v>
      </c>
      <c r="Q28" s="84">
        <f>+$D$36</f>
        <v>52</v>
      </c>
      <c r="T28" s="10" t="s">
        <v>20</v>
      </c>
      <c r="U28" s="84">
        <f>+$N$18</f>
        <v>21.4</v>
      </c>
    </row>
    <row r="29" spans="1:21" ht="11.25">
      <c r="A29" s="6" t="s">
        <v>154</v>
      </c>
      <c r="B29" s="86" t="e">
        <f aca="true" t="shared" si="2" ref="B29:N29">+B28-B24</f>
        <v>#N/A</v>
      </c>
      <c r="C29" s="86">
        <f t="shared" si="2"/>
        <v>-1.2000000000000002</v>
      </c>
      <c r="D29" s="86">
        <f t="shared" si="2"/>
        <v>-1.1999999999999993</v>
      </c>
      <c r="E29" s="86">
        <f t="shared" si="2"/>
        <v>-0.5</v>
      </c>
      <c r="F29" s="86" t="e">
        <f t="shared" si="2"/>
        <v>#N/A</v>
      </c>
      <c r="G29" s="86">
        <f t="shared" si="2"/>
        <v>2.5</v>
      </c>
      <c r="H29" s="86">
        <f t="shared" si="2"/>
        <v>0.7000000000000002</v>
      </c>
      <c r="I29" s="86">
        <f t="shared" si="2"/>
        <v>-1</v>
      </c>
      <c r="J29" s="86">
        <f t="shared" si="2"/>
        <v>1.6000000000000005</v>
      </c>
      <c r="K29" s="86">
        <f t="shared" si="2"/>
        <v>-1.5</v>
      </c>
      <c r="L29" s="86">
        <f t="shared" si="2"/>
        <v>-1.7999999999999998</v>
      </c>
      <c r="M29" s="86">
        <f t="shared" si="2"/>
        <v>1.0999999999999996</v>
      </c>
      <c r="N29" s="86">
        <f t="shared" si="2"/>
        <v>-0.10000000000000053</v>
      </c>
      <c r="P29" s="10" t="s">
        <v>20</v>
      </c>
      <c r="Q29" s="84">
        <f>+$N$36</f>
        <v>56.1</v>
      </c>
      <c r="T29" s="20" t="s">
        <v>4</v>
      </c>
      <c r="U29" s="84">
        <f>+$G$18</f>
        <v>23.4</v>
      </c>
    </row>
    <row r="30" spans="16:21" ht="11.25">
      <c r="P30" s="20" t="s">
        <v>5</v>
      </c>
      <c r="Q30" s="84">
        <f>+$H$36</f>
        <v>57.2</v>
      </c>
      <c r="T30" s="20" t="s">
        <v>5</v>
      </c>
      <c r="U30" s="84">
        <f>+$H$18</f>
        <v>23.9</v>
      </c>
    </row>
    <row r="31" spans="1:21" ht="11.25">
      <c r="A31" s="5" t="s">
        <v>151</v>
      </c>
      <c r="P31" s="20" t="s">
        <v>8</v>
      </c>
      <c r="Q31" s="84">
        <f>+$M$36</f>
        <v>58.3</v>
      </c>
      <c r="T31" s="20" t="s">
        <v>0</v>
      </c>
      <c r="U31" s="84">
        <f>+$B$18</f>
        <v>25</v>
      </c>
    </row>
    <row r="32" spans="2:21" ht="11.25">
      <c r="B32" s="7" t="s">
        <v>0</v>
      </c>
      <c r="C32" s="7" t="s">
        <v>18</v>
      </c>
      <c r="D32" s="7" t="s">
        <v>1</v>
      </c>
      <c r="E32" s="7" t="s">
        <v>2</v>
      </c>
      <c r="F32" s="7" t="s">
        <v>3</v>
      </c>
      <c r="G32" s="7" t="s">
        <v>4</v>
      </c>
      <c r="H32" s="7" t="s">
        <v>5</v>
      </c>
      <c r="I32" s="7" t="s">
        <v>19</v>
      </c>
      <c r="J32" s="7" t="s">
        <v>6</v>
      </c>
      <c r="K32" s="7" t="s">
        <v>7</v>
      </c>
      <c r="L32" s="7" t="s">
        <v>9</v>
      </c>
      <c r="M32" s="7" t="s">
        <v>8</v>
      </c>
      <c r="N32" s="8" t="s">
        <v>20</v>
      </c>
      <c r="P32" s="20" t="s">
        <v>6</v>
      </c>
      <c r="Q32" s="84">
        <f>+$J$36</f>
        <v>59</v>
      </c>
      <c r="T32" s="20" t="s">
        <v>19</v>
      </c>
      <c r="U32" s="84">
        <f>+$I$18</f>
        <v>25</v>
      </c>
    </row>
    <row r="33" spans="1:21" ht="11.25">
      <c r="A33" s="35">
        <v>1995</v>
      </c>
      <c r="B33" s="84" t="e">
        <f>NA()</f>
        <v>#N/A</v>
      </c>
      <c r="C33" s="84">
        <v>70.8</v>
      </c>
      <c r="D33" s="84">
        <v>53.3</v>
      </c>
      <c r="E33" s="84">
        <v>63.1</v>
      </c>
      <c r="F33" s="84">
        <v>62.3</v>
      </c>
      <c r="G33" s="84">
        <v>56</v>
      </c>
      <c r="H33" s="84">
        <v>55.1</v>
      </c>
      <c r="I33" s="84">
        <v>68.3</v>
      </c>
      <c r="J33" s="84">
        <v>54.1</v>
      </c>
      <c r="K33" s="84">
        <v>37.9</v>
      </c>
      <c r="L33" s="84">
        <v>55.2</v>
      </c>
      <c r="M33" s="84">
        <v>57.9</v>
      </c>
      <c r="N33" s="84">
        <v>53.8</v>
      </c>
      <c r="P33" s="20" t="s">
        <v>9</v>
      </c>
      <c r="Q33" s="84">
        <f>+$L$36</f>
        <v>60.2</v>
      </c>
      <c r="T33" s="20" t="s">
        <v>6</v>
      </c>
      <c r="U33" s="84">
        <f>+$J$18</f>
        <v>27.6</v>
      </c>
    </row>
    <row r="34" spans="1:21" ht="11.25">
      <c r="A34" s="35">
        <v>1996</v>
      </c>
      <c r="B34" s="84">
        <v>54.4</v>
      </c>
      <c r="C34" s="84">
        <v>71.6</v>
      </c>
      <c r="D34" s="84">
        <v>54.5</v>
      </c>
      <c r="E34" s="84">
        <v>64.5</v>
      </c>
      <c r="F34" s="84">
        <v>62.8</v>
      </c>
      <c r="G34" s="84">
        <v>59.9</v>
      </c>
      <c r="H34" s="84">
        <v>54.9</v>
      </c>
      <c r="I34" s="84">
        <v>69.2</v>
      </c>
      <c r="J34" s="84">
        <v>56.1</v>
      </c>
      <c r="K34" s="84">
        <v>38.3</v>
      </c>
      <c r="L34" s="84">
        <v>54.8</v>
      </c>
      <c r="M34" s="84">
        <v>58</v>
      </c>
      <c r="N34" s="84">
        <v>54.3</v>
      </c>
      <c r="P34" s="20" t="s">
        <v>3</v>
      </c>
      <c r="Q34" s="84">
        <f>+$F$36</f>
        <v>61.7</v>
      </c>
      <c r="T34" s="20" t="s">
        <v>9</v>
      </c>
      <c r="U34" s="84">
        <f>+$L$18</f>
        <v>28.1</v>
      </c>
    </row>
    <row r="35" spans="1:21" ht="11.25">
      <c r="A35" s="35">
        <v>1997</v>
      </c>
      <c r="B35" s="84">
        <v>45.2</v>
      </c>
      <c r="C35" s="84">
        <v>73.1</v>
      </c>
      <c r="D35" s="84">
        <v>52.4</v>
      </c>
      <c r="E35" s="84">
        <v>65.8</v>
      </c>
      <c r="F35" s="84">
        <v>61.4</v>
      </c>
      <c r="G35" s="84">
        <v>62</v>
      </c>
      <c r="H35" s="84">
        <v>55.4</v>
      </c>
      <c r="I35" s="84">
        <v>69.8</v>
      </c>
      <c r="J35" s="84">
        <v>57.2</v>
      </c>
      <c r="K35" s="84">
        <v>41.4</v>
      </c>
      <c r="L35" s="84">
        <v>58.4</v>
      </c>
      <c r="M35" s="84">
        <v>58.4</v>
      </c>
      <c r="N35" s="84">
        <v>56.4</v>
      </c>
      <c r="P35" s="20" t="s">
        <v>4</v>
      </c>
      <c r="Q35" s="84">
        <f>+$G$36</f>
        <v>65.4</v>
      </c>
      <c r="T35" s="20" t="s">
        <v>3</v>
      </c>
      <c r="U35" s="84">
        <f>+$F$18</f>
        <v>28.2</v>
      </c>
    </row>
    <row r="36" spans="1:21" ht="11.25">
      <c r="A36" s="35">
        <v>1998</v>
      </c>
      <c r="B36" s="84">
        <v>50.2</v>
      </c>
      <c r="C36" s="84">
        <v>73.7</v>
      </c>
      <c r="D36" s="84">
        <v>52</v>
      </c>
      <c r="E36" s="84">
        <v>66.1</v>
      </c>
      <c r="F36" s="84">
        <v>61.7</v>
      </c>
      <c r="G36" s="84">
        <v>65.4</v>
      </c>
      <c r="H36" s="84">
        <v>57.2</v>
      </c>
      <c r="I36" s="84">
        <v>69.5</v>
      </c>
      <c r="J36" s="84">
        <v>59</v>
      </c>
      <c r="K36" s="84">
        <v>47.6</v>
      </c>
      <c r="L36" s="84">
        <v>60.2</v>
      </c>
      <c r="M36" s="84">
        <v>58.3</v>
      </c>
      <c r="N36" s="84">
        <v>56.1</v>
      </c>
      <c r="P36" s="20" t="s">
        <v>2</v>
      </c>
      <c r="Q36" s="84">
        <f>+$E$36</f>
        <v>66.1</v>
      </c>
      <c r="T36" s="20" t="s">
        <v>7</v>
      </c>
      <c r="U36" s="84">
        <f>+$K$18</f>
        <v>30.4</v>
      </c>
    </row>
    <row r="37" spans="1:21" ht="11.25">
      <c r="A37" s="35">
        <v>1999</v>
      </c>
      <c r="B37" s="84">
        <v>55.9</v>
      </c>
      <c r="C37" s="84">
        <v>74.7</v>
      </c>
      <c r="D37" s="84">
        <v>54.5</v>
      </c>
      <c r="E37" s="84">
        <v>69</v>
      </c>
      <c r="F37" s="84" t="e">
        <f>NA()</f>
        <v>#N/A</v>
      </c>
      <c r="G37" s="84">
        <v>68.4</v>
      </c>
      <c r="H37" s="84">
        <v>60.1</v>
      </c>
      <c r="I37" s="84">
        <v>70.4</v>
      </c>
      <c r="J37" s="84">
        <v>59.6</v>
      </c>
      <c r="K37" s="84">
        <v>48.2</v>
      </c>
      <c r="L37" s="84">
        <v>60.4</v>
      </c>
      <c r="M37" s="84">
        <v>58.9</v>
      </c>
      <c r="N37" s="84">
        <v>58.6</v>
      </c>
      <c r="P37" s="20" t="s">
        <v>19</v>
      </c>
      <c r="Q37" s="84">
        <f>+$I$36</f>
        <v>69.5</v>
      </c>
      <c r="T37" s="20" t="s">
        <v>8</v>
      </c>
      <c r="U37" s="84">
        <f>+$M$18</f>
        <v>32</v>
      </c>
    </row>
    <row r="38" spans="1:21" ht="11.25">
      <c r="A38" s="6" t="s">
        <v>154</v>
      </c>
      <c r="B38" s="86" t="e">
        <f aca="true" t="shared" si="3" ref="B38:N38">+B37-B33</f>
        <v>#N/A</v>
      </c>
      <c r="C38" s="86">
        <f t="shared" si="3"/>
        <v>3.9000000000000057</v>
      </c>
      <c r="D38" s="86">
        <f t="shared" si="3"/>
        <v>1.2000000000000028</v>
      </c>
      <c r="E38" s="86">
        <f t="shared" si="3"/>
        <v>5.899999999999999</v>
      </c>
      <c r="F38" s="86" t="e">
        <f t="shared" si="3"/>
        <v>#N/A</v>
      </c>
      <c r="G38" s="86">
        <f t="shared" si="3"/>
        <v>12.400000000000006</v>
      </c>
      <c r="H38" s="86">
        <f t="shared" si="3"/>
        <v>5</v>
      </c>
      <c r="I38" s="86">
        <f t="shared" si="3"/>
        <v>2.1000000000000085</v>
      </c>
      <c r="J38" s="86">
        <f t="shared" si="3"/>
        <v>5.5</v>
      </c>
      <c r="K38" s="86">
        <f t="shared" si="3"/>
        <v>10.300000000000004</v>
      </c>
      <c r="L38" s="86">
        <f t="shared" si="3"/>
        <v>5.199999999999996</v>
      </c>
      <c r="M38" s="86">
        <f t="shared" si="3"/>
        <v>1</v>
      </c>
      <c r="N38" s="86">
        <f t="shared" si="3"/>
        <v>4.800000000000004</v>
      </c>
      <c r="P38" s="20" t="s">
        <v>18</v>
      </c>
      <c r="Q38" s="84">
        <f>+$C$36</f>
        <v>73.7</v>
      </c>
      <c r="T38" s="20" t="s">
        <v>1</v>
      </c>
      <c r="U38" s="84">
        <f>+$D$18</f>
        <v>35.3</v>
      </c>
    </row>
    <row r="42" spans="1:2" ht="11.25">
      <c r="A42" s="6" t="s">
        <v>22</v>
      </c>
      <c r="B42" s="6" t="s">
        <v>152</v>
      </c>
    </row>
    <row r="43" ht="11.25">
      <c r="B43" s="85" t="s">
        <v>153</v>
      </c>
    </row>
  </sheetData>
  <hyperlinks>
    <hyperlink ref="B43" r:id="rId1" display="http://europa.eu.int/comm/enlargement/report_10_99/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O37" sqref="O37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168</v>
      </c>
    </row>
    <row r="4" spans="1:4" ht="11.25">
      <c r="A4" s="6" t="s">
        <v>169</v>
      </c>
      <c r="B4" s="6" t="s">
        <v>183</v>
      </c>
      <c r="C4" s="6" t="s">
        <v>170</v>
      </c>
      <c r="D4" s="6" t="s">
        <v>184</v>
      </c>
    </row>
    <row r="5" spans="1:5" ht="11.25">
      <c r="A5" s="35" t="s">
        <v>173</v>
      </c>
      <c r="B5" s="93">
        <v>10111</v>
      </c>
      <c r="C5" s="23">
        <f>+B5/B$15</f>
        <v>0.11673093352420975</v>
      </c>
      <c r="D5" s="6">
        <v>195802</v>
      </c>
      <c r="E5" s="23">
        <f aca="true" t="shared" si="0" ref="E5:E14">+D5/D$15</f>
        <v>0.0976458513903171</v>
      </c>
    </row>
    <row r="6" spans="1:5" ht="11.25">
      <c r="A6" s="35" t="s">
        <v>174</v>
      </c>
      <c r="B6" s="6">
        <v>17421</v>
      </c>
      <c r="C6" s="23">
        <f aca="true" t="shared" si="1" ref="C6:C14">+B6/B$15</f>
        <v>0.20112447759126278</v>
      </c>
      <c r="D6" s="6">
        <v>217026</v>
      </c>
      <c r="E6" s="23">
        <f t="shared" si="0"/>
        <v>0.10823019450176688</v>
      </c>
    </row>
    <row r="7" spans="1:5" ht="11.25">
      <c r="A7" s="35" t="s">
        <v>175</v>
      </c>
      <c r="B7" s="6">
        <v>2465</v>
      </c>
      <c r="C7" s="23">
        <f t="shared" si="1"/>
        <v>0.028458288115634164</v>
      </c>
      <c r="D7" s="6">
        <v>69029</v>
      </c>
      <c r="E7" s="23">
        <f t="shared" si="0"/>
        <v>0.034424548654366144</v>
      </c>
    </row>
    <row r="8" spans="1:5" ht="11.25">
      <c r="A8" s="35" t="s">
        <v>176</v>
      </c>
      <c r="B8" s="6">
        <v>4337</v>
      </c>
      <c r="C8" s="23">
        <f t="shared" si="1"/>
        <v>0.050070424161259786</v>
      </c>
      <c r="D8" s="6">
        <v>68986</v>
      </c>
      <c r="E8" s="23">
        <f t="shared" si="0"/>
        <v>0.03440310468745169</v>
      </c>
    </row>
    <row r="9" spans="1:5" ht="11.25">
      <c r="A9" s="35" t="s">
        <v>177</v>
      </c>
      <c r="B9" s="6">
        <v>1263</v>
      </c>
      <c r="C9" s="23">
        <f t="shared" si="1"/>
        <v>0.014581264864116003</v>
      </c>
      <c r="D9" s="6">
        <v>39466</v>
      </c>
      <c r="E9" s="23">
        <f t="shared" si="0"/>
        <v>0.01968157205222753</v>
      </c>
    </row>
    <row r="10" spans="1:5" ht="11.25">
      <c r="A10" s="35" t="s">
        <v>178</v>
      </c>
      <c r="B10" s="6">
        <v>4035</v>
      </c>
      <c r="C10" s="23">
        <f t="shared" si="1"/>
        <v>0.046583850931677016</v>
      </c>
      <c r="D10" s="6">
        <v>49034</v>
      </c>
      <c r="E10" s="23">
        <f t="shared" si="0"/>
        <v>0.02445310403914571</v>
      </c>
    </row>
    <row r="11" spans="1:5" ht="11.25">
      <c r="A11" s="35" t="s">
        <v>179</v>
      </c>
      <c r="B11" s="6">
        <v>23715</v>
      </c>
      <c r="C11" s="23">
        <f t="shared" si="1"/>
        <v>0.2737883580779976</v>
      </c>
      <c r="D11" s="6">
        <v>971900</v>
      </c>
      <c r="E11" s="23">
        <f t="shared" si="0"/>
        <v>0.48468352195712605</v>
      </c>
    </row>
    <row r="12" spans="1:5" ht="11.25">
      <c r="A12" s="35" t="s">
        <v>180</v>
      </c>
      <c r="B12" s="6">
        <v>1313</v>
      </c>
      <c r="C12" s="23">
        <f t="shared" si="1"/>
        <v>0.015158512087556858</v>
      </c>
      <c r="D12" s="6">
        <v>35577</v>
      </c>
      <c r="E12" s="23">
        <f t="shared" si="0"/>
        <v>0.017742139788732042</v>
      </c>
    </row>
    <row r="13" spans="1:5" ht="11.25">
      <c r="A13" s="35" t="s">
        <v>181</v>
      </c>
      <c r="B13" s="6">
        <v>5207</v>
      </c>
      <c r="C13" s="23">
        <f t="shared" si="1"/>
        <v>0.060114525849130664</v>
      </c>
      <c r="D13" s="6">
        <v>45799</v>
      </c>
      <c r="E13" s="23">
        <f t="shared" si="0"/>
        <v>0.0228398195515119</v>
      </c>
    </row>
    <row r="14" spans="1:5" ht="11.25">
      <c r="A14" s="35" t="s">
        <v>182</v>
      </c>
      <c r="B14" s="6">
        <v>16751</v>
      </c>
      <c r="C14" s="23">
        <f t="shared" si="1"/>
        <v>0.19338936479715532</v>
      </c>
      <c r="D14" s="6">
        <v>312607</v>
      </c>
      <c r="E14" s="23">
        <f t="shared" si="0"/>
        <v>0.15589614337735497</v>
      </c>
    </row>
    <row r="15" spans="1:5" ht="11.25">
      <c r="A15" s="88" t="s">
        <v>50</v>
      </c>
      <c r="B15" s="5">
        <f>SUM(B5:B14)</f>
        <v>86618</v>
      </c>
      <c r="C15" s="5"/>
      <c r="D15" s="5">
        <f>SUM(D5:D14)</f>
        <v>2005226</v>
      </c>
      <c r="E15" s="5"/>
    </row>
    <row r="18" spans="1:2" ht="11.25">
      <c r="A18" s="6" t="s">
        <v>21</v>
      </c>
      <c r="B18" s="6" t="s">
        <v>171</v>
      </c>
    </row>
    <row r="19" spans="1:2" ht="11.25">
      <c r="A19" s="6" t="s">
        <v>22</v>
      </c>
      <c r="B19" s="6" t="s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4" sqref="I4:I17"/>
    </sheetView>
  </sheetViews>
  <sheetFormatPr defaultColWidth="9.140625" defaultRowHeight="12.75"/>
  <sheetData>
    <row r="1" ht="12.75">
      <c r="A1" s="112" t="s">
        <v>231</v>
      </c>
    </row>
    <row r="3" spans="1:8" ht="12.75">
      <c r="A3" s="112"/>
      <c r="B3" s="112">
        <v>1990</v>
      </c>
      <c r="C3" s="112">
        <v>1995</v>
      </c>
      <c r="D3" s="112">
        <v>1996</v>
      </c>
      <c r="E3" s="112">
        <v>1997</v>
      </c>
      <c r="F3" s="112">
        <v>1998</v>
      </c>
      <c r="G3" s="112">
        <v>1999</v>
      </c>
      <c r="H3" s="112">
        <v>2000</v>
      </c>
    </row>
    <row r="4" spans="1:9" ht="12.75">
      <c r="A4" t="s">
        <v>0</v>
      </c>
      <c r="B4">
        <v>8</v>
      </c>
      <c r="C4">
        <v>29.9</v>
      </c>
      <c r="D4">
        <v>23.9</v>
      </c>
      <c r="E4">
        <v>31.6</v>
      </c>
      <c r="F4">
        <v>30.4</v>
      </c>
      <c r="G4">
        <v>12.4</v>
      </c>
      <c r="H4">
        <v>5.8</v>
      </c>
      <c r="I4" s="117">
        <f>+H4/C4-1</f>
        <v>-0.8060200668896321</v>
      </c>
    </row>
    <row r="5" spans="1:9" ht="12.75">
      <c r="A5" t="s">
        <v>18</v>
      </c>
      <c r="B5">
        <v>34.3</v>
      </c>
      <c r="C5">
        <v>36.2</v>
      </c>
      <c r="D5">
        <v>35.4</v>
      </c>
      <c r="E5">
        <v>35.7</v>
      </c>
      <c r="F5">
        <v>38.2</v>
      </c>
      <c r="G5">
        <v>40.7</v>
      </c>
      <c r="H5">
        <v>42.9</v>
      </c>
      <c r="I5" s="117">
        <f aca="true" t="shared" si="0" ref="I5:I17">+H5/C5-1</f>
        <v>0.1850828729281766</v>
      </c>
    </row>
    <row r="6" spans="1:9" ht="12.75">
      <c r="A6" t="s">
        <v>1</v>
      </c>
      <c r="B6">
        <v>15</v>
      </c>
      <c r="C6">
        <v>25.6</v>
      </c>
      <c r="D6">
        <v>22.2</v>
      </c>
      <c r="E6">
        <v>23.1</v>
      </c>
      <c r="F6">
        <v>24.7</v>
      </c>
      <c r="G6">
        <v>26.2</v>
      </c>
      <c r="H6">
        <v>31.9</v>
      </c>
      <c r="I6" s="117">
        <f t="shared" si="0"/>
        <v>0.24609374999999978</v>
      </c>
    </row>
    <row r="7" spans="1:9" ht="12.75">
      <c r="A7" t="s">
        <v>2</v>
      </c>
      <c r="C7">
        <v>0.4</v>
      </c>
      <c r="D7">
        <v>0.7</v>
      </c>
      <c r="E7">
        <v>1</v>
      </c>
      <c r="F7">
        <v>1</v>
      </c>
      <c r="G7">
        <v>1.4</v>
      </c>
      <c r="H7">
        <v>1.4</v>
      </c>
      <c r="I7" s="117">
        <f t="shared" si="0"/>
        <v>2.4999999999999996</v>
      </c>
    </row>
    <row r="8" spans="1:9" ht="12.75">
      <c r="A8" t="s">
        <v>3</v>
      </c>
      <c r="B8">
        <v>6.3</v>
      </c>
      <c r="C8">
        <v>28.5</v>
      </c>
      <c r="D8">
        <v>29.3</v>
      </c>
      <c r="E8">
        <v>34.9</v>
      </c>
      <c r="F8">
        <v>37</v>
      </c>
      <c r="G8">
        <v>39.9</v>
      </c>
      <c r="H8">
        <v>50.8</v>
      </c>
      <c r="I8" s="117">
        <f t="shared" si="0"/>
        <v>0.7824561403508772</v>
      </c>
    </row>
    <row r="9" spans="1:9" ht="12.75">
      <c r="A9" t="s">
        <v>5</v>
      </c>
      <c r="C9">
        <v>1.5</v>
      </c>
      <c r="D9">
        <v>1.8</v>
      </c>
      <c r="E9">
        <v>2.8</v>
      </c>
      <c r="F9">
        <v>2.6</v>
      </c>
      <c r="G9">
        <v>1.8</v>
      </c>
      <c r="H9">
        <v>1.6</v>
      </c>
      <c r="I9" s="117">
        <f t="shared" si="0"/>
        <v>0.06666666666666665</v>
      </c>
    </row>
    <row r="10" spans="1:9" ht="12.75">
      <c r="A10" t="s">
        <v>4</v>
      </c>
      <c r="C10">
        <v>1</v>
      </c>
      <c r="D10">
        <v>1.1</v>
      </c>
      <c r="E10">
        <v>1.1</v>
      </c>
      <c r="F10">
        <v>0.9</v>
      </c>
      <c r="G10">
        <v>0.4</v>
      </c>
      <c r="H10">
        <v>0.4</v>
      </c>
      <c r="I10" s="117">
        <f t="shared" si="0"/>
        <v>-0.6</v>
      </c>
    </row>
    <row r="11" spans="1:9" ht="12.75">
      <c r="A11" t="s">
        <v>19</v>
      </c>
      <c r="B11">
        <v>4.8</v>
      </c>
      <c r="C11">
        <v>13.7</v>
      </c>
      <c r="D11">
        <v>9.7</v>
      </c>
      <c r="E11">
        <v>9</v>
      </c>
      <c r="F11">
        <v>11.2</v>
      </c>
      <c r="G11">
        <v>10.5</v>
      </c>
      <c r="H11">
        <v>14.3</v>
      </c>
      <c r="I11" s="117">
        <f t="shared" si="0"/>
        <v>0.04379562043795637</v>
      </c>
    </row>
    <row r="12" spans="1:9" ht="12.75">
      <c r="A12" t="s">
        <v>6</v>
      </c>
      <c r="B12">
        <v>48.9</v>
      </c>
      <c r="C12">
        <v>66.2</v>
      </c>
      <c r="D12">
        <v>70</v>
      </c>
      <c r="E12">
        <v>92</v>
      </c>
      <c r="F12">
        <v>91.8</v>
      </c>
      <c r="G12">
        <v>80.3</v>
      </c>
      <c r="H12">
        <v>75.9</v>
      </c>
      <c r="I12" s="117">
        <f t="shared" si="0"/>
        <v>0.1465256797583081</v>
      </c>
    </row>
    <row r="13" spans="1:9" ht="12.75">
      <c r="A13" t="s">
        <v>7</v>
      </c>
      <c r="B13">
        <v>12.8</v>
      </c>
      <c r="C13">
        <v>17.9</v>
      </c>
      <c r="D13">
        <v>14.9</v>
      </c>
      <c r="E13">
        <v>12.5</v>
      </c>
      <c r="F13">
        <v>12.1</v>
      </c>
      <c r="G13">
        <v>11.7</v>
      </c>
      <c r="H13">
        <v>12.2</v>
      </c>
      <c r="I13" s="117">
        <f t="shared" si="0"/>
        <v>-0.3184357541899441</v>
      </c>
    </row>
    <row r="14" spans="1:9" ht="12.75">
      <c r="A14" t="s">
        <v>8</v>
      </c>
      <c r="C14">
        <v>3.6</v>
      </c>
      <c r="D14">
        <v>3.6</v>
      </c>
      <c r="E14">
        <v>3.6</v>
      </c>
      <c r="F14">
        <v>3.4</v>
      </c>
      <c r="G14">
        <v>3.7</v>
      </c>
      <c r="H14">
        <v>3.9</v>
      </c>
      <c r="I14" s="117">
        <f t="shared" si="0"/>
        <v>0.08333333333333326</v>
      </c>
    </row>
    <row r="15" spans="1:9" ht="12.75">
      <c r="A15" t="s">
        <v>190</v>
      </c>
      <c r="C15">
        <v>0.1</v>
      </c>
      <c r="D15">
        <v>0.2</v>
      </c>
      <c r="E15">
        <v>0.2</v>
      </c>
      <c r="F15">
        <v>0.2</v>
      </c>
      <c r="G15">
        <v>0.2</v>
      </c>
      <c r="H15">
        <v>0.3</v>
      </c>
      <c r="I15" s="117">
        <f t="shared" si="0"/>
        <v>1.9999999999999996</v>
      </c>
    </row>
    <row r="16" spans="1:9" ht="12.75">
      <c r="A16" t="s">
        <v>20</v>
      </c>
      <c r="B16">
        <v>101.3</v>
      </c>
      <c r="C16">
        <v>214.7</v>
      </c>
      <c r="D16">
        <v>207.3</v>
      </c>
      <c r="E16">
        <v>255.4</v>
      </c>
      <c r="F16">
        <v>246.6</v>
      </c>
      <c r="G16">
        <v>312.9</v>
      </c>
      <c r="H16">
        <v>374.8</v>
      </c>
      <c r="I16" s="117">
        <f t="shared" si="0"/>
        <v>0.7456916627852819</v>
      </c>
    </row>
    <row r="17" spans="1:9" ht="12.75">
      <c r="A17" t="s">
        <v>232</v>
      </c>
      <c r="C17">
        <f aca="true" t="shared" si="1" ref="C17:H17">SUM(C4:C16)-C4-C13-C16</f>
        <v>176.8</v>
      </c>
      <c r="D17">
        <f t="shared" si="1"/>
        <v>174.00000000000006</v>
      </c>
      <c r="E17">
        <f t="shared" si="1"/>
        <v>203.39999999999995</v>
      </c>
      <c r="F17">
        <f t="shared" si="1"/>
        <v>211.00000000000003</v>
      </c>
      <c r="G17">
        <f t="shared" si="1"/>
        <v>205.0999999999999</v>
      </c>
      <c r="H17">
        <f t="shared" si="1"/>
        <v>223.40000000000003</v>
      </c>
      <c r="I17" s="117">
        <f t="shared" si="0"/>
        <v>0.26357466063348434</v>
      </c>
    </row>
    <row r="19" spans="1:2" ht="12.75">
      <c r="A19" t="s">
        <v>214</v>
      </c>
      <c r="B19" t="s">
        <v>215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9"/>
  <sheetViews>
    <sheetView workbookViewId="0" topLeftCell="A14">
      <selection activeCell="E40" sqref="E40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58</v>
      </c>
    </row>
    <row r="2" ht="11.25">
      <c r="A2" s="14" t="s">
        <v>59</v>
      </c>
    </row>
    <row r="4" spans="3:15" ht="11.25">
      <c r="C4" s="6" t="s">
        <v>41</v>
      </c>
      <c r="D4" s="6" t="s">
        <v>42</v>
      </c>
      <c r="E4" s="6" t="s">
        <v>43</v>
      </c>
      <c r="F4" s="7" t="s">
        <v>51</v>
      </c>
      <c r="G4" s="7"/>
      <c r="H4" s="7"/>
      <c r="I4" s="7"/>
      <c r="J4" s="7"/>
      <c r="K4" s="7"/>
      <c r="L4" s="7"/>
      <c r="M4" s="7"/>
      <c r="N4" s="7"/>
      <c r="O4" s="8"/>
    </row>
    <row r="5" spans="1:6" ht="11.25">
      <c r="A5" s="20" t="s">
        <v>1</v>
      </c>
      <c r="B5" s="6">
        <v>1993</v>
      </c>
      <c r="C5" s="25">
        <f>+manip_road!$E$20</f>
        <v>0</v>
      </c>
      <c r="D5" s="25">
        <f>+manip_rail!$E$25</f>
        <v>0</v>
      </c>
      <c r="E5" s="25">
        <f>+manip_inlandwaterways!$E$26</f>
        <v>0</v>
      </c>
      <c r="F5" s="25">
        <f>+manip_oilpipelines!$E$22</f>
        <v>0</v>
      </c>
    </row>
    <row r="6" spans="1:6" ht="11.25">
      <c r="A6" s="20"/>
      <c r="B6" s="6">
        <v>1998</v>
      </c>
      <c r="C6" s="25">
        <f>+manip_road!$E$25</f>
        <v>0</v>
      </c>
      <c r="D6" s="25">
        <f>+manip_rail!$E$30</f>
        <v>0</v>
      </c>
      <c r="E6" s="25">
        <f>+manip_inlandwaterways!$E$31</f>
        <v>0</v>
      </c>
      <c r="F6" s="25">
        <f>+manip_oilpipelines!$E$27</f>
        <v>0</v>
      </c>
    </row>
    <row r="7" spans="1:6" ht="11.25">
      <c r="A7" s="20" t="s">
        <v>2</v>
      </c>
      <c r="B7" s="6">
        <v>1993</v>
      </c>
      <c r="C7" s="25">
        <f>+manip_road!$F$20</f>
        <v>0</v>
      </c>
      <c r="D7" s="25">
        <f>+manip_rail!$F$25</f>
        <v>0</v>
      </c>
      <c r="E7" s="25">
        <f>+manip_inlandwaterways!$F$26</f>
        <v>0</v>
      </c>
      <c r="F7" s="25">
        <f>+manip_oilpipelines!$F$22</f>
        <v>0</v>
      </c>
    </row>
    <row r="8" spans="1:6" ht="11.25">
      <c r="A8" s="20"/>
      <c r="B8" s="6">
        <v>1998</v>
      </c>
      <c r="C8" s="25">
        <f>+manip_road!$F$25</f>
        <v>0</v>
      </c>
      <c r="D8" s="25">
        <f>+manip_rail!$F$30</f>
        <v>0</v>
      </c>
      <c r="E8" s="25">
        <f>+manip_inlandwaterways!$F$31</f>
        <v>0</v>
      </c>
      <c r="F8" s="25">
        <f>+manip_oilpipelines!$F$27</f>
        <v>0</v>
      </c>
    </row>
    <row r="9" spans="1:6" ht="11.25">
      <c r="A9" s="20" t="s">
        <v>3</v>
      </c>
      <c r="B9" s="6">
        <v>1993</v>
      </c>
      <c r="C9" s="25">
        <f>+manip_road!$G$20</f>
        <v>0</v>
      </c>
      <c r="D9" s="25">
        <f>+manip_rail!$G$25</f>
        <v>0</v>
      </c>
      <c r="E9" s="25">
        <f>+manip_inlandwaterways!$G$26</f>
        <v>0</v>
      </c>
      <c r="F9" s="25">
        <f>+manip_oilpipelines!$G$22</f>
        <v>0</v>
      </c>
    </row>
    <row r="10" spans="1:6" ht="11.25">
      <c r="A10" s="20"/>
      <c r="B10" s="6">
        <v>1998</v>
      </c>
      <c r="C10" s="25">
        <f>+manip_road!$G$25</f>
        <v>0</v>
      </c>
      <c r="D10" s="25">
        <f>+manip_rail!$G$30</f>
        <v>0</v>
      </c>
      <c r="E10" s="25">
        <f>+manip_inlandwaterways!$G$31</f>
        <v>0</v>
      </c>
      <c r="F10" s="25">
        <f>+manip_oilpipelines!$G$27</f>
        <v>0</v>
      </c>
    </row>
    <row r="11" spans="1:6" ht="11.25">
      <c r="A11" s="20" t="s">
        <v>5</v>
      </c>
      <c r="B11" s="6">
        <v>1993</v>
      </c>
      <c r="C11" s="25">
        <f>+manip_road!$I$20</f>
        <v>0</v>
      </c>
      <c r="D11" s="25">
        <f>+manip_rail!$I$25</f>
        <v>0</v>
      </c>
      <c r="E11" s="25">
        <f>+manip_inlandwaterways!$I$26</f>
        <v>0</v>
      </c>
      <c r="F11" s="25">
        <f>+manip_oilpipelines!$I$22</f>
        <v>0</v>
      </c>
    </row>
    <row r="12" spans="1:6" ht="11.25">
      <c r="A12" s="20"/>
      <c r="B12" s="6">
        <v>1998</v>
      </c>
      <c r="C12" s="25">
        <f>+manip_road!$I$25</f>
        <v>0</v>
      </c>
      <c r="D12" s="25">
        <f>+manip_rail!$I$30</f>
        <v>0</v>
      </c>
      <c r="E12" s="25">
        <f>+manip_inlandwaterways!$I$31</f>
        <v>0</v>
      </c>
      <c r="F12" s="25">
        <f>+manip_oilpipelines!$I$27</f>
        <v>0</v>
      </c>
    </row>
    <row r="13" spans="1:6" ht="11.25">
      <c r="A13" s="20" t="s">
        <v>6</v>
      </c>
      <c r="B13" s="6">
        <v>1993</v>
      </c>
      <c r="C13" s="25">
        <f>+manip_road!$K$20</f>
        <v>0</v>
      </c>
      <c r="D13" s="25">
        <f>+manip_rail!$K$25</f>
        <v>0</v>
      </c>
      <c r="E13" s="25">
        <f>+manip_inlandwaterways!$K$26</f>
        <v>0</v>
      </c>
      <c r="F13" s="25">
        <f>+manip_oilpipelines!$K$22</f>
        <v>0</v>
      </c>
    </row>
    <row r="14" spans="1:6" ht="11.25">
      <c r="A14" s="20"/>
      <c r="B14" s="6">
        <v>1998</v>
      </c>
      <c r="C14" s="25">
        <f>+manip_road!$K$25</f>
        <v>0</v>
      </c>
      <c r="D14" s="25">
        <f>+manip_rail!$K$30</f>
        <v>0</v>
      </c>
      <c r="E14" s="25">
        <f>+manip_inlandwaterways!$K$31</f>
        <v>0</v>
      </c>
      <c r="F14" s="25">
        <f>+manip_oilpipelines!$K$27</f>
        <v>0</v>
      </c>
    </row>
    <row r="15" spans="1:6" ht="11.25">
      <c r="A15" s="20" t="s">
        <v>7</v>
      </c>
      <c r="B15" s="6">
        <v>1993</v>
      </c>
      <c r="C15" s="25">
        <f>+manip_road!$L$20</f>
        <v>0</v>
      </c>
      <c r="D15" s="25">
        <f>+manip_rail!$L$25</f>
        <v>0</v>
      </c>
      <c r="E15" s="25">
        <f>+manip_inlandwaterways!$L$26</f>
        <v>0</v>
      </c>
      <c r="F15" s="25">
        <f>+manip_oilpipelines!$L$22</f>
        <v>0</v>
      </c>
    </row>
    <row r="16" spans="1:6" ht="11.25">
      <c r="A16" s="20"/>
      <c r="B16" s="6">
        <v>1998</v>
      </c>
      <c r="C16" s="25">
        <f>+manip_road!$L$25</f>
        <v>0</v>
      </c>
      <c r="D16" s="25">
        <f>+manip_rail!$L$30</f>
        <v>0</v>
      </c>
      <c r="E16" s="25">
        <f>+manip_inlandwaterways!$L$31</f>
        <v>0</v>
      </c>
      <c r="F16" s="25">
        <f>+manip_oilpipelines!$L$27</f>
        <v>0</v>
      </c>
    </row>
    <row r="17" spans="1:6" ht="11.25">
      <c r="A17" s="20" t="s">
        <v>9</v>
      </c>
      <c r="B17" s="6">
        <v>1993</v>
      </c>
      <c r="C17" s="25">
        <f>+manip_road!$M$22</f>
        <v>0</v>
      </c>
      <c r="D17" s="25">
        <f>+manip_rail!$M$25</f>
        <v>0</v>
      </c>
      <c r="E17" s="25">
        <f>+manip_inlandwaterways!$M$26</f>
        <v>0</v>
      </c>
      <c r="F17" s="25">
        <f>+manip_oilpipelines!$M$22</f>
        <v>0</v>
      </c>
    </row>
    <row r="18" spans="1:6" ht="11.25">
      <c r="A18" s="20"/>
      <c r="B18" s="6">
        <v>1998</v>
      </c>
      <c r="C18" s="25">
        <f>+manip_road!$M$25</f>
        <v>0</v>
      </c>
      <c r="D18" s="25">
        <f>+manip_rail!$M$30</f>
        <v>0</v>
      </c>
      <c r="E18" s="25">
        <f>+manip_inlandwaterways!$M$31</f>
        <v>0</v>
      </c>
      <c r="F18" s="25">
        <f>+manip_oilpipelines!$M$27</f>
        <v>0</v>
      </c>
    </row>
    <row r="19" spans="1:6" ht="11.25">
      <c r="A19" s="20" t="s">
        <v>8</v>
      </c>
      <c r="B19" s="6">
        <v>1993</v>
      </c>
      <c r="C19" s="25">
        <f>+manip_road!$N$20</f>
        <v>0</v>
      </c>
      <c r="D19" s="25">
        <f>+manip_rail!$N$25</f>
        <v>0</v>
      </c>
      <c r="E19" s="25">
        <f>+manip_inlandwaterways!$N$26</f>
        <v>0</v>
      </c>
      <c r="F19" s="25">
        <f>+manip_oilpipelines!$N$22</f>
        <v>0</v>
      </c>
    </row>
    <row r="20" spans="1:6" ht="11.25">
      <c r="A20" s="20"/>
      <c r="B20" s="6">
        <v>1998</v>
      </c>
      <c r="C20" s="25">
        <f>+manip_road!$N$25</f>
        <v>0</v>
      </c>
      <c r="D20" s="25">
        <f>+manip_rail!$N$30</f>
        <v>0</v>
      </c>
      <c r="E20" s="25">
        <f>+manip_inlandwaterways!$N$31</f>
        <v>0</v>
      </c>
      <c r="F20" s="25">
        <f>+manip_oilpipelines!$N$27</f>
        <v>0</v>
      </c>
    </row>
    <row r="21" spans="1:6" ht="11.25">
      <c r="A21" s="10" t="s">
        <v>20</v>
      </c>
      <c r="B21" s="6">
        <v>1993</v>
      </c>
      <c r="C21" s="25">
        <f>+manip_road!$O$20</f>
        <v>0</v>
      </c>
      <c r="D21" s="25">
        <f>+manip_rail!$N$25</f>
        <v>0</v>
      </c>
      <c r="E21" s="25">
        <f>+manip_inlandwaterways!$O$26</f>
        <v>0</v>
      </c>
      <c r="F21" s="25">
        <f>+manip_oilpipelines!$O$22</f>
        <v>0</v>
      </c>
    </row>
    <row r="22" spans="2:6" ht="11.25">
      <c r="B22" s="6">
        <v>1998</v>
      </c>
      <c r="C22" s="25">
        <f>+manip_road!$O$25</f>
        <v>0</v>
      </c>
      <c r="D22" s="25">
        <f>+manip_rail!$O$30</f>
        <v>0</v>
      </c>
      <c r="E22" s="25">
        <f>+manip_inlandwaterways!$O$31</f>
        <v>0</v>
      </c>
      <c r="F22" s="25">
        <f>+manip_oilpipelines!$O$23</f>
        <v>0</v>
      </c>
    </row>
    <row r="24" spans="1:2" ht="11.25">
      <c r="A24" s="6" t="s">
        <v>22</v>
      </c>
      <c r="B24" s="6" t="s">
        <v>16</v>
      </c>
    </row>
    <row r="25" spans="1:2" ht="11.25">
      <c r="A25" s="6" t="s">
        <v>21</v>
      </c>
      <c r="B25" s="6" t="s">
        <v>60</v>
      </c>
    </row>
    <row r="26" ht="11.25">
      <c r="B26" s="6" t="s">
        <v>61</v>
      </c>
    </row>
    <row r="27" ht="11.25">
      <c r="B27" s="6" t="s">
        <v>62</v>
      </c>
    </row>
    <row r="29" ht="11.25">
      <c r="A29" s="5" t="s">
        <v>202</v>
      </c>
    </row>
    <row r="30" spans="2:9" ht="11.25">
      <c r="B30" s="6" t="s">
        <v>41</v>
      </c>
      <c r="C30" s="6" t="s">
        <v>42</v>
      </c>
      <c r="D30" s="6" t="s">
        <v>43</v>
      </c>
      <c r="E30" s="6" t="s">
        <v>51</v>
      </c>
      <c r="H30" s="6" t="s">
        <v>167</v>
      </c>
      <c r="I30" s="6" t="s">
        <v>186</v>
      </c>
    </row>
    <row r="31" spans="1:9" ht="11.25">
      <c r="A31" s="6">
        <v>1990</v>
      </c>
      <c r="B31" s="46" t="e">
        <f>+manip_road!#REF!+manip_road!#REF!+manip_road!#REF!+manip_road!#REF!+manip_road!#REF!+manip_road!#REF!+manip_road!#REF!</f>
        <v>#REF!</v>
      </c>
      <c r="C31" s="46" t="e">
        <f>+manip_rail!#REF!+manip_rail!#REF!+manip_rail!#REF!+manip_rail!#REF!+manip_rail!#REF!+manip_rail!#REF!+manip_rail!#REF!</f>
        <v>#REF!</v>
      </c>
      <c r="D31" s="46" t="e">
        <f>+manip_inlandwaterways!#REF!+manip_inlandwaterways!#REF!+manip_inlandwaterways!#REF!+manip_inlandwaterways!#REF!+manip_inlandwaterways!#REF!+manip_inlandwaterways!#REF!+manip_inlandwaterways!#REF!</f>
        <v>#REF!</v>
      </c>
      <c r="E31" s="46" t="e">
        <f>+manip_oilpipelines!#REF!+manip_oilpipelines!#REF!+manip_oilpipelines!#REF!+manip_oilpipelines!#REF!+manip_oilpipelines!#REF!+manip_oilpipelines!#REF!+manip_oilpipelines!#REF!</f>
        <v>#REF!</v>
      </c>
      <c r="F31" s="13"/>
      <c r="G31" s="90"/>
      <c r="H31" s="27"/>
      <c r="I31" s="46" t="e">
        <f>+B31+C31+D31+E31</f>
        <v>#REF!</v>
      </c>
    </row>
    <row r="32" spans="1:9" ht="11.25">
      <c r="A32" s="6">
        <v>1991</v>
      </c>
      <c r="B32" s="46" t="e">
        <f>+manip_road!#REF!+manip_road!#REF!+manip_road!#REF!+manip_road!#REF!+manip_road!#REF!+manip_road!#REF!+manip_road!#REF!</f>
        <v>#REF!</v>
      </c>
      <c r="C32" s="46" t="e">
        <f>+manip_rail!#REF!+manip_rail!#REF!+manip_rail!#REF!+manip_rail!#REF!+manip_rail!#REF!+manip_rail!#REF!+manip_rail!#REF!</f>
        <v>#REF!</v>
      </c>
      <c r="D32" s="46" t="e">
        <f>+manip_inlandwaterways!#REF!+manip_inlandwaterways!#REF!+manip_inlandwaterways!#REF!+manip_inlandwaterways!#REF!+manip_inlandwaterways!#REF!+manip_inlandwaterways!#REF!+manip_inlandwaterways!#REF!</f>
        <v>#REF!</v>
      </c>
      <c r="E32" s="46" t="e">
        <f>+manip_oilpipelines!#REF!+manip_oilpipelines!#REF!+manip_oilpipelines!#REF!+manip_oilpipelines!#REF!+manip_oilpipelines!#REF!+manip_oilpipelines!#REF!+manip_oilpipelines!#REF!</f>
        <v>#REF!</v>
      </c>
      <c r="F32" s="13"/>
      <c r="G32" s="90"/>
      <c r="H32" s="27"/>
      <c r="I32" s="46" t="e">
        <f aca="true" t="shared" si="0" ref="I32:I40">+B32+C32+D32+E32</f>
        <v>#REF!</v>
      </c>
    </row>
    <row r="33" spans="1:9" ht="11.25">
      <c r="A33" s="6">
        <v>1992</v>
      </c>
      <c r="B33" s="46" t="e">
        <f>+manip_road!#REF!+manip_road!#REF!+manip_road!#REF!+manip_road!#REF!+manip_road!#REF!+manip_road!#REF!+manip_road!#REF!</f>
        <v>#REF!</v>
      </c>
      <c r="C33" s="46" t="e">
        <f>+manip_rail!#REF!+manip_rail!#REF!+manip_rail!#REF!+manip_rail!#REF!+manip_rail!#REF!+manip_rail!#REF!+manip_rail!#REF!</f>
        <v>#REF!</v>
      </c>
      <c r="D33" s="46" t="e">
        <f>+manip_inlandwaterways!#REF!+manip_inlandwaterways!#REF!+manip_inlandwaterways!#REF!+manip_inlandwaterways!#REF!+manip_inlandwaterways!#REF!+manip_inlandwaterways!#REF!+manip_inlandwaterways!#REF!</f>
        <v>#REF!</v>
      </c>
      <c r="E33" s="46" t="e">
        <f>+manip_oilpipelines!#REF!+manip_oilpipelines!#REF!+manip_oilpipelines!#REF!+manip_oilpipelines!#REF!+manip_oilpipelines!#REF!+manip_oilpipelines!#REF!+manip_oilpipelines!#REF!</f>
        <v>#REF!</v>
      </c>
      <c r="F33" s="13"/>
      <c r="G33" s="90"/>
      <c r="H33" s="27"/>
      <c r="I33" s="46" t="e">
        <f t="shared" si="0"/>
        <v>#REF!</v>
      </c>
    </row>
    <row r="34" spans="1:9" ht="11.25">
      <c r="A34" s="6">
        <v>1993</v>
      </c>
      <c r="B34" s="46" t="e">
        <f>+manip_road!#REF!+manip_road!#REF!+manip_road!#REF!+manip_road!#REF!+manip_road!#REF!+manip_road!#REF!+manip_road!#REF!</f>
        <v>#REF!</v>
      </c>
      <c r="C34" s="46" t="e">
        <f>+manip_rail!#REF!+manip_rail!#REF!+manip_rail!#REF!+manip_rail!#REF!+manip_rail!#REF!+manip_rail!#REF!+manip_rail!#REF!</f>
        <v>#REF!</v>
      </c>
      <c r="D34" s="46" t="e">
        <f>+manip_inlandwaterways!#REF!+manip_inlandwaterways!#REF!+manip_inlandwaterways!#REF!+manip_inlandwaterways!#REF!+manip_inlandwaterways!#REF!+manip_inlandwaterways!#REF!+manip_inlandwaterways!#REF!</f>
        <v>#REF!</v>
      </c>
      <c r="E34" s="46" t="e">
        <f>+manip_oilpipelines!#REF!+manip_oilpipelines!#REF!+manip_oilpipelines!#REF!+manip_oilpipelines!#REF!+manip_oilpipelines!#REF!+manip_oilpipelines!#REF!+manip_oilpipelines!#REF!</f>
        <v>#REF!</v>
      </c>
      <c r="F34" s="13"/>
      <c r="G34" s="90"/>
      <c r="H34" s="27"/>
      <c r="I34" s="46" t="e">
        <f t="shared" si="0"/>
        <v>#REF!</v>
      </c>
    </row>
    <row r="35" spans="1:9" ht="11.25">
      <c r="A35" s="6">
        <v>1994</v>
      </c>
      <c r="B35" s="46" t="e">
        <f>+manip_road!#REF!+manip_road!#REF!+manip_road!#REF!+manip_road!#REF!+manip_road!#REF!+manip_road!#REF!+manip_road!#REF!</f>
        <v>#REF!</v>
      </c>
      <c r="C35" s="46" t="e">
        <f>+manip_rail!#REF!+manip_rail!#REF!+manip_rail!#REF!+manip_rail!#REF!+manip_rail!#REF!+manip_rail!#REF!+manip_rail!#REF!</f>
        <v>#REF!</v>
      </c>
      <c r="D35" s="46" t="e">
        <f>+manip_inlandwaterways!#REF!+manip_inlandwaterways!#REF!+manip_inlandwaterways!#REF!+manip_inlandwaterways!#REF!+manip_inlandwaterways!#REF!+manip_inlandwaterways!#REF!+manip_inlandwaterways!#REF!</f>
        <v>#REF!</v>
      </c>
      <c r="E35" s="46" t="e">
        <f>+manip_oilpipelines!#REF!+manip_oilpipelines!#REF!+manip_oilpipelines!#REF!+manip_oilpipelines!#REF!+manip_oilpipelines!#REF!+manip_oilpipelines!#REF!+manip_oilpipelines!#REF!</f>
        <v>#REF!</v>
      </c>
      <c r="F35" s="13"/>
      <c r="G35" s="90"/>
      <c r="H35" s="27"/>
      <c r="I35" s="46" t="e">
        <f t="shared" si="0"/>
        <v>#REF!</v>
      </c>
    </row>
    <row r="36" spans="1:9" ht="11.25">
      <c r="A36" s="6">
        <v>1995</v>
      </c>
      <c r="B36" s="46" t="e">
        <f>+manip_road!#REF!+manip_road!#REF!+manip_road!#REF!+manip_road!#REF!+manip_road!#REF!+manip_road!#REF!+manip_road!#REF!</f>
        <v>#REF!</v>
      </c>
      <c r="C36" s="46" t="e">
        <f>+manip_rail!#REF!+manip_rail!#REF!+manip_rail!#REF!+manip_rail!#REF!+manip_rail!#REF!+manip_rail!#REF!+manip_rail!#REF!</f>
        <v>#REF!</v>
      </c>
      <c r="D36" s="46" t="e">
        <f>+manip_inlandwaterways!#REF!+manip_inlandwaterways!#REF!+manip_inlandwaterways!#REF!+manip_inlandwaterways!#REF!+manip_inlandwaterways!#REF!+manip_inlandwaterways!#REF!+manip_inlandwaterways!#REF!</f>
        <v>#REF!</v>
      </c>
      <c r="E36" s="46" t="e">
        <f>+manip_oilpipelines!#REF!+manip_oilpipelines!#REF!+manip_oilpipelines!#REF!+manip_oilpipelines!#REF!+manip_oilpipelines!#REF!+manip_oilpipelines!#REF!+manip_oilpipelines!#REF!</f>
        <v>#REF!</v>
      </c>
      <c r="F36" s="13"/>
      <c r="G36" s="90"/>
      <c r="H36" s="27">
        <f>+'[4]manip_GDP(euro)_AC'!P11/'[4]manip_GDP(euro)_AC'!$P$11*100</f>
        <v>100</v>
      </c>
      <c r="I36" s="46" t="e">
        <f t="shared" si="0"/>
        <v>#REF!</v>
      </c>
    </row>
    <row r="37" spans="1:9" ht="11.25">
      <c r="A37" s="6">
        <v>1996</v>
      </c>
      <c r="B37" s="46">
        <f>+manip_road!P5</f>
        <v>125532</v>
      </c>
      <c r="C37" s="46">
        <f>+manip_rail!P5</f>
        <v>136663</v>
      </c>
      <c r="D37" s="46">
        <f>+manip_inlandwaterways!P5</f>
        <v>4955</v>
      </c>
      <c r="E37" s="46">
        <f>+manip_oilpipelines!P5</f>
        <v>30498</v>
      </c>
      <c r="F37" s="13"/>
      <c r="G37" s="90"/>
      <c r="H37" s="27">
        <f>+'[4]manip_GDP(euro)_AC'!P12/'[4]manip_GDP(euro)_AC'!$P$11*100</f>
        <v>105.04376008006</v>
      </c>
      <c r="I37" s="46">
        <f t="shared" si="0"/>
        <v>297648</v>
      </c>
    </row>
    <row r="38" spans="1:9" ht="11.25">
      <c r="A38" s="6">
        <v>1997</v>
      </c>
      <c r="B38" s="46">
        <f>+manip_road!P6</f>
        <v>146306</v>
      </c>
      <c r="C38" s="46">
        <f>+manip_rail!P6</f>
        <v>139755</v>
      </c>
      <c r="D38" s="46">
        <f>+manip_inlandwaterways!P6</f>
        <v>4673</v>
      </c>
      <c r="E38" s="46">
        <f>+manip_oilpipelines!P6</f>
        <v>30615</v>
      </c>
      <c r="F38" s="13"/>
      <c r="G38" s="90"/>
      <c r="H38" s="27">
        <f>+'[4]manip_GDP(euro)_AC'!P13/'[4]manip_GDP(euro)_AC'!$P$11*100</f>
        <v>110.07582840776917</v>
      </c>
      <c r="I38" s="46">
        <f t="shared" si="0"/>
        <v>321349</v>
      </c>
    </row>
    <row r="39" spans="1:9" ht="11.25">
      <c r="A39" s="6">
        <v>1998</v>
      </c>
      <c r="B39" s="46">
        <f>+manip_road!P7</f>
        <v>154138</v>
      </c>
      <c r="C39" s="46">
        <f>+manip_rail!P7</f>
        <v>129745</v>
      </c>
      <c r="D39" s="46">
        <f>+manip_inlandwaterways!P7</f>
        <v>4848</v>
      </c>
      <c r="E39" s="46">
        <f>+manip_oilpipelines!P7</f>
        <v>34858</v>
      </c>
      <c r="F39" s="13"/>
      <c r="G39" s="90"/>
      <c r="H39" s="27">
        <f>+'[4]manip_GDP(euro)_AC'!P14/'[4]manip_GDP(euro)_AC'!$P$11*100</f>
        <v>113.29727202785658</v>
      </c>
      <c r="I39" s="46">
        <f t="shared" si="0"/>
        <v>323589</v>
      </c>
    </row>
    <row r="40" spans="1:9" ht="11.25">
      <c r="A40" s="6">
        <v>1999</v>
      </c>
      <c r="B40" s="46">
        <f>+manip_road!P8</f>
        <v>161396</v>
      </c>
      <c r="C40" s="46">
        <f>+manip_rail!P8</f>
        <v>119514</v>
      </c>
      <c r="D40" s="46">
        <f>+manip_inlandwaterways!P8</f>
        <v>4455</v>
      </c>
      <c r="E40" s="46">
        <f>+manip_oilpipelines!P8</f>
        <v>34394</v>
      </c>
      <c r="F40" s="13"/>
      <c r="G40" s="90"/>
      <c r="H40" s="27">
        <f>+'[4]manip_GDP(euro)_AC'!P15/'[4]manip_GDP(euro)_AC'!$P$11*100</f>
        <v>113.31536783198905</v>
      </c>
      <c r="I40" s="46">
        <f t="shared" si="0"/>
        <v>319759</v>
      </c>
    </row>
    <row r="41" spans="1:9" ht="11.25">
      <c r="A41" s="6">
        <v>2000</v>
      </c>
      <c r="B41" s="46">
        <f>+manip_road!P9</f>
        <v>168796</v>
      </c>
      <c r="C41" s="46">
        <f>+manip_rail!P9</f>
        <v>124028</v>
      </c>
      <c r="D41" s="46">
        <f>+manip_inlandwaterways!P9</f>
        <v>4147</v>
      </c>
      <c r="E41" s="46" t="e">
        <f>NA()</f>
        <v>#N/A</v>
      </c>
      <c r="G41" s="90"/>
      <c r="H41" s="27">
        <f>+'[4]manip_GDP(euro)_AC'!P16/'[4]manip_GDP(euro)_AC'!$P$11*100</f>
        <v>119.0760548066561</v>
      </c>
      <c r="I41" s="46">
        <f>+B41+C41+D41</f>
        <v>296971</v>
      </c>
    </row>
    <row r="42" spans="1:2" ht="11.25">
      <c r="A42" s="6" t="s">
        <v>21</v>
      </c>
      <c r="B42" s="6" t="s">
        <v>203</v>
      </c>
    </row>
    <row r="43" ht="11.25">
      <c r="E43" s="13"/>
    </row>
    <row r="45" ht="11.25">
      <c r="B45" s="23">
        <f>+B41/B37-1</f>
        <v>0.34464519007105765</v>
      </c>
    </row>
    <row r="48" spans="2:3" ht="11.25">
      <c r="B48" s="23"/>
      <c r="C48" s="22"/>
    </row>
    <row r="49" ht="11.25">
      <c r="B4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5" sqref="B5"/>
    </sheetView>
  </sheetViews>
  <sheetFormatPr defaultColWidth="9.140625" defaultRowHeight="12.75"/>
  <cols>
    <col min="1" max="3" width="9.140625" style="6" customWidth="1"/>
    <col min="4" max="4" width="12.00390625" style="6" customWidth="1"/>
    <col min="5" max="5" width="9.140625" style="6" customWidth="1"/>
    <col min="6" max="6" width="11.421875" style="6" customWidth="1"/>
    <col min="7" max="16384" width="9.140625" style="6" customWidth="1"/>
  </cols>
  <sheetData>
    <row r="1" ht="11.25">
      <c r="A1" s="5" t="s">
        <v>226</v>
      </c>
    </row>
    <row r="2" ht="11.25">
      <c r="A2" s="14" t="s">
        <v>158</v>
      </c>
    </row>
    <row r="4" ht="11.25">
      <c r="A4" s="6" t="s">
        <v>227</v>
      </c>
    </row>
    <row r="5" spans="2:4" ht="11.25">
      <c r="B5" s="6">
        <v>1996</v>
      </c>
      <c r="C5" s="6">
        <v>2000</v>
      </c>
      <c r="D5" s="43" t="s">
        <v>199</v>
      </c>
    </row>
    <row r="6" spans="1:8" ht="11.25">
      <c r="A6" s="97" t="s">
        <v>189</v>
      </c>
      <c r="B6" s="9" t="e">
        <f>+country_split!B5/'[5]manip_GDP(US$)_AC'!$B$12</f>
        <v>#N/A</v>
      </c>
      <c r="C6" s="9" t="e">
        <f>+country_split!B8/'[4]manip_GDP(euro)_AC'!$B$15*1000</f>
        <v>#N/A</v>
      </c>
      <c r="D6" s="43" t="e">
        <f>+C6/B6-1</f>
        <v>#N/A</v>
      </c>
      <c r="G6" s="6">
        <v>1996</v>
      </c>
      <c r="H6" s="6">
        <v>2000</v>
      </c>
    </row>
    <row r="7" spans="1:8" ht="11.25">
      <c r="A7" s="97" t="s">
        <v>0</v>
      </c>
      <c r="B7" s="9">
        <f>+country_split!C5/'[5]manip_GDP(US$)_AC'!$C$12*1000</f>
        <v>3002.2886455090315</v>
      </c>
      <c r="C7" s="9">
        <f>+country_split!C8/'[5]manip_GDP(US$)_AC'!$C$15*1000</f>
        <v>2124.1429851772577</v>
      </c>
      <c r="D7" s="43">
        <f aca="true" t="shared" si="0" ref="D7:D20">+C7/B7-1</f>
        <v>-0.29249208321303366</v>
      </c>
      <c r="F7" s="97" t="s">
        <v>4</v>
      </c>
      <c r="G7" s="19">
        <f>+$B$12</f>
        <v>2884.6090708335605</v>
      </c>
      <c r="H7" s="19">
        <f>+$C$12</f>
        <v>2938.073647556925</v>
      </c>
    </row>
    <row r="8" spans="1:8" ht="11.25">
      <c r="A8" s="97" t="s">
        <v>18</v>
      </c>
      <c r="B8" s="9" t="e">
        <f>+country_split!D5/'[5]manip_GDP(US$)_AC'!$D$12*1000</f>
        <v>#N/A</v>
      </c>
      <c r="C8" s="9" t="e">
        <f>+country_split!D9/'[5]manip_GDP(US$)_AC'!$D$16*1000</f>
        <v>#N/A</v>
      </c>
      <c r="D8" s="43" t="e">
        <f t="shared" si="0"/>
        <v>#N/A</v>
      </c>
      <c r="F8" s="97" t="s">
        <v>0</v>
      </c>
      <c r="G8" s="19">
        <f>+$B$7</f>
        <v>3002.2886455090315</v>
      </c>
      <c r="H8" s="19">
        <f>+$C$7</f>
        <v>2124.1429851772577</v>
      </c>
    </row>
    <row r="9" spans="1:8" ht="11.25">
      <c r="A9" s="97" t="s">
        <v>1</v>
      </c>
      <c r="B9" s="9">
        <f>+country_split!E5/'[5]manip_GDP(US$)_AC'!$E$12*1000</f>
        <v>985.9428322654101</v>
      </c>
      <c r="C9" s="9">
        <f>+country_split!E9/'[5]manip_GDP(US$)_AC'!$E$16*1000</f>
        <v>1050.2833164804535</v>
      </c>
      <c r="D9" s="43">
        <f t="shared" si="0"/>
        <v>0.06525782439860905</v>
      </c>
      <c r="F9" s="97" t="s">
        <v>5</v>
      </c>
      <c r="G9" s="19">
        <f>+$B$13</f>
        <v>1822.8758454705933</v>
      </c>
      <c r="H9" s="19">
        <f>+$C$13</f>
        <v>2196.9801919907845</v>
      </c>
    </row>
    <row r="10" spans="1:8" ht="11.25">
      <c r="A10" s="97" t="s">
        <v>2</v>
      </c>
      <c r="B10" s="9">
        <f>+country_split!F5/'[5]manip_GDP(US$)_AC'!$F$12*1000</f>
        <v>1224.8504344077257</v>
      </c>
      <c r="C10" s="9">
        <f>+country_split!F9/'[5]manip_GDP(US$)_AC'!$F$16*1000</f>
        <v>1779.1164343836776</v>
      </c>
      <c r="D10" s="43">
        <f t="shared" si="0"/>
        <v>0.45251729060615165</v>
      </c>
      <c r="F10" s="97" t="s">
        <v>2</v>
      </c>
      <c r="G10" s="19">
        <f>+$B$10</f>
        <v>1224.8504344077257</v>
      </c>
      <c r="H10" s="19">
        <f>+$C$10</f>
        <v>1779.1164343836776</v>
      </c>
    </row>
    <row r="11" spans="1:8" ht="11.25">
      <c r="A11" s="97" t="s">
        <v>3</v>
      </c>
      <c r="B11" s="9">
        <f>+country_split!G5/'[5]manip_GDP(US$)_AC'!$G$12*1000</f>
        <v>515.8884039196514</v>
      </c>
      <c r="C11" s="9">
        <f>+country_split!G9/'[5]manip_GDP(US$)_AC'!$G$16*1000</f>
        <v>516.99934028427</v>
      </c>
      <c r="D11" s="43">
        <f t="shared" si="0"/>
        <v>0.0021534431791407904</v>
      </c>
      <c r="F11" s="97" t="s">
        <v>190</v>
      </c>
      <c r="G11" s="19">
        <f>+$B$17</f>
        <v>1509.6746571748913</v>
      </c>
      <c r="H11" s="19">
        <f>+$C$17</f>
        <v>1512.4360439544214</v>
      </c>
    </row>
    <row r="12" spans="1:8" ht="11.25">
      <c r="A12" s="97" t="s">
        <v>4</v>
      </c>
      <c r="B12" s="9">
        <f>+country_split!H5/'[5]manip_GDP(US$)_AC'!$H$12*1000</f>
        <v>2884.6090708335605</v>
      </c>
      <c r="C12" s="9">
        <f>+country_split!H9/'[5]manip_GDP(US$)_AC'!$H$16*1000</f>
        <v>2938.073647556925</v>
      </c>
      <c r="D12" s="43">
        <f t="shared" si="0"/>
        <v>0.01853442716517395</v>
      </c>
      <c r="F12" s="97" t="s">
        <v>7</v>
      </c>
      <c r="G12" s="19">
        <f>+$B$16</f>
        <v>1297.1427565142221</v>
      </c>
      <c r="H12" s="19">
        <f>+$C$16</f>
        <v>1016.108212648422</v>
      </c>
    </row>
    <row r="13" spans="1:8" ht="11.25">
      <c r="A13" s="97" t="s">
        <v>5</v>
      </c>
      <c r="B13" s="9">
        <f>+country_split!I5/'[5]manip_GDP(US$)_AC'!$I$12*1000</f>
        <v>1822.8758454705933</v>
      </c>
      <c r="C13" s="9">
        <f>+country_split!I9/'[5]manip_GDP(US$)_AC'!$I$16*1000</f>
        <v>2196.9801919907845</v>
      </c>
      <c r="D13" s="43">
        <f t="shared" si="0"/>
        <v>0.20522755153607974</v>
      </c>
      <c r="F13" s="97" t="s">
        <v>6</v>
      </c>
      <c r="G13" s="19">
        <f>+$B$15</f>
        <v>918.3607910002172</v>
      </c>
      <c r="H13" s="19">
        <f>+$C$15</f>
        <v>779.7681868240318</v>
      </c>
    </row>
    <row r="14" spans="1:8" ht="11.25">
      <c r="A14" s="97" t="s">
        <v>19</v>
      </c>
      <c r="B14" s="9">
        <f>+country_split!CJ5/'[5]manip_GDP(US$)_AC'!$J$12*1000</f>
        <v>0</v>
      </c>
      <c r="C14" s="9" t="e">
        <f>+country_split!J9/'[5]manip_GDP(US$)_AC'!$J16*1000</f>
        <v>#N/A</v>
      </c>
      <c r="D14" s="43" t="e">
        <f t="shared" si="0"/>
        <v>#N/A</v>
      </c>
      <c r="F14" s="97" t="s">
        <v>1</v>
      </c>
      <c r="G14" s="19">
        <f>+$B$9</f>
        <v>985.9428322654101</v>
      </c>
      <c r="H14" s="19">
        <f>+$C$9</f>
        <v>1050.2833164804535</v>
      </c>
    </row>
    <row r="15" spans="1:8" ht="11.25">
      <c r="A15" s="97" t="s">
        <v>6</v>
      </c>
      <c r="B15" s="9">
        <f>+country_split!K5/'[5]manip_GDP(US$)_AC'!$K$12*1000</f>
        <v>918.3607910002172</v>
      </c>
      <c r="C15" s="9">
        <f>+country_split!K9/'[5]manip_GDP(US$)_AC'!$K$16*1000</f>
        <v>779.7681868240318</v>
      </c>
      <c r="D15" s="43">
        <f t="shared" si="0"/>
        <v>-0.15091302409071672</v>
      </c>
      <c r="F15" s="98" t="s">
        <v>20</v>
      </c>
      <c r="G15" s="19">
        <f>+$B$19</f>
        <v>797.0795441789337</v>
      </c>
      <c r="H15" s="19">
        <f>+$C$19</f>
        <v>837.1018765874024</v>
      </c>
    </row>
    <row r="16" spans="1:8" ht="11.25">
      <c r="A16" s="97" t="s">
        <v>7</v>
      </c>
      <c r="B16" s="9">
        <f>+country_split!L5/'[5]manip_GDP(US$)_AC'!$L$12*1000</f>
        <v>1297.1427565142221</v>
      </c>
      <c r="C16" s="9">
        <f>+country_split!L9/'[5]manip_GDP(US$)_AC'!$L$16*1000</f>
        <v>1016.108212648422</v>
      </c>
      <c r="D16" s="43">
        <f t="shared" si="0"/>
        <v>-0.21665660348828297</v>
      </c>
      <c r="F16" s="97" t="s">
        <v>3</v>
      </c>
      <c r="G16" s="19">
        <f>+$B$11</f>
        <v>515.8884039196514</v>
      </c>
      <c r="H16" s="19">
        <f>+$C$11</f>
        <v>516.99934028427</v>
      </c>
    </row>
    <row r="17" spans="1:8" ht="11.25">
      <c r="A17" s="97" t="s">
        <v>9</v>
      </c>
      <c r="B17" s="9">
        <f>+country_split!M5/'[5]manip_GDP(US$)_AC'!$M$12*1000</f>
        <v>1509.6746571748913</v>
      </c>
      <c r="C17" s="9">
        <f>+country_split!M9/'[5]manip_GDP(US$)_AC'!$M$16*1000</f>
        <v>1512.4360439544214</v>
      </c>
      <c r="D17" s="43">
        <f t="shared" si="0"/>
        <v>0.0018291270681443095</v>
      </c>
      <c r="F17" s="97" t="s">
        <v>8</v>
      </c>
      <c r="G17" s="19">
        <f>+$B$18</f>
        <v>211.2442774141751</v>
      </c>
      <c r="H17" s="19">
        <f>+$C$18</f>
        <v>202.87060802374612</v>
      </c>
    </row>
    <row r="18" spans="1:8" ht="11.25">
      <c r="A18" s="97" t="s">
        <v>8</v>
      </c>
      <c r="B18" s="9">
        <f>+country_split!N5/'[5]manip_GDP(US$)_AC'!$N$12*1000</f>
        <v>211.2442774141751</v>
      </c>
      <c r="C18" s="9">
        <f>+country_split!N9/'[5]manip_GDP(US$)_AC'!$N$16*1000</f>
        <v>202.87060802374612</v>
      </c>
      <c r="D18" s="43">
        <f t="shared" si="0"/>
        <v>-0.03963974547822269</v>
      </c>
      <c r="F18" s="104" t="s">
        <v>224</v>
      </c>
      <c r="G18" s="19">
        <f>+$B$20</f>
        <v>921.3488842176541</v>
      </c>
      <c r="H18" s="19">
        <f>+$C$20</f>
        <v>879.5481410174673</v>
      </c>
    </row>
    <row r="19" spans="1:9" ht="11.25">
      <c r="A19" s="98" t="s">
        <v>20</v>
      </c>
      <c r="B19" s="9">
        <f>+country_split!O5/'[5]manip_GDP(US$)_AC'!$O$12*1000</f>
        <v>797.0795441789337</v>
      </c>
      <c r="C19" s="9">
        <f>+country_split!O9/'[5]manip_GDP(US$)_AC'!$O$16*1000</f>
        <v>837.1018765874024</v>
      </c>
      <c r="D19" s="43">
        <f t="shared" si="0"/>
        <v>0.05021121505469761</v>
      </c>
      <c r="F19" s="106" t="s">
        <v>200</v>
      </c>
      <c r="G19" s="13">
        <f>+'[3]data_total_tkm_by_country'!$B$9</f>
        <v>199.50392815259147</v>
      </c>
      <c r="H19" s="13">
        <f>+'[3]data_total_tkm_by_country'!$B$10</f>
        <v>220.93712742342163</v>
      </c>
      <c r="I19" s="6" t="s">
        <v>210</v>
      </c>
    </row>
    <row r="20" spans="1:4" ht="11.25">
      <c r="A20" s="104" t="s">
        <v>225</v>
      </c>
      <c r="B20" s="9">
        <f>+country_split!P5/'[5]manip_GDP(US$)_AC'!$P$12*1000</f>
        <v>921.3488842176541</v>
      </c>
      <c r="C20" s="9">
        <f>+country_split!P9/'[5]manip_GDP(US$)_AC'!$P$16*1000</f>
        <v>879.5481410174673</v>
      </c>
      <c r="D20" s="43">
        <f t="shared" si="0"/>
        <v>-0.04536907127822831</v>
      </c>
    </row>
    <row r="21" spans="7:14" ht="11.25">
      <c r="G21" s="7"/>
      <c r="H21" s="7"/>
      <c r="I21" s="7"/>
      <c r="J21" s="7"/>
      <c r="K21" s="7"/>
      <c r="L21" s="7"/>
      <c r="M21" s="7"/>
      <c r="N21" s="8"/>
    </row>
    <row r="22" ht="11.25">
      <c r="F22" s="7"/>
    </row>
    <row r="26" spans="1:5" ht="11.25">
      <c r="A26" s="20" t="s">
        <v>21</v>
      </c>
      <c r="B26" s="6" t="s">
        <v>229</v>
      </c>
      <c r="C26" s="7"/>
      <c r="D26" s="7"/>
      <c r="E26" s="7"/>
    </row>
    <row r="29" ht="11.25">
      <c r="B29" s="6" t="s">
        <v>166</v>
      </c>
    </row>
    <row r="30" ht="11.25">
      <c r="B30" s="6" t="s">
        <v>228</v>
      </c>
    </row>
    <row r="31" ht="12.75">
      <c r="B31"/>
    </row>
    <row r="32" spans="1:2" ht="11.25">
      <c r="A32" s="6" t="s">
        <v>22</v>
      </c>
      <c r="B32" s="6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G29" sqref="G29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201</v>
      </c>
    </row>
    <row r="6" spans="2:5" ht="11.25">
      <c r="B6" s="6" t="s">
        <v>41</v>
      </c>
      <c r="C6" s="6" t="s">
        <v>42</v>
      </c>
      <c r="D6" s="6" t="s">
        <v>43</v>
      </c>
      <c r="E6" s="6" t="s">
        <v>51</v>
      </c>
    </row>
    <row r="7" spans="1:5" ht="11.25">
      <c r="A7" s="99"/>
      <c r="B7" s="89"/>
      <c r="C7" s="89"/>
      <c r="D7" s="89"/>
      <c r="E7" s="22"/>
    </row>
    <row r="8" spans="1:6" ht="11.25">
      <c r="A8" s="104" t="s">
        <v>224</v>
      </c>
      <c r="B8" s="89">
        <f>+modal_split!$P$9</f>
        <v>0.5655774183939867</v>
      </c>
      <c r="C8" s="89">
        <f>+modal_split!$P$17</f>
        <v>0.41881099644315173</v>
      </c>
      <c r="D8" s="89">
        <f>+modal_split!$P$25</f>
        <v>0.015611585162861598</v>
      </c>
      <c r="E8" s="22"/>
      <c r="F8" s="103">
        <f>SUM(B8:E8)</f>
        <v>1</v>
      </c>
    </row>
    <row r="9" spans="1:6" ht="11.25">
      <c r="A9" s="106" t="s">
        <v>25</v>
      </c>
      <c r="B9" s="22">
        <f>+'[6]modal split by country'!$B$14</f>
        <v>0.7729044958608016</v>
      </c>
      <c r="C9" s="22">
        <f>+'[6]modal split by country'!$C$14</f>
        <v>0.1503979056184372</v>
      </c>
      <c r="D9" s="22">
        <f>+'[6]modal split by country'!$D$14</f>
        <v>0.07669759852076126</v>
      </c>
      <c r="E9" s="22"/>
      <c r="F9" s="103">
        <f aca="true" t="shared" si="0" ref="F9:F21">SUM(B9:E9)</f>
        <v>1</v>
      </c>
    </row>
    <row r="10" spans="1:6" ht="11.25">
      <c r="F10" s="103">
        <f t="shared" si="0"/>
        <v>0</v>
      </c>
    </row>
    <row r="11" spans="1:6" ht="11.25">
      <c r="A11" s="97" t="s">
        <v>4</v>
      </c>
      <c r="B11" s="89">
        <f>+modal_split!$H$9</f>
        <v>0.2541689573025472</v>
      </c>
      <c r="C11" s="89">
        <f>+modal_split!$H$17</f>
        <v>0.7458310426974528</v>
      </c>
      <c r="D11" s="89">
        <f>+modal_split!$H$25</f>
        <v>0</v>
      </c>
      <c r="E11" s="22"/>
      <c r="F11" s="103">
        <f t="shared" si="0"/>
        <v>1</v>
      </c>
    </row>
    <row r="12" spans="1:6" ht="11.25">
      <c r="A12" s="97" t="s">
        <v>2</v>
      </c>
      <c r="B12" s="89">
        <f>+modal_split!$F$9</f>
        <v>0.35264371894960966</v>
      </c>
      <c r="C12" s="89">
        <f>+modal_split!$F$17</f>
        <v>0.6471788502484032</v>
      </c>
      <c r="D12" s="89">
        <f>+modal_split!$F$25</f>
        <v>0.000177430801987225</v>
      </c>
      <c r="E12" s="22"/>
      <c r="F12" s="103">
        <f t="shared" si="0"/>
        <v>1</v>
      </c>
    </row>
    <row r="13" spans="1:6" ht="11.25">
      <c r="A13" s="97" t="s">
        <v>8</v>
      </c>
      <c r="B13" s="89">
        <f>+modal_split!$N$9</f>
        <v>0.37198285585382357</v>
      </c>
      <c r="C13" s="89">
        <f>+modal_split!$N$17</f>
        <v>0.6280171441461764</v>
      </c>
      <c r="D13" s="89">
        <f>+modal_split!$N$25</f>
        <v>0</v>
      </c>
      <c r="E13" s="22"/>
      <c r="F13" s="103">
        <f t="shared" si="0"/>
        <v>1</v>
      </c>
    </row>
    <row r="14" spans="1:6" ht="11.25">
      <c r="A14" s="97" t="s">
        <v>7</v>
      </c>
      <c r="B14" s="89">
        <f>+modal_split!$L$9</f>
        <v>0.4349484436112099</v>
      </c>
      <c r="C14" s="89">
        <f>+modal_split!$L$17</f>
        <v>0.47448039564275785</v>
      </c>
      <c r="D14" s="89">
        <f>+modal_split!$L$25</f>
        <v>0.09057116074603226</v>
      </c>
      <c r="E14" s="22"/>
      <c r="F14" s="103">
        <f t="shared" si="0"/>
        <v>1</v>
      </c>
    </row>
    <row r="15" spans="1:6" ht="11.25">
      <c r="A15" s="97" t="s">
        <v>5</v>
      </c>
      <c r="B15" s="89">
        <f>+modal_split!$I$9</f>
        <v>0.49640841457157514</v>
      </c>
      <c r="C15" s="89">
        <f>+modal_split!$I$17</f>
        <v>0.5033991790661878</v>
      </c>
      <c r="D15" s="89">
        <f>+modal_split!$I$25</f>
        <v>0.00019240636223704464</v>
      </c>
      <c r="E15" s="22"/>
      <c r="F15" s="103">
        <f t="shared" si="0"/>
        <v>1</v>
      </c>
    </row>
    <row r="16" spans="1:6" ht="11.25">
      <c r="A16" s="97" t="s">
        <v>6</v>
      </c>
      <c r="B16" s="89">
        <f>+modal_split!$K$9</f>
        <v>0.5548559435222286</v>
      </c>
      <c r="C16" s="89">
        <f>+modal_split!$K$17</f>
        <v>0.437861731221777</v>
      </c>
      <c r="D16" s="89">
        <f>+modal_split!$K$25</f>
        <v>0.007282325255994403</v>
      </c>
      <c r="E16" s="22"/>
      <c r="F16" s="103">
        <f t="shared" si="0"/>
        <v>1</v>
      </c>
    </row>
    <row r="17" spans="1:6" ht="11.25">
      <c r="A17" s="97" t="s">
        <v>190</v>
      </c>
      <c r="B17" s="89">
        <f>+modal_split!$M$9</f>
        <v>0.616419202343698</v>
      </c>
      <c r="C17" s="89">
        <f>+modal_split!$M$17</f>
        <v>0.32821759105133497</v>
      </c>
      <c r="D17" s="89">
        <f>+modal_split!$M$25</f>
        <v>0.05536320660496704</v>
      </c>
      <c r="E17" s="22"/>
      <c r="F17" s="103">
        <f t="shared" si="0"/>
        <v>1</v>
      </c>
    </row>
    <row r="18" spans="1:6" ht="11.25">
      <c r="A18" s="97" t="s">
        <v>1</v>
      </c>
      <c r="B18" s="89">
        <f>+modal_split!$E$9</f>
        <v>0.6771203517127679</v>
      </c>
      <c r="C18" s="89">
        <f>+modal_split!$E$17</f>
        <v>0.3061549734383587</v>
      </c>
      <c r="D18" s="89">
        <f>+modal_split!$E$25</f>
        <v>0.01672467484887342</v>
      </c>
      <c r="E18" s="22"/>
      <c r="F18" s="103">
        <f t="shared" si="0"/>
        <v>1</v>
      </c>
    </row>
    <row r="19" spans="1:6" ht="11.25">
      <c r="A19" s="97" t="s">
        <v>3</v>
      </c>
      <c r="B19" s="89">
        <f>+modal_split!$G$9</f>
        <v>0.6816565878687924</v>
      </c>
      <c r="C19" s="89">
        <f>+modal_split!$G$17</f>
        <v>0.2832325453545904</v>
      </c>
      <c r="D19" s="89">
        <f>+modal_split!$G$25</f>
        <v>0.03511086677661719</v>
      </c>
      <c r="E19" s="22"/>
      <c r="F19" s="103">
        <f t="shared" si="0"/>
        <v>1</v>
      </c>
    </row>
    <row r="20" spans="1:6" ht="11.25">
      <c r="A20" s="97" t="s">
        <v>0</v>
      </c>
      <c r="B20" s="89">
        <f>+modal_split!$C$9</f>
        <v>0.7775073028237586</v>
      </c>
      <c r="C20" s="89">
        <f>+modal_split!$C$17</f>
        <v>0.2149058747160013</v>
      </c>
      <c r="D20" s="89">
        <f>+modal_split!$C$25</f>
        <v>0.007586822460240182</v>
      </c>
      <c r="E20" s="22"/>
      <c r="F20" s="103">
        <f t="shared" si="0"/>
        <v>1</v>
      </c>
    </row>
    <row r="21" spans="1:6" ht="11.25">
      <c r="A21" s="98" t="s">
        <v>20</v>
      </c>
      <c r="B21" s="89">
        <f>+modal_split!$O$9</f>
        <v>0.9482636250007851</v>
      </c>
      <c r="C21" s="89">
        <f>+modal_split!$O$17</f>
        <v>0.05173637499921488</v>
      </c>
      <c r="D21" s="89">
        <f>+modal_split!$O$25</f>
        <v>0</v>
      </c>
      <c r="E21" s="22"/>
      <c r="F21" s="103">
        <f t="shared" si="0"/>
        <v>1</v>
      </c>
    </row>
    <row r="22" ht="12.75"/>
    <row r="25" spans="1:2" ht="11.25">
      <c r="A25" s="6" t="s">
        <v>22</v>
      </c>
      <c r="B25" s="6" t="s">
        <v>163</v>
      </c>
    </row>
    <row r="26" ht="11.25">
      <c r="B26" s="6" t="s">
        <v>164</v>
      </c>
    </row>
    <row r="28" spans="2:14" ht="11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3:9" ht="11.25">
      <c r="C29" s="22"/>
      <c r="I29" s="2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3" sqref="E13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234</v>
      </c>
    </row>
    <row r="2" ht="11.25">
      <c r="A2" s="6" t="s">
        <v>45</v>
      </c>
    </row>
    <row r="5" spans="2:3" ht="11.25">
      <c r="B5" s="23"/>
      <c r="C5" s="23"/>
    </row>
    <row r="6" spans="2:3" ht="11.25">
      <c r="B6" s="23"/>
      <c r="C6" s="23"/>
    </row>
    <row r="7" spans="2:5" ht="11.25">
      <c r="B7" s="23" t="s">
        <v>217</v>
      </c>
      <c r="C7" s="23" t="s">
        <v>218</v>
      </c>
      <c r="D7" s="6" t="s">
        <v>219</v>
      </c>
      <c r="E7" s="6" t="s">
        <v>220</v>
      </c>
    </row>
    <row r="8" spans="1:5" ht="11.25">
      <c r="A8" s="6">
        <v>1996</v>
      </c>
      <c r="B8" s="114">
        <f>+modal_split!P43</f>
        <v>0.4217464925012095</v>
      </c>
      <c r="C8" s="114">
        <f>+modal_split!P52</f>
        <v>0.45914301456754286</v>
      </c>
      <c r="D8" s="111">
        <f>+modal_split!P61</f>
        <v>0.0166471805622749</v>
      </c>
      <c r="E8" s="111">
        <f>+modal_split!P70</f>
        <v>0.10246331236897274</v>
      </c>
    </row>
    <row r="9" spans="1:5" ht="11.25">
      <c r="A9" s="6">
        <v>1997</v>
      </c>
      <c r="B9" s="114">
        <f>+modal_split!P44</f>
        <v>0.45528693103137086</v>
      </c>
      <c r="C9" s="114">
        <f>+modal_split!P53</f>
        <v>0.43490099549088373</v>
      </c>
      <c r="D9" s="111">
        <f>+modal_split!P62</f>
        <v>0.014541822131078672</v>
      </c>
      <c r="E9" s="111">
        <f>+modal_split!P71</f>
        <v>0.09527025134666671</v>
      </c>
    </row>
    <row r="10" spans="1:5" ht="11.25">
      <c r="A10" s="6">
        <v>1998</v>
      </c>
      <c r="B10" s="114">
        <f>+modal_split!P45</f>
        <v>0.47633881250598753</v>
      </c>
      <c r="C10" s="114">
        <f>+modal_split!P54</f>
        <v>0.40095615116706684</v>
      </c>
      <c r="D10" s="111">
        <f>+modal_split!P63</f>
        <v>0.014981967866645652</v>
      </c>
      <c r="E10" s="111">
        <f>+modal_split!P72</f>
        <v>0.10772306846029994</v>
      </c>
    </row>
    <row r="11" spans="1:5" ht="11.25">
      <c r="A11" s="6">
        <v>1999</v>
      </c>
      <c r="B11" s="114">
        <f>+modal_split!P46</f>
        <v>0.5047426342964545</v>
      </c>
      <c r="C11" s="114">
        <f>+modal_split!P55</f>
        <v>0.37376274006361043</v>
      </c>
      <c r="D11" s="111">
        <f>+modal_split!P64</f>
        <v>0.013932367814510302</v>
      </c>
      <c r="E11" s="111">
        <f>+modal_split!P73</f>
        <v>0.10756225782542478</v>
      </c>
    </row>
    <row r="12" spans="1:5" ht="11.25">
      <c r="A12" s="6">
        <v>2000</v>
      </c>
      <c r="B12" s="114" t="e">
        <f>+modal_split!P47</f>
        <v>#N/A</v>
      </c>
      <c r="C12" s="114" t="e">
        <f>+modal_split!P56</f>
        <v>#N/A</v>
      </c>
      <c r="D12" s="111" t="e">
        <f>+modal_split!P65</f>
        <v>#N/A</v>
      </c>
      <c r="E12" s="111" t="e">
        <f>+modal_split!P74</f>
        <v>#N/A</v>
      </c>
    </row>
    <row r="16" spans="1:2" ht="11.25">
      <c r="A16" s="6" t="s">
        <v>21</v>
      </c>
      <c r="B16" s="6" t="s">
        <v>165</v>
      </c>
    </row>
    <row r="17" ht="11.25">
      <c r="B17" s="6" t="str">
        <f>+country_split!A12</f>
        <v>AC-11 excludes Malta ans Cyprus</v>
      </c>
    </row>
    <row r="19" spans="2:5" ht="11.25">
      <c r="B19" s="6" t="s">
        <v>217</v>
      </c>
      <c r="C19" s="6" t="s">
        <v>218</v>
      </c>
      <c r="D19" s="6" t="s">
        <v>219</v>
      </c>
      <c r="E19" s="6" t="s">
        <v>220</v>
      </c>
    </row>
    <row r="20" spans="1:5" ht="11.25">
      <c r="A20" s="6" t="s">
        <v>222</v>
      </c>
      <c r="B20" s="115" t="e">
        <f>+B12/B8-1</f>
        <v>#N/A</v>
      </c>
      <c r="C20" s="115" t="e">
        <f>+C12/C8-1</f>
        <v>#N/A</v>
      </c>
      <c r="D20" s="115" t="e">
        <f>+D12/D8-1</f>
        <v>#N/A</v>
      </c>
      <c r="E20" s="115" t="e">
        <f>+E12/E8-1</f>
        <v>#N/A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G7" sqref="G7"/>
    </sheetView>
  </sheetViews>
  <sheetFormatPr defaultColWidth="9.140625" defaultRowHeight="12.75"/>
  <sheetData>
    <row r="2" ht="12.75">
      <c r="B2" t="s">
        <v>221</v>
      </c>
    </row>
    <row r="5" spans="2:7" ht="12.75">
      <c r="B5">
        <v>1996</v>
      </c>
      <c r="C5">
        <v>1999</v>
      </c>
      <c r="F5">
        <v>1996</v>
      </c>
      <c r="G5">
        <v>1999</v>
      </c>
    </row>
    <row r="6" spans="2:6" ht="12.75">
      <c r="B6" t="s">
        <v>217</v>
      </c>
      <c r="F6" t="s">
        <v>218</v>
      </c>
    </row>
    <row r="7" spans="1:7" ht="12.75">
      <c r="A7" t="s">
        <v>20</v>
      </c>
      <c r="B7" s="113">
        <f>+modal_split!$O$6</f>
        <v>0.9383945540619925</v>
      </c>
      <c r="C7" s="113">
        <f>+modal_split!$O$9</f>
        <v>0.9482636250007851</v>
      </c>
      <c r="E7" t="s">
        <v>2</v>
      </c>
      <c r="F7" s="113">
        <f>+modal_split!$F$14</f>
        <v>0.6887612797374898</v>
      </c>
      <c r="G7" s="113">
        <f>+modal_split!$F$17</f>
        <v>0.6471788502484032</v>
      </c>
    </row>
    <row r="8" spans="1:7" ht="12.75">
      <c r="A8" t="s">
        <v>0</v>
      </c>
      <c r="B8" s="113">
        <f>+modal_split!$C$6</f>
        <v>0.7722220651036511</v>
      </c>
      <c r="C8" s="113">
        <f>+modal_split!$C$9</f>
        <v>0.7775073028237586</v>
      </c>
      <c r="E8" t="s">
        <v>8</v>
      </c>
      <c r="F8" s="113">
        <f>+modal_split!$N$14</f>
        <v>0.6222547584187409</v>
      </c>
      <c r="G8" s="113">
        <f>+modal_split!$N$17</f>
        <v>0.6280171441461764</v>
      </c>
    </row>
    <row r="9" spans="1:7" ht="12.75">
      <c r="A9" t="s">
        <v>194</v>
      </c>
      <c r="B9" s="113">
        <f>+modal_split!$P$6</f>
        <v>0.46989331836047166</v>
      </c>
      <c r="C9" s="113">
        <f>+modal_split!$P$9</f>
        <v>0.5655774183939867</v>
      </c>
      <c r="E9" t="s">
        <v>4</v>
      </c>
      <c r="F9" s="113">
        <f>+modal_split!$H$14</f>
        <v>0.8489740082079343</v>
      </c>
      <c r="G9" s="113">
        <f>+modal_split!$H$17</f>
        <v>0.7458310426974528</v>
      </c>
    </row>
    <row r="10" spans="1:7" ht="12.75">
      <c r="A10" t="s">
        <v>1</v>
      </c>
      <c r="B10" s="113">
        <f>+modal_split!$E$6</f>
        <v>0.5616566366388817</v>
      </c>
      <c r="C10" s="113">
        <f>+modal_split!$E$9</f>
        <v>0.6771203517127679</v>
      </c>
      <c r="E10" t="s">
        <v>5</v>
      </c>
      <c r="F10" s="113">
        <f>+modal_split!$I$14</f>
        <v>0.6587269327696935</v>
      </c>
      <c r="G10" s="113">
        <f>+modal_split!$I$17</f>
        <v>0.5033991790661878</v>
      </c>
    </row>
    <row r="11" spans="1:7" ht="12.75">
      <c r="A11" t="s">
        <v>190</v>
      </c>
      <c r="B11" s="113">
        <f>+modal_split!$M$6</f>
        <v>0.5379263533005261</v>
      </c>
      <c r="C11" s="113">
        <f>+modal_split!$M$9</f>
        <v>0.616419202343698</v>
      </c>
      <c r="E11" t="s">
        <v>6</v>
      </c>
      <c r="F11" s="113">
        <f>+modal_split!$K$14</f>
        <v>0.5449188437661666</v>
      </c>
      <c r="G11" s="113">
        <f>+modal_split!$K$17</f>
        <v>0.437861731221777</v>
      </c>
    </row>
    <row r="12" spans="1:7" ht="12.75">
      <c r="A12" t="s">
        <v>3</v>
      </c>
      <c r="B12" s="113">
        <f>+modal_split!$G$6</f>
        <v>0.6134115531195136</v>
      </c>
      <c r="C12" s="113">
        <f>+modal_split!$G$9</f>
        <v>0.6816565878687924</v>
      </c>
      <c r="E12" t="s">
        <v>7</v>
      </c>
      <c r="F12" s="113">
        <f>+modal_split!$L$14</f>
        <v>0.5070345980976273</v>
      </c>
      <c r="G12" s="113">
        <f>+modal_split!$L$17</f>
        <v>0.47448039564275785</v>
      </c>
    </row>
    <row r="13" spans="1:7" ht="12.75">
      <c r="A13" t="s">
        <v>6</v>
      </c>
      <c r="B13" s="113">
        <f>+modal_split!$K$6</f>
        <v>0.44830735902741853</v>
      </c>
      <c r="C13" s="113">
        <f>+modal_split!$K$9</f>
        <v>0.5548559435222286</v>
      </c>
      <c r="E13" t="s">
        <v>190</v>
      </c>
      <c r="F13" s="113">
        <f>+modal_split!$M$14</f>
        <v>0.4078398099440014</v>
      </c>
      <c r="G13" s="113">
        <f>+modal_split!$M$17</f>
        <v>0.32821759105133497</v>
      </c>
    </row>
    <row r="14" spans="1:7" ht="12.75">
      <c r="A14" t="s">
        <v>7</v>
      </c>
      <c r="B14" s="113">
        <f>+modal_split!$L$6</f>
        <v>0.4140691961952545</v>
      </c>
      <c r="C14" s="113">
        <f>+modal_split!$L$9</f>
        <v>0.4349484436112099</v>
      </c>
      <c r="E14" t="s">
        <v>1</v>
      </c>
      <c r="F14" s="113">
        <f>+modal_split!$E$14</f>
        <v>0.41750457892572795</v>
      </c>
      <c r="G14" s="113">
        <f>+modal_split!$E$17</f>
        <v>0.3061549734383587</v>
      </c>
    </row>
    <row r="15" spans="1:7" ht="12.75">
      <c r="A15" t="s">
        <v>8</v>
      </c>
      <c r="B15" s="113">
        <f>+modal_split!$N$6</f>
        <v>0.37774524158125916</v>
      </c>
      <c r="C15" s="113">
        <f>+modal_split!$N$9</f>
        <v>0.37198285585382357</v>
      </c>
      <c r="E15" t="s">
        <v>194</v>
      </c>
      <c r="F15" s="113">
        <f>+modal_split!$P$14</f>
        <v>0.5115590492232828</v>
      </c>
      <c r="G15" s="113">
        <f>+modal_split!$P$17</f>
        <v>0.41881099644315173</v>
      </c>
    </row>
    <row r="16" spans="1:7" ht="12.75">
      <c r="A16" t="s">
        <v>2</v>
      </c>
      <c r="B16" s="113">
        <f>+modal_split!$F$6</f>
        <v>0.31123872026251026</v>
      </c>
      <c r="C16" s="113">
        <f>+modal_split!$F$9</f>
        <v>0.35264371894960966</v>
      </c>
      <c r="E16" t="s">
        <v>3</v>
      </c>
      <c r="F16" s="113">
        <f>+modal_split!$G$14</f>
        <v>0.32676743887294996</v>
      </c>
      <c r="G16" s="113">
        <f>+modal_split!$G$17</f>
        <v>0.2832325453545904</v>
      </c>
    </row>
    <row r="17" spans="1:7" ht="12.75">
      <c r="A17" t="s">
        <v>5</v>
      </c>
      <c r="B17" s="113">
        <f>+modal_split!$I$6</f>
        <v>0.34070400780424354</v>
      </c>
      <c r="C17" s="113">
        <f>+modal_split!$I$9</f>
        <v>0.49640841457157514</v>
      </c>
      <c r="E17" t="s">
        <v>0</v>
      </c>
      <c r="F17" s="113">
        <f>+modal_split!$C$14</f>
        <v>0.21349585678328006</v>
      </c>
      <c r="G17" s="113">
        <f>+modal_split!$C$17</f>
        <v>0.2149058747160013</v>
      </c>
    </row>
    <row r="18" spans="1:7" ht="12.75">
      <c r="A18" t="s">
        <v>4</v>
      </c>
      <c r="B18" s="113">
        <f>+modal_split!$H$6</f>
        <v>0.15102599179206566</v>
      </c>
      <c r="C18" s="113">
        <f>+modal_split!$H$9</f>
        <v>0.2541689573025472</v>
      </c>
      <c r="E18" t="s">
        <v>20</v>
      </c>
      <c r="F18" s="113">
        <f>+modal_split!$O$14</f>
        <v>0.061605445938007534</v>
      </c>
      <c r="G18" s="113">
        <f>+modal_split!$O$17</f>
        <v>0.05173637499921488</v>
      </c>
    </row>
    <row r="23" ht="12.75">
      <c r="A23" t="s">
        <v>223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48" customWidth="1"/>
    <col min="2" max="2" width="19.28125" style="48" bestFit="1" customWidth="1"/>
    <col min="3" max="3" width="17.140625" style="48" bestFit="1" customWidth="1"/>
    <col min="4" max="16384" width="8.00390625" style="48" customWidth="1"/>
  </cols>
  <sheetData>
    <row r="1" spans="1:3" ht="11.25">
      <c r="A1" s="50" t="s">
        <v>72</v>
      </c>
      <c r="B1" s="51"/>
      <c r="C1" s="51"/>
    </row>
    <row r="2" spans="1:3" ht="11.25">
      <c r="A2" s="52" t="s">
        <v>64</v>
      </c>
      <c r="B2" s="51"/>
      <c r="C2" s="51"/>
    </row>
    <row r="3" spans="1:3" ht="11.25">
      <c r="A3" s="52"/>
      <c r="B3" s="51"/>
      <c r="C3" s="51"/>
    </row>
    <row r="4" spans="1:3" ht="11.25">
      <c r="A4" s="52"/>
      <c r="B4" s="51"/>
      <c r="C4" s="51"/>
    </row>
    <row r="5" spans="1:3" ht="11.25">
      <c r="A5" s="51"/>
      <c r="B5" s="53" t="s">
        <v>65</v>
      </c>
      <c r="C5" s="53" t="s">
        <v>66</v>
      </c>
    </row>
    <row r="6" spans="1:3" ht="11.25">
      <c r="A6" s="51">
        <v>1988</v>
      </c>
      <c r="B6" s="41">
        <v>46026</v>
      </c>
      <c r="C6" s="41">
        <v>6778</v>
      </c>
    </row>
    <row r="7" spans="1:3" ht="11.25">
      <c r="A7" s="51">
        <v>1989</v>
      </c>
      <c r="B7" s="41">
        <v>48074.5</v>
      </c>
      <c r="C7" s="41">
        <v>8137</v>
      </c>
    </row>
    <row r="8" spans="1:3" ht="11.25">
      <c r="A8" s="51">
        <v>1990</v>
      </c>
      <c r="B8" s="41">
        <v>50123</v>
      </c>
      <c r="C8" s="41">
        <v>9496</v>
      </c>
    </row>
    <row r="9" spans="1:3" ht="11.25">
      <c r="A9" s="51">
        <v>1991</v>
      </c>
      <c r="B9" s="41">
        <v>65778.5</v>
      </c>
      <c r="C9" s="41">
        <v>16729</v>
      </c>
    </row>
    <row r="10" spans="1:3" ht="11.25">
      <c r="A10" s="51">
        <v>1992</v>
      </c>
      <c r="B10" s="41">
        <v>81434</v>
      </c>
      <c r="C10" s="41">
        <v>23962</v>
      </c>
    </row>
    <row r="11" spans="1:3" ht="11.25">
      <c r="A11" s="51">
        <v>1993</v>
      </c>
      <c r="B11" s="41">
        <v>88760</v>
      </c>
      <c r="C11" s="41">
        <v>28786</v>
      </c>
    </row>
    <row r="12" spans="1:3" ht="11.25">
      <c r="A12" s="51">
        <v>1994</v>
      </c>
      <c r="B12" s="41">
        <v>105946</v>
      </c>
      <c r="C12" s="41">
        <v>26902</v>
      </c>
    </row>
    <row r="13" spans="1:3" ht="11.25">
      <c r="A13" s="51">
        <v>1995</v>
      </c>
      <c r="B13" s="41">
        <v>108210</v>
      </c>
      <c r="C13" s="41">
        <v>29757</v>
      </c>
    </row>
    <row r="15" spans="1:2" ht="11.25">
      <c r="A15" s="48" t="s">
        <v>22</v>
      </c>
      <c r="B15" s="48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</dc:subject>
  <dc:creator>Wouter de Ridder</dc:creator>
  <cp:keywords/>
  <dc:description/>
  <cp:lastModifiedBy>EdB</cp:lastModifiedBy>
  <cp:lastPrinted>2003-04-07T09:52:45Z</cp:lastPrinted>
  <dcterms:created xsi:type="dcterms:W3CDTF">2000-12-05T13:11:24Z</dcterms:created>
  <dcterms:modified xsi:type="dcterms:W3CDTF">2003-08-21T15:18:57Z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