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firstSheet="3" activeTab="7"/>
  </bookViews>
  <sheets>
    <sheet name="Reactor overview" sheetId="1" r:id="rId1"/>
    <sheet name="Nuclear" sheetId="2" r:id="rId2"/>
    <sheet name="PRIS and spent fuel" sheetId="3" r:id="rId3"/>
    <sheet name="PRIS" sheetId="4" r:id="rId4"/>
    <sheet name="NFCIS " sheetId="5" r:id="rId5"/>
    <sheet name="Nuclear waste OECD original" sheetId="6" r:id="rId6"/>
    <sheet name="Nuclear waste OECD adjust" sheetId="7" r:id="rId7"/>
    <sheet name="Stored" sheetId="8" r:id="rId8"/>
    <sheet name="Relative power and spent fuel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I">#REF!</definedName>
    <definedName name="\P">#REF!</definedName>
    <definedName name="_Fill" hidden="1">'[3]IWWABST'!#REF!</definedName>
    <definedName name="_Key1" hidden="1">#REF!</definedName>
    <definedName name="_Key2" hidden="1">#REF!</definedName>
    <definedName name="_MatMult_A" hidden="1">#REF!</definedName>
    <definedName name="_MatMult_AxB" hidden="1">#REF!</definedName>
    <definedName name="_MatMult_B" hidden="1">#REF!</definedName>
    <definedName name="_Order1" hidden="1">255</definedName>
    <definedName name="_Order2" hidden="1">255</definedName>
    <definedName name="_Regression_Int" hidden="1">1</definedName>
    <definedName name="_Sort" hidden="1">#REF!</definedName>
    <definedName name="aa">'[1]Oil Consumption – barrels'!#REF!</definedName>
    <definedName name="GDP">'[5]New Cronos'!$A$56:$M$87</definedName>
    <definedName name="GDP_95_constant_prices">#REF!</definedName>
    <definedName name="GDP_current_prices">#REF!</definedName>
    <definedName name="GIEC">#REF!</definedName>
    <definedName name="INIT">#REF!</definedName>
    <definedName name="LEAP">#REF!</definedName>
    <definedName name="ncd">#REF!</definedName>
    <definedName name="NONLEAP">#REF!</definedName>
    <definedName name="other">'[4]NewCronos'!$609:$652</definedName>
    <definedName name="population">'[6]New Cronos Data'!$A$244:$N$275</definedName>
    <definedName name="Print1">#REF!</definedName>
    <definedName name="Summer">#REF!</definedName>
    <definedName name="Summer1">#REF!</definedName>
    <definedName name="tecold">'[8]New Cronos data'!$A$7:$M$32</definedName>
    <definedName name="tecoldf">'[8]Data for graphs'!$A$2:$L$9</definedName>
    <definedName name="TSeg">#REF!</definedName>
    <definedName name="TSEG1">#REF!</definedName>
    <definedName name="TSEG2">#REF!</definedName>
    <definedName name="TSEG3">#REF!</definedName>
    <definedName name="TSEG4">#REF!</definedName>
    <definedName name="TSEG5">#REF!</definedName>
    <definedName name="Winter">#REF!</definedName>
    <definedName name="wrn.Waste." localSheetId="1" hidden="1">{#N/A,#N/A,FALSE,"7.1A";#N/A,#N/A,FALSE,"7.1B";#N/A,#N/A,FALSE,"7.2A";#N/A,#N/A,FALSE,"7.2B";#N/A,#N/A,FALSE,"7.2C";#N/A,#N/A,FALSE,"7.3";#N/A,#N/A,FALSE,"7.4A";#N/A,#N/A,FALSE,"7.4B";#N/A,#N/A,FALSE,"7.5";#N/A,#N/A,FALSE,"7.6"}</definedName>
    <definedName name="wrn.Waste." localSheetId="6" hidden="1">{#N/A,#N/A,FALSE,"7.1A";#N/A,#N/A,FALSE,"7.1B";#N/A,#N/A,FALSE,"7.2A";#N/A,#N/A,FALSE,"7.2B";#N/A,#N/A,FALSE,"7.2C";#N/A,#N/A,FALSE,"7.3";#N/A,#N/A,FALSE,"7.4A";#N/A,#N/A,FALSE,"7.4B";#N/A,#N/A,FALSE,"7.5";#N/A,#N/A,FALSE,"7.6"}</definedName>
    <definedName name="wrn.Waste." localSheetId="8" hidden="1">{#N/A,#N/A,FALSE,"7.1A";#N/A,#N/A,FALSE,"7.1B";#N/A,#N/A,FALSE,"7.2A";#N/A,#N/A,FALSE,"7.2B";#N/A,#N/A,FALSE,"7.2C";#N/A,#N/A,FALSE,"7.3";#N/A,#N/A,FALSE,"7.4A";#N/A,#N/A,FALSE,"7.4B";#N/A,#N/A,FALSE,"7.5";#N/A,#N/A,FALSE,"7.6"}</definedName>
    <definedName name="wrn.Waste." hidden="1">{#N/A,#N/A,FALSE,"7.1A";#N/A,#N/A,FALSE,"7.1B";#N/A,#N/A,FALSE,"7.2A";#N/A,#N/A,FALSE,"7.2B";#N/A,#N/A,FALSE,"7.2C";#N/A,#N/A,FALSE,"7.3";#N/A,#N/A,FALSE,"7.4A";#N/A,#N/A,FALSE,"7.4B";#N/A,#N/A,FALSE,"7.5";#N/A,#N/A,FALSE,"7.6"}</definedName>
  </definedNames>
  <calcPr fullCalcOnLoad="1"/>
</workbook>
</file>

<file path=xl/comments1.xml><?xml version="1.0" encoding="utf-8"?>
<comments xmlns="http://schemas.openxmlformats.org/spreadsheetml/2006/main">
  <authors>
    <author>Croezen</author>
  </authors>
  <commentList>
    <comment ref="R28" authorId="0">
      <text>
        <r>
          <rPr>
            <b/>
            <sz val="8"/>
            <rFont val="Tahoma"/>
            <family val="0"/>
          </rPr>
          <t>Croezen:</t>
        </r>
        <r>
          <rPr>
            <sz val="8"/>
            <rFont val="Tahoma"/>
            <family val="0"/>
          </rPr>
          <t xml:space="preserve">
Closure 2009</t>
        </r>
      </text>
    </comment>
  </commentList>
</comments>
</file>

<file path=xl/comments2.xml><?xml version="1.0" encoding="utf-8"?>
<comments xmlns="http://schemas.openxmlformats.org/spreadsheetml/2006/main">
  <authors>
    <author>bs</author>
  </authors>
  <commentList>
    <comment ref="R77" authorId="0">
      <text>
        <r>
          <rPr>
            <b/>
            <sz val="8"/>
            <rFont val="Tahoma"/>
            <family val="0"/>
          </rPr>
          <t>bs:</t>
        </r>
        <r>
          <rPr>
            <sz val="8"/>
            <rFont val="Tahoma"/>
            <family val="0"/>
          </rPr>
          <t xml:space="preserve">
No data in Eurostat for 2006 --&gt; equal to 2005</t>
        </r>
      </text>
    </comment>
  </commentList>
</comments>
</file>

<file path=xl/sharedStrings.xml><?xml version="1.0" encoding="utf-8"?>
<sst xmlns="http://schemas.openxmlformats.org/spreadsheetml/2006/main" count="1286" uniqueCount="340">
  <si>
    <t>-</t>
  </si>
  <si>
    <t>BWR</t>
  </si>
  <si>
    <t>PWR</t>
  </si>
  <si>
    <t>Magnox</t>
  </si>
  <si>
    <t>AGR</t>
  </si>
  <si>
    <t>RBMK</t>
  </si>
  <si>
    <t>Moderator</t>
  </si>
  <si>
    <t>light water</t>
  </si>
  <si>
    <t>grafite</t>
  </si>
  <si>
    <t>Coolant</t>
  </si>
  <si>
    <t>CO2 (g)</t>
  </si>
  <si>
    <t>Steam cycle configuration</t>
  </si>
  <si>
    <t>primary</t>
  </si>
  <si>
    <t>secondary</t>
  </si>
  <si>
    <t>Coolant outlet temperature (°C)</t>
  </si>
  <si>
    <t>Net thermal efficiency</t>
  </si>
  <si>
    <t>-  range</t>
  </si>
  <si>
    <t>-  current average</t>
  </si>
  <si>
    <t>-  modern/upgraded plant</t>
  </si>
  <si>
    <t>not relevant</t>
  </si>
  <si>
    <t>Uranium enrichment</t>
  </si>
  <si>
    <t>Installed production capacity in EU 27</t>
  </si>
  <si>
    <t xml:space="preserve">Utilized in </t>
  </si>
  <si>
    <t>UK</t>
  </si>
  <si>
    <t>Lit</t>
  </si>
  <si>
    <t>-  first generation</t>
  </si>
  <si>
    <t>CANDU</t>
  </si>
  <si>
    <t>heavy water</t>
  </si>
  <si>
    <t>ROM</t>
  </si>
  <si>
    <t>natural U</t>
  </si>
  <si>
    <t>Burnup (MWd/kg U)</t>
  </si>
  <si>
    <t xml:space="preserve">NUCLEAR POWER PLANTS INFORMATION </t>
  </si>
  <si>
    <t>(Includes all operational &amp; shutdown reactors from beginning of comercial operation up to 2007)</t>
  </si>
  <si>
    <t>Spent fuel storage facilities</t>
  </si>
  <si>
    <t>Number of reactors</t>
  </si>
  <si>
    <t>USA</t>
  </si>
  <si>
    <t>France</t>
  </si>
  <si>
    <t>United Kingdom</t>
  </si>
  <si>
    <t>Japan</t>
  </si>
  <si>
    <t>Germany</t>
  </si>
  <si>
    <t>Russian Federation</t>
  </si>
  <si>
    <t>Sweden</t>
  </si>
  <si>
    <t>Republic of Korea</t>
  </si>
  <si>
    <t>Spain</t>
  </si>
  <si>
    <t>Belgium</t>
  </si>
  <si>
    <t>Canada</t>
  </si>
  <si>
    <t>Czech Republic</t>
  </si>
  <si>
    <t>Slovakia</t>
  </si>
  <si>
    <t>India</t>
  </si>
  <si>
    <t>Switzerland</t>
  </si>
  <si>
    <t>Ukraine</t>
  </si>
  <si>
    <t>Finland</t>
  </si>
  <si>
    <t>China</t>
  </si>
  <si>
    <t>Hungary</t>
  </si>
  <si>
    <t>Bulgaria</t>
  </si>
  <si>
    <t>Romania</t>
  </si>
  <si>
    <t>Lithuania</t>
  </si>
  <si>
    <t>Netherlands</t>
  </si>
  <si>
    <t>Slovenia</t>
  </si>
  <si>
    <t>R.O.W.</t>
  </si>
  <si>
    <t>Argentina</t>
  </si>
  <si>
    <t>Brazil</t>
  </si>
  <si>
    <t>Mexico</t>
  </si>
  <si>
    <t>Pakistan</t>
  </si>
  <si>
    <t>South Africa</t>
  </si>
  <si>
    <t>Armenia</t>
  </si>
  <si>
    <t>WORLD</t>
  </si>
  <si>
    <t>EUROPE</t>
  </si>
  <si>
    <t>Rest of the world</t>
  </si>
  <si>
    <t xml:space="preserve">Lifetime Energy Availability Factor </t>
  </si>
  <si>
    <t>Country</t>
  </si>
  <si>
    <t>No. of Reactors</t>
  </si>
  <si>
    <t>EAF (%)</t>
  </si>
  <si>
    <t>ARGENTINA</t>
  </si>
  <si>
    <t>ARMENIA</t>
  </si>
  <si>
    <t>BELGIUM</t>
  </si>
  <si>
    <t>BRAZIL</t>
  </si>
  <si>
    <t>BULGARIA</t>
  </si>
  <si>
    <t>CANADA</t>
  </si>
  <si>
    <t>CHINA</t>
  </si>
  <si>
    <t>CZECH REPUBLIC</t>
  </si>
  <si>
    <t>FINLAND</t>
  </si>
  <si>
    <t>FRANCE</t>
  </si>
  <si>
    <t>GERMANY</t>
  </si>
  <si>
    <t>HUNGARY</t>
  </si>
  <si>
    <t>INDIA</t>
  </si>
  <si>
    <t>JAPAN</t>
  </si>
  <si>
    <t>KOREA, REPUBLIC OF</t>
  </si>
  <si>
    <t>LITHUANIA, REPUBLIC OF</t>
  </si>
  <si>
    <t>MEXICO</t>
  </si>
  <si>
    <t>NETHERLANDS</t>
  </si>
  <si>
    <t>PAKISTAN</t>
  </si>
  <si>
    <t>ROMANIA</t>
  </si>
  <si>
    <t>RUSSIAN FEDERATION</t>
  </si>
  <si>
    <t>SLOVAK REPUBLIC</t>
  </si>
  <si>
    <t>SLOVENIA</t>
  </si>
  <si>
    <t>SOUTH AFRICA</t>
  </si>
  <si>
    <t>SPAIN</t>
  </si>
  <si>
    <t>SWEDEN</t>
  </si>
  <si>
    <t>SWITZERLAND</t>
  </si>
  <si>
    <t>UKRAINE</t>
  </si>
  <si>
    <t>UNITED KINGDOM</t>
  </si>
  <si>
    <t>UNITED STATES OF AMERICA</t>
  </si>
  <si>
    <t>World Wide</t>
  </si>
  <si>
    <t xml:space="preserve">Lifetime Unit Capability Factor </t>
  </si>
  <si>
    <t>UCF (%)</t>
  </si>
  <si>
    <t xml:space="preserve">Last three years Unit Capability Factor </t>
  </si>
  <si>
    <t>(Includes only operational reactors from 2005 up to 2007)</t>
  </si>
  <si>
    <t>2005-2007</t>
  </si>
  <si>
    <t xml:space="preserve">Lifetime Unplanned Capability Loss Factor </t>
  </si>
  <si>
    <t>UCL (%)</t>
  </si>
  <si>
    <t xml:space="preserve">Last three years Unplanned Capability Loss Factor </t>
  </si>
  <si>
    <t xml:space="preserve">Last three years Energy Availability Factor </t>
  </si>
  <si>
    <t>Lifetime External losses (beyond plant management control)</t>
  </si>
  <si>
    <t>Last three years External losses (beyond plant management control)</t>
  </si>
  <si>
    <t>LITHUANIA</t>
  </si>
  <si>
    <t>SLOVAKIA</t>
  </si>
  <si>
    <t>Numbers of Nuclear Fuel Cycle Facilities</t>
  </si>
  <si>
    <t>Filters</t>
  </si>
  <si>
    <t>All</t>
  </si>
  <si>
    <t>Scale</t>
  </si>
  <si>
    <t>Commercial</t>
  </si>
  <si>
    <t>Status</t>
  </si>
  <si>
    <t>In operation</t>
  </si>
  <si>
    <t xml:space="preserve">Country </t>
  </si>
  <si>
    <t>Uranium</t>
  </si>
  <si>
    <t>Conversion</t>
  </si>
  <si>
    <t>Enrichment</t>
  </si>
  <si>
    <t>Fuel Fabr. (Uranium)</t>
  </si>
  <si>
    <t>Fuel Fabr. (MOX)</t>
  </si>
  <si>
    <t>SF Storage</t>
  </si>
  <si>
    <t xml:space="preserve">SF Repro. </t>
  </si>
  <si>
    <t>SF Cond. &amp; Disp.</t>
  </si>
  <si>
    <t>Zirc. Alloy</t>
  </si>
  <si>
    <t xml:space="preserve">Heavy Water Prod. </t>
  </si>
  <si>
    <t>Fuel Assem. Comp.</t>
  </si>
  <si>
    <t>Total</t>
  </si>
  <si>
    <t>  8</t>
  </si>
  <si>
    <t>  1</t>
  </si>
  <si>
    <t>Australia</t>
  </si>
  <si>
    <t>  3</t>
  </si>
  <si>
    <t>  19</t>
  </si>
  <si>
    <t>  11</t>
  </si>
  <si>
    <t>  2</t>
  </si>
  <si>
    <t>  21</t>
  </si>
  <si>
    <t>  10</t>
  </si>
  <si>
    <t>  20</t>
  </si>
  <si>
    <t>  12</t>
  </si>
  <si>
    <t>Kazakhstan</t>
  </si>
  <si>
    <t>  7</t>
  </si>
  <si>
    <t>Korea, Republic of</t>
  </si>
  <si>
    <t>Kyrgyzstan</t>
  </si>
  <si>
    <t>Namibia</t>
  </si>
  <si>
    <t>Niger</t>
  </si>
  <si>
    <t>  22</t>
  </si>
  <si>
    <t>  4</t>
  </si>
  <si>
    <t>  16</t>
  </si>
  <si>
    <t>United States of America</t>
  </si>
  <si>
    <t>  54</t>
  </si>
  <si>
    <t>Uzbekistan</t>
  </si>
  <si>
    <t>(*) Please note that the list might not include all of the facilities in the world due to the unavailability of the data.</t>
  </si>
  <si>
    <t>Other</t>
  </si>
  <si>
    <t>Rest of the World</t>
  </si>
  <si>
    <t>Europe</t>
  </si>
  <si>
    <t>Planned</t>
  </si>
  <si>
    <t>Construction</t>
  </si>
  <si>
    <t>Commissioning</t>
  </si>
  <si>
    <t>In Operation</t>
  </si>
  <si>
    <t>StandBy</t>
  </si>
  <si>
    <t>Shutdown</t>
  </si>
  <si>
    <t>Decomm.</t>
  </si>
  <si>
    <t>Uranium Mining and Milling</t>
  </si>
  <si>
    <t>Uranium Fuel Fabrication</t>
  </si>
  <si>
    <t>Spent Fuel Storage</t>
  </si>
  <si>
    <t>Spent Fuel Reprocessing and Recycling</t>
  </si>
  <si>
    <t>Related Industrial Activities</t>
  </si>
  <si>
    <t>Chart</t>
  </si>
  <si>
    <t>Spent Fuel Conditioning</t>
  </si>
  <si>
    <t>Number of nuclear fuel-cycle commercial facilities in operation, 2008</t>
  </si>
  <si>
    <r>
      <t>(</t>
    </r>
    <r>
      <rPr>
        <vertAlign val="superscript"/>
        <sz val="10"/>
        <rFont val="Arial"/>
        <family val="0"/>
      </rPr>
      <t>+</t>
    </r>
    <r>
      <rPr>
        <sz val="10"/>
        <rFont val="Arial"/>
        <family val="0"/>
      </rPr>
      <t xml:space="preserve">) </t>
    </r>
    <r>
      <rPr>
        <b/>
        <i/>
        <sz val="10"/>
        <rFont val="Arial"/>
        <family val="0"/>
      </rPr>
      <t>Fuel Fabr. (MOX)</t>
    </r>
    <r>
      <rPr>
        <sz val="10"/>
        <rFont val="Arial"/>
        <family val="0"/>
      </rPr>
      <t xml:space="preserve"> includes: MOX Powder , MOX Pellet-Pin, MOX Assembly and Re-Conversion of RepU.</t>
    </r>
  </si>
  <si>
    <r>
      <t>Type                 -/-                 Status (</t>
    </r>
    <r>
      <rPr>
        <b/>
        <vertAlign val="superscript"/>
        <sz val="10"/>
        <rFont val="Arial"/>
        <family val="0"/>
      </rPr>
      <t>+</t>
    </r>
    <r>
      <rPr>
        <b/>
        <sz val="10"/>
        <rFont val="Arial"/>
        <family val="0"/>
      </rPr>
      <t>)</t>
    </r>
  </si>
  <si>
    <r>
      <t>(</t>
    </r>
    <r>
      <rPr>
        <vertAlign val="superscript"/>
        <sz val="10"/>
        <rFont val="Arial"/>
        <family val="0"/>
      </rPr>
      <t>+</t>
    </r>
    <r>
      <rPr>
        <sz val="10"/>
        <rFont val="Arial"/>
        <family val="0"/>
      </rPr>
      <t xml:space="preserve">) </t>
    </r>
    <r>
      <rPr>
        <b/>
        <i/>
        <sz val="10"/>
        <rFont val="Arial"/>
        <family val="0"/>
      </rPr>
      <t>Planned</t>
    </r>
    <r>
      <rPr>
        <sz val="10"/>
        <rFont val="Arial"/>
        <family val="0"/>
      </rPr>
      <t xml:space="preserve"> includes: Planned, Under Study-Assessment, Siting-Design phases.</t>
    </r>
  </si>
  <si>
    <r>
      <t>(</t>
    </r>
    <r>
      <rPr>
        <vertAlign val="superscript"/>
        <sz val="10"/>
        <rFont val="Arial"/>
        <family val="0"/>
      </rPr>
      <t>+</t>
    </r>
    <r>
      <rPr>
        <sz val="10"/>
        <rFont val="Arial"/>
        <family val="0"/>
      </rPr>
      <t xml:space="preserve">) </t>
    </r>
    <r>
      <rPr>
        <b/>
        <i/>
        <sz val="10"/>
        <rFont val="Arial"/>
        <family val="0"/>
      </rPr>
      <t>StandBy</t>
    </r>
    <r>
      <rPr>
        <sz val="10"/>
        <rFont val="Arial"/>
        <family val="0"/>
      </rPr>
      <t xml:space="preserve"> includes: Stand by, Refurbishment phases.</t>
    </r>
  </si>
  <si>
    <r>
      <t>(</t>
    </r>
    <r>
      <rPr>
        <vertAlign val="superscript"/>
        <sz val="10"/>
        <rFont val="Arial"/>
        <family val="0"/>
      </rPr>
      <t>+</t>
    </r>
    <r>
      <rPr>
        <sz val="10"/>
        <rFont val="Arial"/>
        <family val="0"/>
      </rPr>
      <t xml:space="preserve">) </t>
    </r>
    <r>
      <rPr>
        <b/>
        <i/>
        <sz val="10"/>
        <rFont val="Arial"/>
        <family val="0"/>
      </rPr>
      <t>Decomm.</t>
    </r>
    <r>
      <rPr>
        <sz val="10"/>
        <rFont val="Arial"/>
        <family val="0"/>
      </rPr>
      <t xml:space="preserve"> includes: Decommissioning, Decommissioned phases.</t>
    </r>
  </si>
  <si>
    <r>
      <t>(</t>
    </r>
    <r>
      <rPr>
        <vertAlign val="superscript"/>
        <sz val="10"/>
        <rFont val="Arial"/>
        <family val="0"/>
      </rPr>
      <t>+</t>
    </r>
    <r>
      <rPr>
        <sz val="10"/>
        <rFont val="Arial"/>
        <family val="0"/>
      </rPr>
      <t xml:space="preserve">) </t>
    </r>
    <r>
      <rPr>
        <b/>
        <i/>
        <sz val="10"/>
        <rFont val="Arial"/>
        <family val="0"/>
      </rPr>
      <t>Other</t>
    </r>
    <r>
      <rPr>
        <sz val="10"/>
        <rFont val="Arial"/>
        <family val="0"/>
      </rPr>
      <t xml:space="preserve"> includes: Cancelled, Deferred, Unknownn phases.</t>
    </r>
  </si>
  <si>
    <r>
      <t>Type                 -/-                 Status (</t>
    </r>
    <r>
      <rPr>
        <b/>
        <vertAlign val="superscript"/>
        <sz val="10"/>
        <color indexed="12"/>
        <rFont val="Arial"/>
        <family val="0"/>
      </rPr>
      <t>+</t>
    </r>
    <r>
      <rPr>
        <b/>
        <sz val="10"/>
        <color indexed="12"/>
        <rFont val="Arial"/>
        <family val="0"/>
      </rPr>
      <t>)</t>
    </r>
  </si>
  <si>
    <t>Uit 7.6</t>
  </si>
  <si>
    <t>Voor 2005</t>
  </si>
  <si>
    <t>Benodigd aan U en Pu in brandstof</t>
  </si>
  <si>
    <t>Verhouding</t>
  </si>
  <si>
    <t>Nuclear electricity generation 2005, GW·day</t>
  </si>
  <si>
    <t>Burnup per ton metaal GW·day)</t>
  </si>
  <si>
    <t>tonnes of HM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</si>
  <si>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</si>
  <si>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</si>
  <si>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</si>
  <si>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</si>
  <si>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</si>
  <si>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</si>
  <si>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</si>
  <si>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</si>
  <si>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</si>
  <si>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</si>
  <si>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</si>
  <si>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</si>
  <si>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</si>
  <si>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</si>
  <si>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</si>
  <si>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</si>
  <si>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</si>
  <si>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</si>
  <si>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</si>
  <si>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</si>
  <si>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</si>
  <si>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2010</t>
  </si>
  <si>
    <t>2015</t>
  </si>
  <si>
    <t>..</t>
  </si>
  <si>
    <t>Italy</t>
  </si>
  <si>
    <t>Speciaal voor UK</t>
  </si>
  <si>
    <t>-  productie (GW·dag)</t>
  </si>
  <si>
    <t>-  burnup</t>
  </si>
  <si>
    <t>rendement</t>
  </si>
  <si>
    <t>Aangenomen rendement</t>
  </si>
  <si>
    <t>Aanpak: zet reactor prestaties er eens naast, rekening houdend met recycling</t>
  </si>
  <si>
    <t>Ignalina NPP Unit 1</t>
  </si>
  <si>
    <t>Ignalina NPP Unit 2</t>
  </si>
  <si>
    <t>Average production (tonnes heavvy metals annually)</t>
  </si>
  <si>
    <t>Production (tonnes heavvy metals annually)</t>
  </si>
  <si>
    <t>spent fuel trend</t>
  </si>
  <si>
    <t>power production</t>
  </si>
  <si>
    <t>Slovak nuclear power sector</t>
  </si>
  <si>
    <t>Production (TW·h)</t>
  </si>
  <si>
    <t>31.12.01</t>
  </si>
  <si>
    <t>Annual</t>
  </si>
  <si>
    <t>Cumulative Since commissioning till 31-12-2001</t>
  </si>
  <si>
    <t>Average load factor (%)</t>
  </si>
  <si>
    <t>Net efficiency (%)</t>
  </si>
  <si>
    <t>Max productie (Twhe/jaar)</t>
  </si>
  <si>
    <t>Jaar in dienst</t>
  </si>
  <si>
    <t>Productietijd</t>
  </si>
  <si>
    <t>Cumulative Since commissioning till 31-12-2000</t>
  </si>
  <si>
    <t>EBO 1</t>
  </si>
  <si>
    <t>EBO 2</t>
  </si>
  <si>
    <t>EBO 3</t>
  </si>
  <si>
    <t>EBO 4</t>
  </si>
  <si>
    <t>EMO 1</t>
  </si>
  <si>
    <t>EMO 2</t>
  </si>
  <si>
    <t>Aantal assemblies t/m 31-12-2000</t>
  </si>
  <si>
    <t>Tot aan 2006</t>
  </si>
  <si>
    <t>uit schema</t>
  </si>
  <si>
    <t>-  productie</t>
  </si>
  <si>
    <t>gemiddeld</t>
  </si>
  <si>
    <t>-  extra assemblies</t>
  </si>
  <si>
    <t>-  totaal assemblies</t>
  </si>
  <si>
    <t>Verhouding tU/assembly</t>
  </si>
  <si>
    <t>ton U spent fuel</t>
  </si>
  <si>
    <t>In storage, 2005</t>
  </si>
  <si>
    <t>arising, 2005</t>
  </si>
  <si>
    <t>In storage, 2006</t>
  </si>
  <si>
    <t>arising, 2006</t>
  </si>
  <si>
    <r>
      <t>NUCLEAR WASTE: SPENT FUEL ARISINGS</t>
    </r>
    <r>
      <rPr>
        <sz val="9"/>
        <rFont val="Arial Narrow"/>
        <family val="2"/>
      </rPr>
      <t xml:space="preserve"> (a), 1982-2025</t>
    </r>
  </si>
  <si>
    <r>
      <t xml:space="preserve">spent fuel prodiction in </t>
    </r>
    <r>
      <rPr>
        <b/>
        <u val="single"/>
        <sz val="12"/>
        <rFont val="Arial"/>
        <family val="2"/>
      </rPr>
      <t>Lithuania</t>
    </r>
  </si>
  <si>
    <t>Relative nuclear power production (see EN 27)</t>
  </si>
  <si>
    <t>Relative arizing amount of spent fuel</t>
  </si>
  <si>
    <t>Gross electricity generation - Nuclear power plants (GWh)</t>
  </si>
  <si>
    <t>indic_en</t>
  </si>
  <si>
    <t>107003 Gross electricity generation n/a Nuclear power plants</t>
  </si>
  <si>
    <t>unit</t>
  </si>
  <si>
    <t>product</t>
  </si>
  <si>
    <t>&lt;&gt;</t>
  </si>
  <si>
    <t>geo</t>
  </si>
  <si>
    <t>n/a</t>
  </si>
  <si>
    <t>de Germany (including exn/aGDR from 1991)</t>
  </si>
  <si>
    <t>lu Luxembourg (Grandn/aDuché)</t>
  </si>
  <si>
    <r>
      <t>eu27</t>
    </r>
    <r>
      <rPr>
        <b/>
        <sz val="8"/>
        <color indexed="8"/>
        <rFont val="Arial"/>
        <family val="2"/>
      </rPr>
      <t xml:space="preserve"> European Union </t>
    </r>
  </si>
  <si>
    <r>
      <t>eu15</t>
    </r>
    <r>
      <rPr>
        <b/>
        <sz val="8"/>
        <color indexed="8"/>
        <rFont val="Arial"/>
        <family val="2"/>
      </rPr>
      <t> European Union</t>
    </r>
  </si>
  <si>
    <r>
      <t>be</t>
    </r>
    <r>
      <rPr>
        <b/>
        <sz val="8"/>
        <color indexed="8"/>
        <rFont val="Arial"/>
        <family val="2"/>
      </rPr>
      <t> Belgium</t>
    </r>
  </si>
  <si>
    <r>
      <t>bg</t>
    </r>
    <r>
      <rPr>
        <b/>
        <sz val="8"/>
        <color indexed="8"/>
        <rFont val="Arial"/>
        <family val="2"/>
      </rPr>
      <t> Bulgaria</t>
    </r>
  </si>
  <si>
    <r>
      <t>cz</t>
    </r>
    <r>
      <rPr>
        <b/>
        <sz val="8"/>
        <color indexed="8"/>
        <rFont val="Arial"/>
        <family val="2"/>
      </rPr>
      <t> Czech Republic</t>
    </r>
  </si>
  <si>
    <r>
      <t>dk</t>
    </r>
    <r>
      <rPr>
        <b/>
        <sz val="8"/>
        <color indexed="8"/>
        <rFont val="Arial"/>
        <family val="2"/>
      </rPr>
      <t> Denmark</t>
    </r>
  </si>
  <si>
    <r>
      <t>de</t>
    </r>
    <r>
      <rPr>
        <b/>
        <sz val="8"/>
        <color indexed="8"/>
        <rFont val="Arial"/>
        <family val="2"/>
      </rPr>
      <t xml:space="preserve"> Germany </t>
    </r>
  </si>
  <si>
    <r>
      <t>ee</t>
    </r>
    <r>
      <rPr>
        <b/>
        <sz val="8"/>
        <color indexed="8"/>
        <rFont val="Arial"/>
        <family val="2"/>
      </rPr>
      <t> Estonia</t>
    </r>
  </si>
  <si>
    <r>
      <t>ie</t>
    </r>
    <r>
      <rPr>
        <b/>
        <sz val="8"/>
        <color indexed="8"/>
        <rFont val="Arial"/>
        <family val="2"/>
      </rPr>
      <t> Ireland</t>
    </r>
  </si>
  <si>
    <r>
      <t>gr</t>
    </r>
    <r>
      <rPr>
        <b/>
        <sz val="8"/>
        <color indexed="8"/>
        <rFont val="Arial"/>
        <family val="2"/>
      </rPr>
      <t> Greece</t>
    </r>
  </si>
  <si>
    <r>
      <t>es</t>
    </r>
    <r>
      <rPr>
        <b/>
        <sz val="8"/>
        <color indexed="8"/>
        <rFont val="Arial"/>
        <family val="2"/>
      </rPr>
      <t> Spain</t>
    </r>
  </si>
  <si>
    <r>
      <t>fr</t>
    </r>
    <r>
      <rPr>
        <b/>
        <sz val="8"/>
        <color indexed="8"/>
        <rFont val="Arial"/>
        <family val="2"/>
      </rPr>
      <t> France</t>
    </r>
  </si>
  <si>
    <r>
      <t>it</t>
    </r>
    <r>
      <rPr>
        <b/>
        <sz val="8"/>
        <color indexed="8"/>
        <rFont val="Arial"/>
        <family val="2"/>
      </rPr>
      <t> Italy</t>
    </r>
  </si>
  <si>
    <r>
      <t>cy</t>
    </r>
    <r>
      <rPr>
        <b/>
        <sz val="8"/>
        <color indexed="8"/>
        <rFont val="Arial"/>
        <family val="2"/>
      </rPr>
      <t> Cyprus</t>
    </r>
  </si>
  <si>
    <r>
      <t>lv</t>
    </r>
    <r>
      <rPr>
        <b/>
        <sz val="8"/>
        <color indexed="8"/>
        <rFont val="Arial"/>
        <family val="2"/>
      </rPr>
      <t> Latvia</t>
    </r>
  </si>
  <si>
    <r>
      <t>lt</t>
    </r>
    <r>
      <rPr>
        <b/>
        <sz val="8"/>
        <color indexed="8"/>
        <rFont val="Arial"/>
        <family val="2"/>
      </rPr>
      <t> Lithuania</t>
    </r>
  </si>
  <si>
    <r>
      <t>lu</t>
    </r>
    <r>
      <rPr>
        <b/>
        <sz val="8"/>
        <color indexed="8"/>
        <rFont val="Arial"/>
        <family val="2"/>
      </rPr>
      <t> Luxembourg</t>
    </r>
  </si>
  <si>
    <r>
      <t>hu</t>
    </r>
    <r>
      <rPr>
        <b/>
        <sz val="8"/>
        <color indexed="8"/>
        <rFont val="Arial"/>
        <family val="2"/>
      </rPr>
      <t> Hungary</t>
    </r>
  </si>
  <si>
    <r>
      <t>mt</t>
    </r>
    <r>
      <rPr>
        <b/>
        <sz val="8"/>
        <color indexed="8"/>
        <rFont val="Arial"/>
        <family val="2"/>
      </rPr>
      <t> Malta</t>
    </r>
  </si>
  <si>
    <r>
      <t>nl</t>
    </r>
    <r>
      <rPr>
        <b/>
        <sz val="8"/>
        <color indexed="8"/>
        <rFont val="Arial"/>
        <family val="2"/>
      </rPr>
      <t> Netherlands</t>
    </r>
  </si>
  <si>
    <r>
      <t>at</t>
    </r>
    <r>
      <rPr>
        <b/>
        <sz val="8"/>
        <color indexed="8"/>
        <rFont val="Arial"/>
        <family val="2"/>
      </rPr>
      <t> Austria</t>
    </r>
  </si>
  <si>
    <r>
      <t>pl</t>
    </r>
    <r>
      <rPr>
        <b/>
        <sz val="8"/>
        <color indexed="8"/>
        <rFont val="Arial"/>
        <family val="2"/>
      </rPr>
      <t> Poland</t>
    </r>
  </si>
  <si>
    <r>
      <t>pt</t>
    </r>
    <r>
      <rPr>
        <b/>
        <sz val="8"/>
        <color indexed="8"/>
        <rFont val="Arial"/>
        <family val="2"/>
      </rPr>
      <t> Portugal</t>
    </r>
  </si>
  <si>
    <r>
      <t>ro</t>
    </r>
    <r>
      <rPr>
        <b/>
        <sz val="8"/>
        <color indexed="8"/>
        <rFont val="Arial"/>
        <family val="2"/>
      </rPr>
      <t> Romania</t>
    </r>
  </si>
  <si>
    <r>
      <t>si</t>
    </r>
    <r>
      <rPr>
        <b/>
        <sz val="8"/>
        <color indexed="8"/>
        <rFont val="Arial"/>
        <family val="2"/>
      </rPr>
      <t> Slovenia</t>
    </r>
  </si>
  <si>
    <r>
      <t>sk</t>
    </r>
    <r>
      <rPr>
        <b/>
        <sz val="8"/>
        <color indexed="8"/>
        <rFont val="Arial"/>
        <family val="2"/>
      </rPr>
      <t> Slovakia</t>
    </r>
  </si>
  <si>
    <r>
      <t>fi</t>
    </r>
    <r>
      <rPr>
        <b/>
        <sz val="8"/>
        <color indexed="8"/>
        <rFont val="Arial"/>
        <family val="2"/>
      </rPr>
      <t> Finland</t>
    </r>
  </si>
  <si>
    <r>
      <t>se</t>
    </r>
    <r>
      <rPr>
        <b/>
        <sz val="8"/>
        <color indexed="8"/>
        <rFont val="Arial"/>
        <family val="2"/>
      </rPr>
      <t> Sweden</t>
    </r>
  </si>
  <si>
    <r>
      <t>uk</t>
    </r>
    <r>
      <rPr>
        <b/>
        <sz val="8"/>
        <color indexed="8"/>
        <rFont val="Arial"/>
        <family val="2"/>
      </rPr>
      <t> United Kingdom</t>
    </r>
  </si>
  <si>
    <r>
      <t>tr</t>
    </r>
    <r>
      <rPr>
        <b/>
        <sz val="8"/>
        <color indexed="8"/>
        <rFont val="Arial"/>
        <family val="2"/>
      </rPr>
      <t> Turkey</t>
    </r>
  </si>
  <si>
    <r>
      <t>is</t>
    </r>
    <r>
      <rPr>
        <b/>
        <sz val="8"/>
        <color indexed="8"/>
        <rFont val="Arial"/>
        <family val="2"/>
      </rPr>
      <t> Iceland</t>
    </r>
  </si>
  <si>
    <r>
      <t>no</t>
    </r>
    <r>
      <rPr>
        <b/>
        <sz val="8"/>
        <color indexed="8"/>
        <rFont val="Arial"/>
        <family val="2"/>
      </rPr>
      <t> Norway</t>
    </r>
  </si>
  <si>
    <r>
      <t>ch</t>
    </r>
    <r>
      <rPr>
        <b/>
        <sz val="8"/>
        <color indexed="8"/>
        <rFont val="Arial"/>
        <family val="2"/>
      </rPr>
      <t> Switzerland</t>
    </r>
  </si>
  <si>
    <r>
      <t>gwh</t>
    </r>
    <r>
      <rPr>
        <b/>
        <sz val="8"/>
        <color indexed="8"/>
        <rFont val="Arial"/>
        <family val="0"/>
      </rPr>
      <t> Gigawatt hour</t>
    </r>
  </si>
  <si>
    <r>
      <t>6000</t>
    </r>
    <r>
      <rPr>
        <b/>
        <sz val="8"/>
        <color indexed="8"/>
        <rFont val="Arial"/>
        <family val="0"/>
      </rPr>
      <t> Electrical Energy</t>
    </r>
  </si>
  <si>
    <r>
      <t>eu27</t>
    </r>
    <r>
      <rPr>
        <b/>
        <sz val="8"/>
        <color indexed="8"/>
        <rFont val="Arial"/>
        <family val="0"/>
      </rPr>
      <t> European Union (27 countries)</t>
    </r>
  </si>
  <si>
    <r>
      <t>eu15</t>
    </r>
    <r>
      <rPr>
        <b/>
        <sz val="8"/>
        <color indexed="8"/>
        <rFont val="Arial"/>
        <family val="0"/>
      </rPr>
      <t> European Union (15 countries)</t>
    </r>
  </si>
  <si>
    <r>
      <t>be</t>
    </r>
    <r>
      <rPr>
        <b/>
        <sz val="8"/>
        <color indexed="8"/>
        <rFont val="Arial"/>
        <family val="0"/>
      </rPr>
      <t> Belgium</t>
    </r>
  </si>
  <si>
    <r>
      <t>bg</t>
    </r>
    <r>
      <rPr>
        <b/>
        <sz val="8"/>
        <color indexed="8"/>
        <rFont val="Arial"/>
        <family val="0"/>
      </rPr>
      <t> Bulgaria</t>
    </r>
  </si>
  <si>
    <r>
      <t>cz</t>
    </r>
    <r>
      <rPr>
        <b/>
        <sz val="8"/>
        <color indexed="8"/>
        <rFont val="Arial"/>
        <family val="0"/>
      </rPr>
      <t> Czech Republic</t>
    </r>
  </si>
  <si>
    <r>
      <t>dk</t>
    </r>
    <r>
      <rPr>
        <b/>
        <sz val="8"/>
        <color indexed="8"/>
        <rFont val="Arial"/>
        <family val="0"/>
      </rPr>
      <t> Denmark</t>
    </r>
  </si>
  <si>
    <r>
      <t>ee</t>
    </r>
    <r>
      <rPr>
        <b/>
        <sz val="8"/>
        <color indexed="8"/>
        <rFont val="Arial"/>
        <family val="0"/>
      </rPr>
      <t> Estonia</t>
    </r>
  </si>
  <si>
    <r>
      <t>ie</t>
    </r>
    <r>
      <rPr>
        <b/>
        <sz val="8"/>
        <color indexed="8"/>
        <rFont val="Arial"/>
        <family val="0"/>
      </rPr>
      <t> Ireland</t>
    </r>
  </si>
  <si>
    <r>
      <t>gr</t>
    </r>
    <r>
      <rPr>
        <b/>
        <sz val="8"/>
        <color indexed="8"/>
        <rFont val="Arial"/>
        <family val="0"/>
      </rPr>
      <t> Greece</t>
    </r>
  </si>
  <si>
    <r>
      <t>es</t>
    </r>
    <r>
      <rPr>
        <b/>
        <sz val="8"/>
        <color indexed="8"/>
        <rFont val="Arial"/>
        <family val="0"/>
      </rPr>
      <t> Spain</t>
    </r>
  </si>
  <si>
    <r>
      <t>fr</t>
    </r>
    <r>
      <rPr>
        <b/>
        <sz val="8"/>
        <color indexed="8"/>
        <rFont val="Arial"/>
        <family val="0"/>
      </rPr>
      <t> France</t>
    </r>
  </si>
  <si>
    <r>
      <t>it</t>
    </r>
    <r>
      <rPr>
        <b/>
        <sz val="8"/>
        <color indexed="8"/>
        <rFont val="Arial"/>
        <family val="0"/>
      </rPr>
      <t> Italy</t>
    </r>
  </si>
  <si>
    <r>
      <t>cy</t>
    </r>
    <r>
      <rPr>
        <b/>
        <sz val="8"/>
        <color indexed="8"/>
        <rFont val="Arial"/>
        <family val="0"/>
      </rPr>
      <t> Cyprus</t>
    </r>
  </si>
  <si>
    <r>
      <t>lv</t>
    </r>
    <r>
      <rPr>
        <b/>
        <sz val="8"/>
        <color indexed="8"/>
        <rFont val="Arial"/>
        <family val="0"/>
      </rPr>
      <t> Latvia</t>
    </r>
  </si>
  <si>
    <r>
      <t>lt</t>
    </r>
    <r>
      <rPr>
        <b/>
        <sz val="8"/>
        <color indexed="8"/>
        <rFont val="Arial"/>
        <family val="0"/>
      </rPr>
      <t> Lithuania</t>
    </r>
  </si>
  <si>
    <r>
      <t>hu</t>
    </r>
    <r>
      <rPr>
        <b/>
        <sz val="8"/>
        <color indexed="8"/>
        <rFont val="Arial"/>
        <family val="0"/>
      </rPr>
      <t> Hungary</t>
    </r>
  </si>
  <si>
    <r>
      <t>mt</t>
    </r>
    <r>
      <rPr>
        <b/>
        <sz val="8"/>
        <color indexed="8"/>
        <rFont val="Arial"/>
        <family val="0"/>
      </rPr>
      <t> Malta</t>
    </r>
  </si>
  <si>
    <r>
      <t>nl</t>
    </r>
    <r>
      <rPr>
        <b/>
        <sz val="8"/>
        <color indexed="8"/>
        <rFont val="Arial"/>
        <family val="0"/>
      </rPr>
      <t> Netherlands</t>
    </r>
  </si>
  <si>
    <r>
      <t>at</t>
    </r>
    <r>
      <rPr>
        <b/>
        <sz val="8"/>
        <color indexed="8"/>
        <rFont val="Arial"/>
        <family val="0"/>
      </rPr>
      <t> Austria</t>
    </r>
  </si>
  <si>
    <r>
      <t>pl</t>
    </r>
    <r>
      <rPr>
        <b/>
        <sz val="8"/>
        <color indexed="8"/>
        <rFont val="Arial"/>
        <family val="0"/>
      </rPr>
      <t> Poland</t>
    </r>
  </si>
  <si>
    <r>
      <t>pt</t>
    </r>
    <r>
      <rPr>
        <b/>
        <sz val="8"/>
        <color indexed="8"/>
        <rFont val="Arial"/>
        <family val="0"/>
      </rPr>
      <t> Portugal</t>
    </r>
  </si>
  <si>
    <r>
      <t>ro</t>
    </r>
    <r>
      <rPr>
        <b/>
        <sz val="8"/>
        <color indexed="8"/>
        <rFont val="Arial"/>
        <family val="0"/>
      </rPr>
      <t> Romania</t>
    </r>
  </si>
  <si>
    <r>
      <t>si</t>
    </r>
    <r>
      <rPr>
        <b/>
        <sz val="8"/>
        <color indexed="8"/>
        <rFont val="Arial"/>
        <family val="0"/>
      </rPr>
      <t> Slovenia</t>
    </r>
  </si>
  <si>
    <r>
      <t>sk</t>
    </r>
    <r>
      <rPr>
        <b/>
        <sz val="8"/>
        <color indexed="8"/>
        <rFont val="Arial"/>
        <family val="0"/>
      </rPr>
      <t> Slovakia</t>
    </r>
  </si>
  <si>
    <r>
      <t>fi</t>
    </r>
    <r>
      <rPr>
        <b/>
        <sz val="8"/>
        <color indexed="8"/>
        <rFont val="Arial"/>
        <family val="0"/>
      </rPr>
      <t> Finland</t>
    </r>
  </si>
  <si>
    <r>
      <t>se</t>
    </r>
    <r>
      <rPr>
        <b/>
        <sz val="8"/>
        <color indexed="8"/>
        <rFont val="Arial"/>
        <family val="0"/>
      </rPr>
      <t> Sweden</t>
    </r>
  </si>
  <si>
    <r>
      <t>uk</t>
    </r>
    <r>
      <rPr>
        <b/>
        <sz val="8"/>
        <color indexed="8"/>
        <rFont val="Arial"/>
        <family val="0"/>
      </rPr>
      <t> United Kingdom</t>
    </r>
  </si>
  <si>
    <r>
      <t>tr</t>
    </r>
    <r>
      <rPr>
        <b/>
        <sz val="8"/>
        <color indexed="8"/>
        <rFont val="Arial"/>
        <family val="0"/>
      </rPr>
      <t> Turkey</t>
    </r>
  </si>
  <si>
    <r>
      <t>is</t>
    </r>
    <r>
      <rPr>
        <b/>
        <sz val="8"/>
        <color indexed="8"/>
        <rFont val="Arial"/>
        <family val="0"/>
      </rPr>
      <t> Iceland</t>
    </r>
  </si>
  <si>
    <r>
      <t>no</t>
    </r>
    <r>
      <rPr>
        <b/>
        <sz val="8"/>
        <color indexed="8"/>
        <rFont val="Arial"/>
        <family val="0"/>
      </rPr>
      <t> Norway</t>
    </r>
  </si>
  <si>
    <r>
      <t>ch</t>
    </r>
    <r>
      <rPr>
        <b/>
        <sz val="8"/>
        <color indexed="8"/>
        <rFont val="Arial"/>
        <family val="0"/>
      </rPr>
      <t> Switzerland</t>
    </r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</si>
</sst>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  <numFmt numFmtId="176" formatCode="0.0%"/>
    <numFmt numFmtId="177" formatCode="0.0"/>
    <numFmt numFmtId="178" formatCode="#,##0.0"/>
    <numFmt numFmtId="179" formatCode="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"/>
    <numFmt numFmtId="185" formatCode="_(* #,##0_);_(* \(#,##0\);_(* &quot;-&quot;_);_(@_)"/>
    <numFmt numFmtId="186" formatCode="_(* #,##0.00_);_(* \(#,##0.00\);_(* &quot;-&quot;??_);_(@_)"/>
    <numFmt numFmtId="187" formatCode="_(&quot;$&quot;* #,##0_);_(&quot;$&quot;* \(#,##0\);_(&quot;$&quot;* &quot;-&quot;_);_(@_)"/>
    <numFmt numFmtId="188" formatCode="_(&quot;$&quot;* #,##0.00_);_(&quot;$&quot;* \(#,##0.00\);_(&quot;$&quot;* &quot;-&quot;??_);_(@_)"/>
    <numFmt numFmtId="189" formatCode="0.0;;"/>
    <numFmt numFmtId="190" formatCode="General_)"/>
    <numFmt numFmtId="191" formatCode="0_)"/>
    <numFmt numFmtId="192" formatCode="_-* #,##0.00\ _F_-;\-* #,##0.00\ _F_-;_-* &quot;-&quot;??\ _F_-;_-@_-"/>
    <numFmt numFmtId="193" formatCode="#\ ##0"/>
    <numFmt numFmtId="194" formatCode="0_);\(0\)"/>
    <numFmt numFmtId="195" formatCode="[&lt;0.1]&quot;-&quot;;[&lt;1]0.0;0"/>
    <numFmt numFmtId="196" formatCode="0.0_)"/>
    <numFmt numFmtId="197" formatCode="#,##0.0_-;#,##0.0\-"/>
    <numFmt numFmtId="198" formatCode="#,##0.000_-;#,##0.000\-"/>
  </numFmts>
  <fonts count="52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7.5"/>
      <color indexed="36"/>
      <name val="Arial"/>
      <family val="0"/>
    </font>
    <font>
      <b/>
      <sz val="14"/>
      <color indexed="56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9.25"/>
      <name val="Arial"/>
      <family val="0"/>
    </font>
    <font>
      <sz val="15"/>
      <name val="Arial"/>
      <family val="0"/>
    </font>
    <font>
      <sz val="11.75"/>
      <name val="Arial"/>
      <family val="2"/>
    </font>
    <font>
      <vertAlign val="superscript"/>
      <sz val="10"/>
      <name val="Arial"/>
      <family val="0"/>
    </font>
    <font>
      <b/>
      <i/>
      <sz val="10"/>
      <name val="Arial"/>
      <family val="0"/>
    </font>
    <font>
      <b/>
      <sz val="10"/>
      <color indexed="12"/>
      <name val="Arial"/>
      <family val="2"/>
    </font>
    <font>
      <b/>
      <vertAlign val="superscript"/>
      <sz val="10"/>
      <name val="Arial"/>
      <family val="0"/>
    </font>
    <font>
      <sz val="10"/>
      <color indexed="12"/>
      <name val="Arial"/>
      <family val="0"/>
    </font>
    <font>
      <b/>
      <vertAlign val="superscript"/>
      <sz val="10"/>
      <color indexed="12"/>
      <name val="Arial"/>
      <family val="0"/>
    </font>
    <font>
      <i/>
      <sz val="10"/>
      <name val="Arial"/>
      <family val="2"/>
    </font>
    <font>
      <sz val="10"/>
      <name val="Geneva"/>
      <family val="0"/>
    </font>
    <font>
      <sz val="7"/>
      <name val="Arial"/>
      <family val="0"/>
    </font>
    <font>
      <b/>
      <sz val="8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Helvetica-Narrow"/>
      <family val="0"/>
    </font>
    <font>
      <sz val="9"/>
      <name val="Geneva"/>
      <family val="0"/>
    </font>
    <font>
      <sz val="8"/>
      <name val="Helvetica-Narrow"/>
      <family val="0"/>
    </font>
    <font>
      <sz val="10"/>
      <name val="Helv"/>
      <family val="0"/>
    </font>
    <font>
      <sz val="24"/>
      <name val="Helv"/>
      <family val="0"/>
    </font>
    <font>
      <sz val="8"/>
      <name val="Helv"/>
      <family val="0"/>
    </font>
    <font>
      <sz val="8"/>
      <name val="Helvetica"/>
      <family val="0"/>
    </font>
    <font>
      <b/>
      <sz val="9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b/>
      <sz val="10"/>
      <color indexed="10"/>
      <name val="Helv"/>
      <family val="0"/>
    </font>
    <font>
      <sz val="8"/>
      <color indexed="8"/>
      <name val="Helvetica-Narrow"/>
      <family val="2"/>
    </font>
    <font>
      <b/>
      <u val="single"/>
      <sz val="12"/>
      <name val="Arial"/>
      <family val="2"/>
    </font>
    <font>
      <b/>
      <sz val="10"/>
      <name val="Helv"/>
      <family val="0"/>
    </font>
    <font>
      <b/>
      <sz val="8"/>
      <color indexed="8"/>
      <name val="Arial"/>
      <family val="0"/>
    </font>
    <font>
      <b/>
      <i/>
      <sz val="8"/>
      <color indexed="8"/>
      <name val="Arial"/>
      <family val="2"/>
    </font>
    <font>
      <b/>
      <sz val="8"/>
      <color indexed="12"/>
      <name val="Arial"/>
      <family val="0"/>
    </font>
    <font>
      <sz val="8"/>
      <color indexed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44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26" fillId="0" borderId="0" applyFont="0" applyFill="0" applyBorder="0" applyAlignment="0" applyProtection="0"/>
    <xf numFmtId="2" fontId="26" fillId="0" borderId="0" applyFont="0" applyFill="0" applyBorder="0" applyAlignment="0" applyProtection="0"/>
    <xf numFmtId="0" fontId="3" fillId="0" borderId="1" applyNumberFormat="0" applyFont="0" applyAlignment="0">
      <protection/>
    </xf>
    <xf numFmtId="0" fontId="27" fillId="0" borderId="0" applyFill="0" applyBorder="0">
      <alignment vertical="center"/>
      <protection/>
    </xf>
    <xf numFmtId="189" fontId="28" fillId="0" borderId="0" applyFill="0" applyBorder="0">
      <alignment horizontal="right" vertical="center"/>
      <protection/>
    </xf>
    <xf numFmtId="189" fontId="3" fillId="0" borderId="0" applyFill="0" applyBorder="0">
      <alignment horizontal="right" vertical="center"/>
      <protection/>
    </xf>
    <xf numFmtId="176" fontId="3" fillId="0" borderId="0" applyFill="0" applyBorder="0">
      <alignment horizontal="right" vertical="center"/>
      <protection/>
    </xf>
    <xf numFmtId="0" fontId="28" fillId="0" borderId="1" applyFill="0" applyBorder="0">
      <alignment vertical="center"/>
      <protection/>
    </xf>
    <xf numFmtId="49" fontId="29" fillId="0" borderId="2" applyNumberFormat="0" applyFont="0" applyFill="0" applyBorder="0" applyProtection="0">
      <alignment horizontal="left" vertical="center" indent="2"/>
    </xf>
    <xf numFmtId="49" fontId="29" fillId="0" borderId="3" applyNumberFormat="0" applyFont="0" applyFill="0" applyBorder="0" applyProtection="0">
      <alignment horizontal="left" vertical="center" indent="5"/>
    </xf>
    <xf numFmtId="4" fontId="30" fillId="0" borderId="4" applyFill="0" applyBorder="0" applyProtection="0">
      <alignment horizontal="right" vertical="center"/>
    </xf>
    <xf numFmtId="171" fontId="0" fillId="0" borderId="0" applyFon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169" fontId="0" fillId="0" borderId="0" applyFon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90" fontId="33" fillId="0" borderId="0">
      <alignment/>
      <protection/>
    </xf>
    <xf numFmtId="196" fontId="34" fillId="0" borderId="0">
      <alignment/>
      <protection/>
    </xf>
    <xf numFmtId="190" fontId="34" fillId="0" borderId="0">
      <alignment/>
      <protection/>
    </xf>
    <xf numFmtId="196" fontId="35" fillId="0" borderId="0">
      <alignment/>
      <protection/>
    </xf>
    <xf numFmtId="190" fontId="36" fillId="0" borderId="0">
      <alignment/>
      <protection/>
    </xf>
    <xf numFmtId="190" fontId="36" fillId="0" borderId="0">
      <alignment/>
      <protection/>
    </xf>
    <xf numFmtId="190" fontId="34" fillId="0" borderId="0">
      <alignment/>
      <protection/>
    </xf>
    <xf numFmtId="190" fontId="36" fillId="0" borderId="0">
      <alignment/>
      <protection/>
    </xf>
    <xf numFmtId="4" fontId="29" fillId="0" borderId="2" applyFill="0" applyBorder="0" applyProtection="0">
      <alignment horizontal="right" vertical="center"/>
    </xf>
    <xf numFmtId="0" fontId="37" fillId="2" borderId="0" applyNumberFormat="0" applyFont="0" applyBorder="0" applyAlignment="0" applyProtection="0"/>
    <xf numFmtId="190" fontId="36" fillId="0" borderId="0">
      <alignment/>
      <protection/>
    </xf>
    <xf numFmtId="37" fontId="34" fillId="0" borderId="0">
      <alignment/>
      <protection/>
    </xf>
    <xf numFmtId="9" fontId="0" fillId="0" borderId="0" applyFont="0" applyFill="0" applyBorder="0" applyAlignment="0" applyProtection="0"/>
    <xf numFmtId="176" fontId="32" fillId="0" borderId="0" applyFont="0" applyFill="0" applyBorder="0" applyAlignment="0" applyProtection="0"/>
    <xf numFmtId="0" fontId="3" fillId="0" borderId="0" applyFill="0" applyBorder="0">
      <alignment/>
      <protection/>
    </xf>
    <xf numFmtId="0" fontId="0" fillId="0" borderId="0">
      <alignment/>
      <protection/>
    </xf>
    <xf numFmtId="0" fontId="3" fillId="0" borderId="0" applyFill="0" applyBorder="0">
      <alignment/>
      <protection/>
    </xf>
    <xf numFmtId="0" fontId="0" fillId="0" borderId="0">
      <alignment/>
      <protection/>
    </xf>
  </cellStyleXfs>
  <cellXfs count="239">
    <xf numFmtId="0" fontId="0" fillId="0" borderId="0" xfId="0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 quotePrefix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 quotePrefix="1">
      <alignment/>
    </xf>
    <xf numFmtId="176" fontId="0" fillId="0" borderId="0" xfId="49" applyNumberFormat="1" applyAlignment="1">
      <alignment/>
    </xf>
    <xf numFmtId="0" fontId="0" fillId="0" borderId="7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9" fontId="0" fillId="0" borderId="5" xfId="0" applyNumberFormat="1" applyBorder="1" applyAlignment="1">
      <alignment horizontal="center"/>
    </xf>
    <xf numFmtId="0" fontId="0" fillId="0" borderId="0" xfId="0" applyBorder="1" applyAlignment="1" quotePrefix="1">
      <alignment horizontal="center"/>
    </xf>
    <xf numFmtId="9" fontId="0" fillId="0" borderId="6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176" fontId="0" fillId="0" borderId="5" xfId="0" applyNumberFormat="1" applyBorder="1" applyAlignment="1">
      <alignment horizontal="center"/>
    </xf>
    <xf numFmtId="176" fontId="0" fillId="0" borderId="0" xfId="0" applyNumberFormat="1" applyBorder="1" applyAlignment="1">
      <alignment horizontal="center"/>
    </xf>
    <xf numFmtId="176" fontId="0" fillId="0" borderId="6" xfId="0" applyNumberFormat="1" applyBorder="1" applyAlignment="1">
      <alignment horizontal="center"/>
    </xf>
    <xf numFmtId="176" fontId="0" fillId="0" borderId="12" xfId="0" applyNumberFormat="1" applyBorder="1" applyAlignment="1">
      <alignment horizontal="center"/>
    </xf>
    <xf numFmtId="176" fontId="0" fillId="0" borderId="13" xfId="0" applyNumberForma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5" xfId="0" applyBorder="1" applyAlignment="1" quotePrefix="1">
      <alignment wrapText="1"/>
    </xf>
    <xf numFmtId="0" fontId="0" fillId="0" borderId="12" xfId="0" applyBorder="1" applyAlignment="1" quotePrefix="1">
      <alignment wrapText="1"/>
    </xf>
    <xf numFmtId="0" fontId="0" fillId="0" borderId="14" xfId="0" applyFill="1" applyBorder="1" applyAlignment="1">
      <alignment wrapText="1"/>
    </xf>
    <xf numFmtId="0" fontId="0" fillId="0" borderId="15" xfId="0" applyBorder="1" applyAlignment="1" quotePrefix="1">
      <alignment wrapText="1"/>
    </xf>
    <xf numFmtId="0" fontId="0" fillId="0" borderId="4" xfId="0" applyBorder="1" applyAlignment="1" quotePrefix="1">
      <alignment wrapText="1"/>
    </xf>
    <xf numFmtId="176" fontId="0" fillId="0" borderId="0" xfId="0" applyNumberFormat="1" applyBorder="1" applyAlignment="1" quotePrefix="1">
      <alignment horizontal="center"/>
    </xf>
    <xf numFmtId="176" fontId="0" fillId="0" borderId="16" xfId="0" applyNumberFormat="1" applyBorder="1" applyAlignment="1" quotePrefix="1">
      <alignment horizontal="center"/>
    </xf>
    <xf numFmtId="0" fontId="0" fillId="0" borderId="15" xfId="0" applyFill="1" applyBorder="1" applyAlignment="1">
      <alignment wrapText="1"/>
    </xf>
    <xf numFmtId="0" fontId="0" fillId="0" borderId="12" xfId="0" applyBorder="1" applyAlignment="1">
      <alignment/>
    </xf>
    <xf numFmtId="0" fontId="0" fillId="0" borderId="16" xfId="0" applyBorder="1" applyAlignment="1" quotePrefix="1">
      <alignment/>
    </xf>
    <xf numFmtId="0" fontId="0" fillId="0" borderId="13" xfId="0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Border="1" applyAlignment="1">
      <alignment/>
    </xf>
    <xf numFmtId="0" fontId="7" fillId="0" borderId="0" xfId="0" applyFont="1" applyAlignment="1">
      <alignment horizontal="left"/>
    </xf>
    <xf numFmtId="0" fontId="2" fillId="0" borderId="0" xfId="36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 wrapText="1" inden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right" vertical="top"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right" vertical="top" wrapText="1"/>
    </xf>
    <xf numFmtId="0" fontId="12" fillId="0" borderId="0" xfId="0" applyFont="1" applyAlignment="1">
      <alignment/>
    </xf>
    <xf numFmtId="0" fontId="12" fillId="0" borderId="0" xfId="0" applyFont="1" applyAlignment="1">
      <alignment vertical="top" wrapText="1"/>
    </xf>
    <xf numFmtId="0" fontId="7" fillId="0" borderId="0" xfId="0" applyFont="1" applyAlignment="1">
      <alignment horizontal="center"/>
    </xf>
    <xf numFmtId="0" fontId="2" fillId="0" borderId="0" xfId="36" applyAlignment="1">
      <alignment horizontal="left"/>
    </xf>
    <xf numFmtId="0" fontId="2" fillId="0" borderId="0" xfId="36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2" fillId="0" borderId="0" xfId="36" applyAlignment="1">
      <alignment horizontal="right" wrapText="1" indent="1"/>
    </xf>
    <xf numFmtId="9" fontId="0" fillId="0" borderId="0" xfId="49" applyAlignment="1">
      <alignment/>
    </xf>
    <xf numFmtId="177" fontId="10" fillId="0" borderId="0" xfId="0" applyNumberFormat="1" applyFont="1" applyAlignment="1">
      <alignment horizontal="right" vertical="top" wrapText="1"/>
    </xf>
    <xf numFmtId="177" fontId="12" fillId="0" borderId="0" xfId="0" applyNumberFormat="1" applyFont="1" applyAlignment="1">
      <alignment/>
    </xf>
    <xf numFmtId="184" fontId="12" fillId="0" borderId="0" xfId="0" applyNumberFormat="1" applyFont="1" applyAlignment="1">
      <alignment/>
    </xf>
    <xf numFmtId="0" fontId="0" fillId="3" borderId="0" xfId="0" applyFill="1" applyAlignment="1">
      <alignment/>
    </xf>
    <xf numFmtId="0" fontId="1" fillId="0" borderId="17" xfId="0" applyFont="1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0" fillId="0" borderId="17" xfId="0" applyBorder="1" applyAlignment="1">
      <alignment horizontal="right" wrapText="1"/>
    </xf>
    <xf numFmtId="1" fontId="1" fillId="0" borderId="17" xfId="0" applyNumberFormat="1" applyFont="1" applyBorder="1" applyAlignment="1">
      <alignment horizontal="right" vertical="center" wrapText="1"/>
    </xf>
    <xf numFmtId="0" fontId="1" fillId="4" borderId="17" xfId="0" applyFont="1" applyFill="1" applyBorder="1" applyAlignment="1">
      <alignment horizontal="left" vertical="center" wrapText="1"/>
    </xf>
    <xf numFmtId="0" fontId="0" fillId="4" borderId="17" xfId="0" applyFill="1" applyBorder="1" applyAlignment="1">
      <alignment horizontal="right" wrapText="1"/>
    </xf>
    <xf numFmtId="0" fontId="1" fillId="5" borderId="17" xfId="0" applyFont="1" applyFill="1" applyBorder="1" applyAlignment="1">
      <alignment horizontal="left" vertical="center" wrapText="1"/>
    </xf>
    <xf numFmtId="0" fontId="0" fillId="5" borderId="17" xfId="0" applyFill="1" applyBorder="1" applyAlignment="1">
      <alignment horizontal="right" wrapText="1"/>
    </xf>
    <xf numFmtId="1" fontId="1" fillId="5" borderId="17" xfId="0" applyNumberFormat="1" applyFont="1" applyFill="1" applyBorder="1" applyAlignment="1">
      <alignment horizontal="right" vertical="center" wrapText="1"/>
    </xf>
    <xf numFmtId="0" fontId="21" fillId="3" borderId="0" xfId="0" applyFont="1" applyFill="1" applyAlignment="1">
      <alignment/>
    </xf>
    <xf numFmtId="1" fontId="21" fillId="3" borderId="0" xfId="0" applyNumberFormat="1" applyFont="1" applyFill="1" applyAlignment="1">
      <alignment/>
    </xf>
    <xf numFmtId="0" fontId="0" fillId="5" borderId="17" xfId="0" applyFill="1" applyBorder="1" applyAlignment="1">
      <alignment horizontal="left" wrapText="1"/>
    </xf>
    <xf numFmtId="0" fontId="1" fillId="5" borderId="17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4" borderId="17" xfId="0" applyFont="1" applyFill="1" applyBorder="1" applyAlignment="1">
      <alignment horizontal="right" vertical="center" wrapText="1"/>
    </xf>
    <xf numFmtId="0" fontId="1" fillId="6" borderId="17" xfId="0" applyFont="1" applyFill="1" applyBorder="1" applyAlignment="1">
      <alignment horizontal="left" vertical="center" wrapText="1"/>
    </xf>
    <xf numFmtId="0" fontId="0" fillId="6" borderId="17" xfId="0" applyFill="1" applyBorder="1" applyAlignment="1">
      <alignment horizontal="right" wrapText="1"/>
    </xf>
    <xf numFmtId="0" fontId="1" fillId="6" borderId="17" xfId="0" applyFont="1" applyFill="1" applyBorder="1" applyAlignment="1">
      <alignment horizontal="right" vertical="center" wrapText="1"/>
    </xf>
    <xf numFmtId="0" fontId="23" fillId="0" borderId="0" xfId="0" applyFont="1" applyAlignment="1">
      <alignment/>
    </xf>
    <xf numFmtId="0" fontId="21" fillId="0" borderId="17" xfId="0" applyFont="1" applyBorder="1" applyAlignment="1">
      <alignment horizontal="left" wrapText="1"/>
    </xf>
    <xf numFmtId="0" fontId="23" fillId="0" borderId="17" xfId="0" applyFont="1" applyBorder="1" applyAlignment="1">
      <alignment horizontal="left" wrapText="1"/>
    </xf>
    <xf numFmtId="0" fontId="23" fillId="5" borderId="17" xfId="0" applyFont="1" applyFill="1" applyBorder="1" applyAlignment="1">
      <alignment horizontal="left" wrapText="1"/>
    </xf>
    <xf numFmtId="0" fontId="21" fillId="0" borderId="17" xfId="0" applyFont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right" wrapText="1"/>
    </xf>
    <xf numFmtId="0" fontId="23" fillId="5" borderId="17" xfId="0" applyFont="1" applyFill="1" applyBorder="1" applyAlignment="1">
      <alignment horizontal="right" wrapText="1"/>
    </xf>
    <xf numFmtId="0" fontId="21" fillId="0" borderId="17" xfId="0" applyFont="1" applyBorder="1" applyAlignment="1">
      <alignment horizontal="right" vertical="center" wrapText="1"/>
    </xf>
    <xf numFmtId="0" fontId="21" fillId="4" borderId="17" xfId="0" applyFont="1" applyFill="1" applyBorder="1" applyAlignment="1">
      <alignment horizontal="left" vertical="center" wrapText="1"/>
    </xf>
    <xf numFmtId="0" fontId="23" fillId="4" borderId="17" xfId="0" applyFont="1" applyFill="1" applyBorder="1" applyAlignment="1">
      <alignment horizontal="right" wrapText="1"/>
    </xf>
    <xf numFmtId="0" fontId="21" fillId="4" borderId="17" xfId="0" applyFont="1" applyFill="1" applyBorder="1" applyAlignment="1">
      <alignment horizontal="right" vertical="center" wrapText="1"/>
    </xf>
    <xf numFmtId="0" fontId="21" fillId="6" borderId="17" xfId="0" applyFont="1" applyFill="1" applyBorder="1" applyAlignment="1">
      <alignment horizontal="left" vertical="center" wrapText="1"/>
    </xf>
    <xf numFmtId="0" fontId="23" fillId="6" borderId="17" xfId="0" applyFont="1" applyFill="1" applyBorder="1" applyAlignment="1">
      <alignment horizontal="right" wrapText="1"/>
    </xf>
    <xf numFmtId="0" fontId="21" fillId="6" borderId="17" xfId="0" applyFont="1" applyFill="1" applyBorder="1" applyAlignment="1">
      <alignment horizontal="right" vertical="center" wrapText="1"/>
    </xf>
    <xf numFmtId="1" fontId="25" fillId="0" borderId="0" xfId="0" applyNumberFormat="1" applyFont="1" applyAlignment="1">
      <alignment/>
    </xf>
    <xf numFmtId="0" fontId="25" fillId="0" borderId="0" xfId="0" applyFont="1" applyAlignment="1">
      <alignment/>
    </xf>
    <xf numFmtId="0" fontId="0" fillId="0" borderId="0" xfId="0" applyFill="1" applyAlignment="1">
      <alignment/>
    </xf>
    <xf numFmtId="0" fontId="23" fillId="0" borderId="18" xfId="0" applyFont="1" applyFill="1" applyBorder="1" applyAlignment="1">
      <alignment horizontal="right" wrapText="1"/>
    </xf>
    <xf numFmtId="0" fontId="1" fillId="5" borderId="17" xfId="0" applyFont="1" applyFill="1" applyBorder="1" applyAlignment="1">
      <alignment horizontal="left" wrapText="1"/>
    </xf>
    <xf numFmtId="0" fontId="1" fillId="5" borderId="17" xfId="0" applyFont="1" applyFill="1" applyBorder="1" applyAlignment="1">
      <alignment horizontal="right" vertical="center" wrapText="1"/>
    </xf>
    <xf numFmtId="37" fontId="38" fillId="0" borderId="19" xfId="48" applyNumberFormat="1" applyFont="1" applyBorder="1" applyAlignment="1" applyProtection="1">
      <alignment horizontal="left"/>
      <protection/>
    </xf>
    <xf numFmtId="37" fontId="39" fillId="0" borderId="19" xfId="48" applyFont="1" applyBorder="1">
      <alignment/>
      <protection/>
    </xf>
    <xf numFmtId="37" fontId="40" fillId="0" borderId="19" xfId="48" applyNumberFormat="1" applyFont="1" applyBorder="1" applyAlignment="1" applyProtection="1">
      <alignment horizontal="right"/>
      <protection/>
    </xf>
    <xf numFmtId="37" fontId="40" fillId="0" borderId="19" xfId="48" applyFont="1" applyBorder="1" applyAlignment="1">
      <alignment horizontal="centerContinuous"/>
      <protection/>
    </xf>
    <xf numFmtId="37" fontId="39" fillId="0" borderId="19" xfId="48" applyFont="1" applyBorder="1" applyAlignment="1">
      <alignment horizontal="centerContinuous"/>
      <protection/>
    </xf>
    <xf numFmtId="37" fontId="34" fillId="0" borderId="0" xfId="48">
      <alignment/>
      <protection/>
    </xf>
    <xf numFmtId="37" fontId="34" fillId="0" borderId="0" xfId="48" applyAlignment="1">
      <alignment vertical="center"/>
      <protection/>
    </xf>
    <xf numFmtId="37" fontId="42" fillId="0" borderId="0" xfId="48" applyFont="1">
      <alignment/>
      <protection/>
    </xf>
    <xf numFmtId="37" fontId="42" fillId="0" borderId="20" xfId="48" applyFont="1" applyBorder="1">
      <alignment/>
      <protection/>
    </xf>
    <xf numFmtId="37" fontId="42" fillId="0" borderId="20" xfId="48" applyNumberFormat="1" applyFont="1" applyBorder="1" applyAlignment="1" applyProtection="1">
      <alignment horizontal="right"/>
      <protection/>
    </xf>
    <xf numFmtId="191" fontId="42" fillId="0" borderId="20" xfId="48" applyNumberFormat="1" applyFont="1" applyBorder="1" applyProtection="1">
      <alignment/>
      <protection/>
    </xf>
    <xf numFmtId="37" fontId="42" fillId="0" borderId="20" xfId="48" applyNumberFormat="1" applyFont="1" applyBorder="1" applyAlignment="1" applyProtection="1" quotePrefix="1">
      <alignment horizontal="right"/>
      <protection/>
    </xf>
    <xf numFmtId="194" fontId="42" fillId="0" borderId="20" xfId="48" applyNumberFormat="1" applyFont="1" applyBorder="1" applyAlignment="1" applyProtection="1" quotePrefix="1">
      <alignment horizontal="right"/>
      <protection/>
    </xf>
    <xf numFmtId="194" fontId="42" fillId="5" borderId="20" xfId="48" applyNumberFormat="1" applyFont="1" applyFill="1" applyBorder="1" applyAlignment="1" applyProtection="1" quotePrefix="1">
      <alignment horizontal="right"/>
      <protection/>
    </xf>
    <xf numFmtId="0" fontId="28" fillId="7" borderId="21" xfId="53" applyFont="1" applyFill="1" applyBorder="1" applyAlignment="1">
      <alignment horizontal="left" vertical="center"/>
      <protection/>
    </xf>
    <xf numFmtId="193" fontId="43" fillId="0" borderId="0" xfId="48" applyNumberFormat="1" applyFont="1" applyAlignment="1" applyProtection="1">
      <alignment horizontal="right"/>
      <protection/>
    </xf>
    <xf numFmtId="193" fontId="42" fillId="0" borderId="0" xfId="48" applyNumberFormat="1" applyFont="1" applyAlignment="1" applyProtection="1">
      <alignment horizontal="right"/>
      <protection/>
    </xf>
    <xf numFmtId="193" fontId="42" fillId="5" borderId="0" xfId="48" applyNumberFormat="1" applyFont="1" applyFill="1" applyAlignment="1" applyProtection="1">
      <alignment horizontal="right"/>
      <protection/>
    </xf>
    <xf numFmtId="197" fontId="34" fillId="0" borderId="0" xfId="48" applyNumberFormat="1">
      <alignment/>
      <protection/>
    </xf>
    <xf numFmtId="37" fontId="34" fillId="5" borderId="0" xfId="48" applyFill="1">
      <alignment/>
      <protection/>
    </xf>
    <xf numFmtId="193" fontId="43" fillId="0" borderId="0" xfId="48" applyNumberFormat="1" applyFont="1" applyAlignment="1" applyProtection="1" quotePrefix="1">
      <alignment horizontal="right"/>
      <protection/>
    </xf>
    <xf numFmtId="193" fontId="42" fillId="5" borderId="0" xfId="48" applyNumberFormat="1" applyFont="1" applyFill="1" applyAlignment="1" applyProtection="1" quotePrefix="1">
      <alignment horizontal="right"/>
      <protection/>
    </xf>
    <xf numFmtId="195" fontId="42" fillId="5" borderId="0" xfId="47" applyNumberFormat="1" applyFont="1" applyFill="1" applyAlignment="1" applyProtection="1">
      <alignment horizontal="right"/>
      <protection/>
    </xf>
    <xf numFmtId="193" fontId="43" fillId="5" borderId="0" xfId="48" applyNumberFormat="1" applyFont="1" applyFill="1" applyAlignment="1" applyProtection="1">
      <alignment horizontal="right"/>
      <protection/>
    </xf>
    <xf numFmtId="37" fontId="44" fillId="0" borderId="0" xfId="48" applyFont="1">
      <alignment/>
      <protection/>
    </xf>
    <xf numFmtId="37" fontId="36" fillId="0" borderId="0" xfId="48" applyFont="1" applyAlignment="1">
      <alignment horizontal="centerContinuous"/>
      <protection/>
    </xf>
    <xf numFmtId="37" fontId="36" fillId="5" borderId="0" xfId="48" applyFont="1" applyFill="1" applyAlignment="1">
      <alignment horizontal="centerContinuous"/>
      <protection/>
    </xf>
    <xf numFmtId="37" fontId="34" fillId="0" borderId="0" xfId="48" applyFont="1" applyAlignment="1">
      <alignment horizontal="left"/>
      <protection/>
    </xf>
    <xf numFmtId="37" fontId="34" fillId="0" borderId="0" xfId="48" applyAlignment="1">
      <alignment horizontal="centerContinuous"/>
      <protection/>
    </xf>
    <xf numFmtId="37" fontId="34" fillId="0" borderId="0" xfId="48" applyFont="1" applyAlignment="1" quotePrefix="1">
      <alignment horizontal="left"/>
      <protection/>
    </xf>
    <xf numFmtId="37" fontId="34" fillId="0" borderId="0" xfId="48" applyAlignment="1">
      <alignment horizontal="left"/>
      <protection/>
    </xf>
    <xf numFmtId="197" fontId="34" fillId="0" borderId="0" xfId="48" applyNumberFormat="1" applyAlignment="1">
      <alignment horizontal="left"/>
      <protection/>
    </xf>
    <xf numFmtId="176" fontId="34" fillId="0" borderId="0" xfId="50" applyAlignment="1">
      <alignment horizontal="left"/>
    </xf>
    <xf numFmtId="37" fontId="34" fillId="0" borderId="0" xfId="48" applyFont="1">
      <alignment/>
      <protection/>
    </xf>
    <xf numFmtId="176" fontId="34" fillId="0" borderId="0" xfId="50" applyAlignment="1">
      <alignment/>
    </xf>
    <xf numFmtId="193" fontId="45" fillId="0" borderId="0" xfId="48" applyNumberFormat="1" applyFont="1" applyAlignment="1" applyProtection="1">
      <alignment horizontal="right"/>
      <protection/>
    </xf>
    <xf numFmtId="37" fontId="40" fillId="0" borderId="0" xfId="48" applyNumberFormat="1" applyFont="1" applyBorder="1" applyAlignment="1" applyProtection="1">
      <alignment horizontal="right"/>
      <protection/>
    </xf>
    <xf numFmtId="0" fontId="28" fillId="0" borderId="0" xfId="53" applyFont="1">
      <alignment/>
      <protection/>
    </xf>
    <xf numFmtId="0" fontId="3" fillId="0" borderId="0" xfId="53">
      <alignment/>
      <protection/>
    </xf>
    <xf numFmtId="0" fontId="3" fillId="0" borderId="0" xfId="53" applyBorder="1" applyAlignment="1">
      <alignment vertical="center"/>
      <protection/>
    </xf>
    <xf numFmtId="1" fontId="3" fillId="0" borderId="0" xfId="53" applyNumberFormat="1" applyAlignment="1">
      <alignment textRotation="90"/>
      <protection/>
    </xf>
    <xf numFmtId="0" fontId="3" fillId="0" borderId="0" xfId="53" applyBorder="1" applyAlignment="1">
      <alignment horizontal="center"/>
      <protection/>
    </xf>
    <xf numFmtId="194" fontId="42" fillId="5" borderId="0" xfId="48" applyNumberFormat="1" applyFont="1" applyFill="1" applyBorder="1" applyAlignment="1" applyProtection="1" quotePrefix="1">
      <alignment horizontal="right"/>
      <protection/>
    </xf>
    <xf numFmtId="3" fontId="3" fillId="0" borderId="0" xfId="53" applyNumberFormat="1">
      <alignment/>
      <protection/>
    </xf>
    <xf numFmtId="9" fontId="34" fillId="0" borderId="0" xfId="50" applyNumberFormat="1" applyAlignment="1">
      <alignment/>
    </xf>
    <xf numFmtId="0" fontId="28" fillId="7" borderId="0" xfId="53" applyFont="1" applyFill="1" applyBorder="1" applyAlignment="1">
      <alignment horizontal="left" vertical="center"/>
      <protection/>
    </xf>
    <xf numFmtId="9" fontId="34" fillId="0" borderId="0" xfId="48" applyNumberFormat="1">
      <alignment/>
      <protection/>
    </xf>
    <xf numFmtId="37" fontId="47" fillId="6" borderId="0" xfId="48" applyFont="1" applyFill="1">
      <alignment/>
      <protection/>
    </xf>
    <xf numFmtId="37" fontId="34" fillId="6" borderId="0" xfId="48" applyFill="1">
      <alignment/>
      <protection/>
    </xf>
    <xf numFmtId="37" fontId="34" fillId="6" borderId="0" xfId="48" applyFont="1" applyFill="1">
      <alignment/>
      <protection/>
    </xf>
    <xf numFmtId="3" fontId="34" fillId="6" borderId="0" xfId="48" applyNumberFormat="1" applyFill="1">
      <alignment/>
      <protection/>
    </xf>
    <xf numFmtId="178" fontId="34" fillId="6" borderId="0" xfId="48" applyNumberFormat="1" applyFill="1">
      <alignment/>
      <protection/>
    </xf>
    <xf numFmtId="4" fontId="34" fillId="6" borderId="0" xfId="48" applyNumberFormat="1" applyFill="1">
      <alignment/>
      <protection/>
    </xf>
    <xf numFmtId="197" fontId="34" fillId="6" borderId="0" xfId="48" applyNumberFormat="1" applyFill="1">
      <alignment/>
      <protection/>
    </xf>
    <xf numFmtId="37" fontId="34" fillId="6" borderId="0" xfId="48" applyFont="1" applyFill="1" quotePrefix="1">
      <alignment/>
      <protection/>
    </xf>
    <xf numFmtId="198" fontId="34" fillId="6" borderId="0" xfId="48" applyNumberFormat="1" applyFill="1">
      <alignment/>
      <protection/>
    </xf>
    <xf numFmtId="10" fontId="34" fillId="0" borderId="0" xfId="50" applyNumberFormat="1" applyAlignment="1">
      <alignment/>
    </xf>
    <xf numFmtId="0" fontId="0" fillId="0" borderId="0" xfId="54">
      <alignment/>
      <protection/>
    </xf>
    <xf numFmtId="0" fontId="0" fillId="0" borderId="0" xfId="54" applyFont="1">
      <alignment/>
      <protection/>
    </xf>
    <xf numFmtId="0" fontId="48" fillId="0" borderId="22" xfId="52" applyFont="1" applyFill="1" applyBorder="1" applyAlignment="1">
      <alignment horizontal="right" vertical="top" wrapText="1"/>
      <protection/>
    </xf>
    <xf numFmtId="176" fontId="3" fillId="0" borderId="0" xfId="50" applyAlignment="1">
      <alignment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9" fontId="0" fillId="0" borderId="12" xfId="49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28" fillId="0" borderId="0" xfId="52" applyFont="1">
      <alignment/>
      <protection/>
    </xf>
    <xf numFmtId="0" fontId="3" fillId="0" borderId="0" xfId="52" applyFont="1" applyAlignment="1">
      <alignment horizontal="right"/>
      <protection/>
    </xf>
    <xf numFmtId="0" fontId="3" fillId="0" borderId="0" xfId="52" applyFont="1">
      <alignment/>
      <protection/>
    </xf>
    <xf numFmtId="0" fontId="48" fillId="0" borderId="22" xfId="52" applyFont="1" applyFill="1" applyBorder="1" applyAlignment="1">
      <alignment horizontal="right" vertical="top" wrapText="1"/>
      <protection/>
    </xf>
    <xf numFmtId="0" fontId="28" fillId="0" borderId="0" xfId="52" applyFont="1" applyAlignment="1">
      <alignment horizontal="right"/>
      <protection/>
    </xf>
    <xf numFmtId="0" fontId="49" fillId="0" borderId="23" xfId="52" applyFont="1" applyFill="1" applyBorder="1" applyAlignment="1">
      <alignment horizontal="left" vertical="top" wrapText="1"/>
      <protection/>
    </xf>
    <xf numFmtId="0" fontId="3" fillId="0" borderId="19" xfId="52" applyFont="1" applyBorder="1">
      <alignment/>
      <protection/>
    </xf>
    <xf numFmtId="0" fontId="3" fillId="0" borderId="19" xfId="52" applyFont="1" applyBorder="1" applyAlignment="1">
      <alignment horizontal="right"/>
      <protection/>
    </xf>
    <xf numFmtId="0" fontId="3" fillId="0" borderId="23" xfId="52" applyFont="1" applyFill="1" applyBorder="1" applyAlignment="1">
      <alignment wrapText="1"/>
      <protection/>
    </xf>
    <xf numFmtId="0" fontId="50" fillId="0" borderId="23" xfId="52" applyFont="1" applyFill="1" applyBorder="1" applyAlignment="1">
      <alignment horizontal="right" wrapText="1"/>
      <protection/>
    </xf>
    <xf numFmtId="0" fontId="49" fillId="0" borderId="23" xfId="52" applyFont="1" applyFill="1" applyBorder="1" applyAlignment="1">
      <alignment horizontal="right"/>
      <protection/>
    </xf>
    <xf numFmtId="0" fontId="3" fillId="0" borderId="23" xfId="52" applyFont="1" applyFill="1" applyBorder="1" applyAlignment="1">
      <alignment horizontal="right"/>
      <protection/>
    </xf>
    <xf numFmtId="0" fontId="3" fillId="0" borderId="23" xfId="52" applyFont="1" applyFill="1" applyBorder="1">
      <alignment/>
      <protection/>
    </xf>
    <xf numFmtId="0" fontId="3" fillId="0" borderId="22" xfId="52" applyFont="1" applyFill="1" applyBorder="1" applyAlignment="1">
      <alignment wrapText="1"/>
      <protection/>
    </xf>
    <xf numFmtId="0" fontId="3" fillId="0" borderId="24" xfId="52" applyFont="1" applyFill="1" applyBorder="1" applyAlignment="1">
      <alignment horizontal="right" wrapText="1"/>
      <protection/>
    </xf>
    <xf numFmtId="0" fontId="50" fillId="0" borderId="23" xfId="52" applyFont="1" applyFill="1" applyBorder="1" applyAlignment="1">
      <alignment horizontal="right" vertical="top" wrapText="1"/>
      <protection/>
    </xf>
    <xf numFmtId="0" fontId="28" fillId="0" borderId="23" xfId="52" applyFont="1" applyFill="1" applyBorder="1" applyAlignment="1">
      <alignment horizontal="right"/>
      <protection/>
    </xf>
    <xf numFmtId="0" fontId="50" fillId="0" borderId="23" xfId="52" applyFont="1" applyFill="1" applyBorder="1" applyAlignment="1">
      <alignment horizontal="left" vertical="top" wrapText="1"/>
      <protection/>
    </xf>
    <xf numFmtId="0" fontId="51" fillId="0" borderId="22" xfId="52" applyFont="1" applyFill="1" applyBorder="1" applyAlignment="1">
      <alignment horizontal="right"/>
      <protection/>
    </xf>
    <xf numFmtId="0" fontId="49" fillId="0" borderId="23" xfId="52" applyFont="1" applyFill="1" applyBorder="1" applyAlignment="1">
      <alignment horizontal="left" vertical="top" wrapText="1"/>
      <protection/>
    </xf>
    <xf numFmtId="0" fontId="51" fillId="0" borderId="23" xfId="52" applyFont="1" applyFill="1" applyBorder="1" applyAlignment="1">
      <alignment horizontal="right"/>
      <protection/>
    </xf>
    <xf numFmtId="0" fontId="3" fillId="0" borderId="0" xfId="51">
      <alignment/>
      <protection/>
    </xf>
    <xf numFmtId="176" fontId="3" fillId="0" borderId="0" xfId="53" applyNumberFormat="1">
      <alignment/>
      <protection/>
    </xf>
    <xf numFmtId="176" fontId="0" fillId="0" borderId="5" xfId="0" applyNumberForma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9" fontId="0" fillId="0" borderId="5" xfId="49" applyBorder="1" applyAlignment="1">
      <alignment horizontal="center" wrapText="1"/>
    </xf>
    <xf numFmtId="9" fontId="0" fillId="0" borderId="0" xfId="49" applyBorder="1" applyAlignment="1">
      <alignment horizontal="center" wrapText="1"/>
    </xf>
    <xf numFmtId="9" fontId="0" fillId="0" borderId="6" xfId="49" applyBorder="1" applyAlignment="1">
      <alignment horizontal="center" wrapText="1"/>
    </xf>
    <xf numFmtId="9" fontId="0" fillId="0" borderId="12" xfId="49" applyFont="1" applyBorder="1" applyAlignment="1">
      <alignment horizontal="center" wrapText="1"/>
    </xf>
    <xf numFmtId="9" fontId="0" fillId="0" borderId="16" xfId="49" applyBorder="1" applyAlignment="1">
      <alignment horizontal="center" wrapText="1"/>
    </xf>
    <xf numFmtId="9" fontId="0" fillId="0" borderId="13" xfId="49" applyBorder="1" applyAlignment="1">
      <alignment horizontal="center" wrapText="1"/>
    </xf>
    <xf numFmtId="177" fontId="0" fillId="0" borderId="0" xfId="0" applyNumberFormat="1" applyAlignment="1">
      <alignment wrapText="1"/>
    </xf>
    <xf numFmtId="176" fontId="0" fillId="0" borderId="5" xfId="0" applyNumberForma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176" fontId="0" fillId="0" borderId="6" xfId="0" applyNumberFormat="1" applyBorder="1" applyAlignment="1">
      <alignment horizontal="center" vertical="center" wrapText="1"/>
    </xf>
    <xf numFmtId="176" fontId="0" fillId="0" borderId="12" xfId="49" applyNumberFormat="1" applyFont="1" applyBorder="1" applyAlignment="1">
      <alignment horizontal="center" wrapText="1"/>
    </xf>
    <xf numFmtId="176" fontId="0" fillId="0" borderId="16" xfId="49" applyNumberFormat="1" applyBorder="1" applyAlignment="1">
      <alignment horizontal="center" wrapText="1"/>
    </xf>
    <xf numFmtId="176" fontId="0" fillId="0" borderId="13" xfId="49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1" fillId="0" borderId="0" xfId="0" applyFont="1" applyAlignment="1">
      <alignment horizontal="center" wrapText="1"/>
    </xf>
    <xf numFmtId="0" fontId="1" fillId="2" borderId="25" xfId="0" applyFont="1" applyFill="1" applyBorder="1" applyAlignment="1">
      <alignment horizontal="center" wrapText="1"/>
    </xf>
    <xf numFmtId="0" fontId="1" fillId="2" borderId="26" xfId="0" applyFont="1" applyFill="1" applyBorder="1" applyAlignment="1">
      <alignment horizontal="center" wrapText="1"/>
    </xf>
    <xf numFmtId="0" fontId="0" fillId="0" borderId="27" xfId="0" applyBorder="1" applyAlignment="1">
      <alignment wrapText="1"/>
    </xf>
    <xf numFmtId="0" fontId="23" fillId="0" borderId="27" xfId="0" applyFont="1" applyBorder="1" applyAlignment="1">
      <alignment wrapText="1"/>
    </xf>
    <xf numFmtId="0" fontId="21" fillId="2" borderId="25" xfId="0" applyFont="1" applyFill="1" applyBorder="1" applyAlignment="1">
      <alignment horizontal="center" wrapText="1"/>
    </xf>
    <xf numFmtId="0" fontId="21" fillId="2" borderId="26" xfId="0" applyFont="1" applyFill="1" applyBorder="1" applyAlignment="1">
      <alignment horizontal="center" wrapText="1"/>
    </xf>
    <xf numFmtId="37" fontId="34" fillId="0" borderId="0" xfId="48" applyFont="1" applyAlignment="1">
      <alignment vertical="center" wrapText="1"/>
      <protection/>
    </xf>
    <xf numFmtId="0" fontId="3" fillId="0" borderId="0" xfId="53" applyAlignment="1">
      <alignment wrapText="1"/>
      <protection/>
    </xf>
    <xf numFmtId="37" fontId="34" fillId="0" borderId="0" xfId="48" applyFont="1" applyAlignment="1">
      <alignment wrapText="1"/>
      <protection/>
    </xf>
    <xf numFmtId="37" fontId="42" fillId="0" borderId="27" xfId="48" applyNumberFormat="1" applyFont="1" applyBorder="1" applyAlignment="1" applyProtection="1" quotePrefix="1">
      <alignment horizontal="center"/>
      <protection/>
    </xf>
    <xf numFmtId="0" fontId="3" fillId="0" borderId="27" xfId="53" applyBorder="1" applyAlignment="1">
      <alignment horizontal="center"/>
      <protection/>
    </xf>
    <xf numFmtId="37" fontId="38" fillId="0" borderId="28" xfId="48" applyNumberFormat="1" applyFont="1" applyBorder="1" applyAlignment="1" applyProtection="1">
      <alignment horizontal="center" vertical="center"/>
      <protection/>
    </xf>
    <xf numFmtId="0" fontId="3" fillId="0" borderId="28" xfId="53" applyBorder="1" applyAlignment="1">
      <alignment vertical="center"/>
      <protection/>
    </xf>
    <xf numFmtId="37" fontId="34" fillId="6" borderId="0" xfId="48" applyFont="1" applyFill="1" applyAlignment="1">
      <alignment wrapText="1"/>
      <protection/>
    </xf>
    <xf numFmtId="0" fontId="3" fillId="6" borderId="0" xfId="53" applyFill="1" applyAlignment="1">
      <alignment wrapText="1"/>
      <protection/>
    </xf>
  </cellXfs>
  <cellStyles count="41">
    <cellStyle name="Normal" xfId="0"/>
    <cellStyle name="0.0" xfId="15"/>
    <cellStyle name="0.00" xfId="16"/>
    <cellStyle name="02_Rule above and below" xfId="17"/>
    <cellStyle name="03_Table Notes" xfId="18"/>
    <cellStyle name="04_Bold table figs" xfId="19"/>
    <cellStyle name="05_table figs" xfId="20"/>
    <cellStyle name="06_per cent" xfId="21"/>
    <cellStyle name="07_Bold table text" xfId="22"/>
    <cellStyle name="2x indented GHG Textfiels" xfId="23"/>
    <cellStyle name="5x indented GHG Textfiels" xfId="24"/>
    <cellStyle name="Bold GHG Numbers (0.00)" xfId="25"/>
    <cellStyle name="Comma" xfId="26"/>
    <cellStyle name="Comma  - Style1" xfId="27"/>
    <cellStyle name="Comma  - Style2" xfId="28"/>
    <cellStyle name="Comma  - Style3" xfId="29"/>
    <cellStyle name="Comma [0]" xfId="30"/>
    <cellStyle name="Curren - Style7" xfId="31"/>
    <cellStyle name="Curren - Style8" xfId="32"/>
    <cellStyle name="Currency" xfId="33"/>
    <cellStyle name="Currency [0]" xfId="34"/>
    <cellStyle name="Followed Hyperlink" xfId="35"/>
    <cellStyle name="Hyperlink" xfId="36"/>
    <cellStyle name="Normal - Style1" xfId="37"/>
    <cellStyle name="Normal - Style2" xfId="38"/>
    <cellStyle name="Normal - Style3" xfId="39"/>
    <cellStyle name="Normal - Style4" xfId="40"/>
    <cellStyle name="Normal - Style5" xfId="41"/>
    <cellStyle name="Normal - Style6" xfId="42"/>
    <cellStyle name="Normal - Style7" xfId="43"/>
    <cellStyle name="Normal - Style8" xfId="44"/>
    <cellStyle name="Normal GHG Numbers (0.00)" xfId="45"/>
    <cellStyle name="Normal GHG-Shade" xfId="46"/>
    <cellStyle name="Normal_SW#2B295" xfId="47"/>
    <cellStyle name="Normal_SW#NW95" xfId="48"/>
    <cellStyle name="Percent" xfId="49"/>
    <cellStyle name="Procent_Kopie van Kopie van Verzamelde statistieken" xfId="50"/>
    <cellStyle name="Standaard_EN13_2008_updated" xfId="51"/>
    <cellStyle name="Standaard_Kopie van EN27_2007" xfId="52"/>
    <cellStyle name="Standaard_Kopie van Kopie van Verzamelde statistieken" xfId="53"/>
    <cellStyle name="Standaard_Map2" xfId="5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"/>
          <c:w val="0.978"/>
          <c:h val="0.9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'PRIS and spent fuel'!$C$6</c:f>
              <c:strCache>
                <c:ptCount val="1"/>
                <c:pt idx="0">
                  <c:v>Number of reactors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'PRIS and spent fuel'!$D$7:$D$23</c:f>
              <c:strCache>
                <c:ptCount val="17"/>
                <c:pt idx="0">
                  <c:v>France</c:v>
                </c:pt>
                <c:pt idx="1">
                  <c:v>United Kingdom</c:v>
                </c:pt>
                <c:pt idx="2">
                  <c:v>Germany</c:v>
                </c:pt>
                <c:pt idx="3">
                  <c:v>Sweden</c:v>
                </c:pt>
                <c:pt idx="4">
                  <c:v>Spain</c:v>
                </c:pt>
                <c:pt idx="5">
                  <c:v>Belgium</c:v>
                </c:pt>
                <c:pt idx="6">
                  <c:v>Czech Republic</c:v>
                </c:pt>
                <c:pt idx="7">
                  <c:v>Slovakia</c:v>
                </c:pt>
                <c:pt idx="8">
                  <c:v>Switzerland</c:v>
                </c:pt>
                <c:pt idx="9">
                  <c:v>Finland</c:v>
                </c:pt>
                <c:pt idx="10">
                  <c:v>Hungary</c:v>
                </c:pt>
                <c:pt idx="11">
                  <c:v>Bulgaria</c:v>
                </c:pt>
                <c:pt idx="12">
                  <c:v>Romania</c:v>
                </c:pt>
                <c:pt idx="13">
                  <c:v>Lithuania</c:v>
                </c:pt>
                <c:pt idx="14">
                  <c:v>Netherlands</c:v>
                </c:pt>
                <c:pt idx="15">
                  <c:v>Slovenia</c:v>
                </c:pt>
                <c:pt idx="16">
                  <c:v>R.O.W.</c:v>
                </c:pt>
              </c:strCache>
            </c:strRef>
          </c:cat>
          <c:val>
            <c:numRef>
              <c:f>'PRIS and spent fuel'!$F$7:$F$23</c:f>
              <c:numCache>
                <c:ptCount val="17"/>
                <c:pt idx="0">
                  <c:v>59</c:v>
                </c:pt>
                <c:pt idx="1">
                  <c:v>19</c:v>
                </c:pt>
                <c:pt idx="2">
                  <c:v>17</c:v>
                </c:pt>
                <c:pt idx="3">
                  <c:v>10</c:v>
                </c:pt>
                <c:pt idx="4">
                  <c:v>8</c:v>
                </c:pt>
                <c:pt idx="5">
                  <c:v>7</c:v>
                </c:pt>
                <c:pt idx="6">
                  <c:v>6</c:v>
                </c:pt>
                <c:pt idx="7">
                  <c:v>5</c:v>
                </c:pt>
                <c:pt idx="8">
                  <c:v>5</c:v>
                </c:pt>
                <c:pt idx="9">
                  <c:v>4</c:v>
                </c:pt>
                <c:pt idx="10">
                  <c:v>4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288</c:v>
                </c:pt>
              </c:numCache>
            </c:numRef>
          </c:val>
        </c:ser>
        <c:gapWidth val="50"/>
        <c:axId val="6762041"/>
        <c:axId val="60858370"/>
      </c:barChart>
      <c:lineChart>
        <c:grouping val="standard"/>
        <c:varyColors val="0"/>
        <c:ser>
          <c:idx val="0"/>
          <c:order val="1"/>
          <c:tx>
            <c:strRef>
              <c:f>'PRIS and spent fuel'!$B$6</c:f>
              <c:strCache>
                <c:ptCount val="1"/>
                <c:pt idx="0">
                  <c:v>Spent fuel storage facilities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7"/>
            <c:spPr>
              <a:solidFill>
                <a:srgbClr val="00008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solidFill>
                  <a:srgbClr val="FF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'PRIS and spent fuel'!$E$7:$E$23</c:f>
              <c:numCache>
                <c:ptCount val="17"/>
                <c:pt idx="0">
                  <c:v>5</c:v>
                </c:pt>
                <c:pt idx="1">
                  <c:v>5</c:v>
                </c:pt>
                <c:pt idx="2">
                  <c:v>6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3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62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axId val="10854419"/>
        <c:axId val="30580908"/>
      </c:lineChart>
      <c:catAx>
        <c:axId val="676204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60858370"/>
        <c:crosses val="autoZero"/>
        <c:auto val="0"/>
        <c:lblOffset val="100"/>
        <c:tickLblSkip val="1"/>
        <c:noMultiLvlLbl val="0"/>
      </c:catAx>
      <c:valAx>
        <c:axId val="60858370"/>
        <c:scaling>
          <c:orientation val="minMax"/>
          <c:max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762041"/>
        <c:crossesAt val="1"/>
        <c:crossBetween val="between"/>
        <c:dispUnits/>
        <c:majorUnit val="50"/>
        <c:minorUnit val="5"/>
      </c:valAx>
      <c:catAx>
        <c:axId val="10854419"/>
        <c:scaling>
          <c:orientation val="minMax"/>
        </c:scaling>
        <c:axPos val="b"/>
        <c:delete val="1"/>
        <c:majorTickMark val="in"/>
        <c:minorTickMark val="none"/>
        <c:tickLblPos val="nextTo"/>
        <c:crossAx val="30580908"/>
        <c:crosses val="autoZero"/>
        <c:auto val="0"/>
        <c:lblOffset val="100"/>
        <c:tickLblSkip val="1"/>
        <c:noMultiLvlLbl val="0"/>
      </c:catAx>
      <c:valAx>
        <c:axId val="30580908"/>
        <c:scaling>
          <c:orientation val="minMax"/>
          <c:max val="7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8100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0854419"/>
        <c:crosses val="max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3725"/>
          <c:y val="0.07125"/>
          <c:w val="0.32675"/>
          <c:h val="0.121"/>
        </c:manualLayout>
      </c:layout>
      <c:overlay val="0"/>
      <c:spPr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825"/>
          <c:w val="1"/>
          <c:h val="0.83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PRIS!$A$2</c:f>
              <c:strCache>
                <c:ptCount val="1"/>
                <c:pt idx="0">
                  <c:v>Lifetime Unit Capability Factor 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PRIS!$A$6:$A$37</c:f>
              <c:strCache>
                <c:ptCount val="18"/>
                <c:pt idx="0">
                  <c:v>BELGIUM</c:v>
                </c:pt>
                <c:pt idx="1">
                  <c:v>BULGARIA</c:v>
                </c:pt>
                <c:pt idx="2">
                  <c:v>CZECH REPUBLIC</c:v>
                </c:pt>
                <c:pt idx="3">
                  <c:v>FINLAND</c:v>
                </c:pt>
                <c:pt idx="4">
                  <c:v>FRANCE</c:v>
                </c:pt>
                <c:pt idx="5">
                  <c:v>GERMANY</c:v>
                </c:pt>
                <c:pt idx="6">
                  <c:v>HUNGARY</c:v>
                </c:pt>
                <c:pt idx="7">
                  <c:v>LITHUANIA</c:v>
                </c:pt>
                <c:pt idx="8">
                  <c:v>NETHERLANDS</c:v>
                </c:pt>
                <c:pt idx="9">
                  <c:v>ROMANIA</c:v>
                </c:pt>
                <c:pt idx="10">
                  <c:v>SLOVAKIA</c:v>
                </c:pt>
                <c:pt idx="11">
                  <c:v>SLOVENIA</c:v>
                </c:pt>
                <c:pt idx="12">
                  <c:v>SPAIN</c:v>
                </c:pt>
                <c:pt idx="13">
                  <c:v>SWEDEN</c:v>
                </c:pt>
                <c:pt idx="14">
                  <c:v>SWITZERLAND</c:v>
                </c:pt>
                <c:pt idx="15">
                  <c:v>UNITED KINGDOM</c:v>
                </c:pt>
                <c:pt idx="16">
                  <c:v>WORLD</c:v>
                </c:pt>
                <c:pt idx="17">
                  <c:v>EUROPE</c:v>
                </c:pt>
              </c:strCache>
            </c:strRef>
          </c:cat>
          <c:val>
            <c:numRef>
              <c:f>PRIS!$D$6:$D$37</c:f>
              <c:numCache>
                <c:ptCount val="18"/>
                <c:pt idx="0">
                  <c:v>0.867</c:v>
                </c:pt>
                <c:pt idx="1">
                  <c:v>0.688</c:v>
                </c:pt>
                <c:pt idx="2">
                  <c:v>0.81</c:v>
                </c:pt>
                <c:pt idx="3">
                  <c:v>0.9129999999999999</c:v>
                </c:pt>
                <c:pt idx="4">
                  <c:v>0.792</c:v>
                </c:pt>
                <c:pt idx="5">
                  <c:v>0.8370000000000001</c:v>
                </c:pt>
                <c:pt idx="6">
                  <c:v>0.846</c:v>
                </c:pt>
                <c:pt idx="7">
                  <c:v>0.737</c:v>
                </c:pt>
                <c:pt idx="8">
                  <c:v>0.846</c:v>
                </c:pt>
                <c:pt idx="9">
                  <c:v>0.888</c:v>
                </c:pt>
                <c:pt idx="10">
                  <c:v>0.8059999999999999</c:v>
                </c:pt>
                <c:pt idx="11">
                  <c:v>0.843</c:v>
                </c:pt>
                <c:pt idx="12">
                  <c:v>0.857</c:v>
                </c:pt>
                <c:pt idx="13">
                  <c:v>0.812</c:v>
                </c:pt>
                <c:pt idx="14">
                  <c:v>0.872</c:v>
                </c:pt>
                <c:pt idx="15">
                  <c:v>0.725</c:v>
                </c:pt>
                <c:pt idx="16">
                  <c:v>0.782</c:v>
                </c:pt>
                <c:pt idx="17">
                  <c:v>0.805569536423841</c:v>
                </c:pt>
              </c:numCache>
            </c:numRef>
          </c:val>
        </c:ser>
        <c:ser>
          <c:idx val="1"/>
          <c:order val="1"/>
          <c:tx>
            <c:strRef>
              <c:f>PRIS!$E$2</c:f>
              <c:strCache>
                <c:ptCount val="1"/>
                <c:pt idx="0">
                  <c:v>Last three years Unit Capability Factor 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PRIS!$A$6:$A$37</c:f>
              <c:strCache>
                <c:ptCount val="18"/>
                <c:pt idx="0">
                  <c:v>BELGIUM</c:v>
                </c:pt>
                <c:pt idx="1">
                  <c:v>BULGARIA</c:v>
                </c:pt>
                <c:pt idx="2">
                  <c:v>CZECH REPUBLIC</c:v>
                </c:pt>
                <c:pt idx="3">
                  <c:v>FINLAND</c:v>
                </c:pt>
                <c:pt idx="4">
                  <c:v>FRANCE</c:v>
                </c:pt>
                <c:pt idx="5">
                  <c:v>GERMANY</c:v>
                </c:pt>
                <c:pt idx="6">
                  <c:v>HUNGARY</c:v>
                </c:pt>
                <c:pt idx="7">
                  <c:v>LITHUANIA</c:v>
                </c:pt>
                <c:pt idx="8">
                  <c:v>NETHERLANDS</c:v>
                </c:pt>
                <c:pt idx="9">
                  <c:v>ROMANIA</c:v>
                </c:pt>
                <c:pt idx="10">
                  <c:v>SLOVAKIA</c:v>
                </c:pt>
                <c:pt idx="11">
                  <c:v>SLOVENIA</c:v>
                </c:pt>
                <c:pt idx="12">
                  <c:v>SPAIN</c:v>
                </c:pt>
                <c:pt idx="13">
                  <c:v>SWEDEN</c:v>
                </c:pt>
                <c:pt idx="14">
                  <c:v>SWITZERLAND</c:v>
                </c:pt>
                <c:pt idx="15">
                  <c:v>UNITED KINGDOM</c:v>
                </c:pt>
                <c:pt idx="16">
                  <c:v>WORLD</c:v>
                </c:pt>
                <c:pt idx="17">
                  <c:v>EUROPE</c:v>
                </c:pt>
              </c:strCache>
            </c:strRef>
          </c:cat>
          <c:val>
            <c:numRef>
              <c:f>PRIS!$N$6:$N$37</c:f>
              <c:numCache>
                <c:ptCount val="18"/>
                <c:pt idx="0">
                  <c:v>0.899</c:v>
                </c:pt>
                <c:pt idx="1">
                  <c:v>0.784</c:v>
                </c:pt>
                <c:pt idx="2">
                  <c:v>0.784</c:v>
                </c:pt>
                <c:pt idx="3">
                  <c:v>0.9490000000000001</c:v>
                </c:pt>
                <c:pt idx="4">
                  <c:v>0.8240000000000001</c:v>
                </c:pt>
                <c:pt idx="5">
                  <c:v>0.85</c:v>
                </c:pt>
                <c:pt idx="6">
                  <c:v>0.845</c:v>
                </c:pt>
                <c:pt idx="7">
                  <c:v>0.8220000000000001</c:v>
                </c:pt>
                <c:pt idx="8">
                  <c:v>0.9229999999999999</c:v>
                </c:pt>
                <c:pt idx="9">
                  <c:v>0.925</c:v>
                </c:pt>
                <c:pt idx="10">
                  <c:v>0.838</c:v>
                </c:pt>
                <c:pt idx="11">
                  <c:v>0.932</c:v>
                </c:pt>
                <c:pt idx="12">
                  <c:v>0.85</c:v>
                </c:pt>
                <c:pt idx="13">
                  <c:v>0.852</c:v>
                </c:pt>
                <c:pt idx="14">
                  <c:v>0.884</c:v>
                </c:pt>
                <c:pt idx="15">
                  <c:v>0.6729999999999999</c:v>
                </c:pt>
                <c:pt idx="16">
                  <c:v>0.833</c:v>
                </c:pt>
                <c:pt idx="17">
                  <c:v>0.8215298013245035</c:v>
                </c:pt>
              </c:numCache>
            </c:numRef>
          </c:val>
        </c:ser>
        <c:gapWidth val="50"/>
        <c:axId val="6792717"/>
        <c:axId val="61134454"/>
      </c:barChart>
      <c:catAx>
        <c:axId val="67927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1134454"/>
        <c:crosses val="autoZero"/>
        <c:auto val="1"/>
        <c:lblOffset val="100"/>
        <c:tickLblSkip val="1"/>
        <c:noMultiLvlLbl val="0"/>
      </c:catAx>
      <c:valAx>
        <c:axId val="61134454"/>
        <c:scaling>
          <c:orientation val="minMax"/>
          <c:max val="1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6792717"/>
        <c:crossesAt val="1"/>
        <c:crossBetween val="between"/>
        <c:dispUnits/>
        <c:majorUnit val="0.2"/>
        <c:minorUnit val="0.05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5875"/>
          <c:y val="0.00475"/>
          <c:w val="0.76225"/>
          <c:h val="0.0725"/>
        </c:manualLayout>
      </c:layout>
      <c:overlay val="0"/>
      <c:spPr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7"/>
          <c:w val="0.995"/>
          <c:h val="0.9612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'NFCIS '!$C$95</c:f>
              <c:strCache>
                <c:ptCount val="1"/>
                <c:pt idx="0">
                  <c:v>Europe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'NFCIS '!$A$96:$A$102</c:f>
              <c:strCache>
                <c:ptCount val="7"/>
                <c:pt idx="0">
                  <c:v>Uranium Mining and Milling</c:v>
                </c:pt>
                <c:pt idx="1">
                  <c:v>Conversion</c:v>
                </c:pt>
                <c:pt idx="2">
                  <c:v>Enrichment</c:v>
                </c:pt>
                <c:pt idx="3">
                  <c:v>Uranium Fuel Fabrication</c:v>
                </c:pt>
                <c:pt idx="4">
                  <c:v>Spent Fuel Storage</c:v>
                </c:pt>
                <c:pt idx="5">
                  <c:v>Spent Fuel Reprocessing and Recycling</c:v>
                </c:pt>
                <c:pt idx="6">
                  <c:v>Related Industrial Activities</c:v>
                </c:pt>
              </c:strCache>
            </c:strRef>
          </c:cat>
          <c:val>
            <c:numRef>
              <c:f>'NFCIS '!$C$96:$C$102</c:f>
              <c:numCache>
                <c:ptCount val="7"/>
                <c:pt idx="0">
                  <c:v>3</c:v>
                </c:pt>
                <c:pt idx="1">
                  <c:v>9</c:v>
                </c:pt>
                <c:pt idx="2">
                  <c:v>4</c:v>
                </c:pt>
                <c:pt idx="3">
                  <c:v>9</c:v>
                </c:pt>
                <c:pt idx="4">
                  <c:v>30</c:v>
                </c:pt>
                <c:pt idx="5">
                  <c:v>7</c:v>
                </c:pt>
                <c:pt idx="6">
                  <c:v>8</c:v>
                </c:pt>
              </c:numCache>
            </c:numRef>
          </c:val>
        </c:ser>
        <c:ser>
          <c:idx val="0"/>
          <c:order val="1"/>
          <c:tx>
            <c:strRef>
              <c:f>'NFCIS '!$B$95</c:f>
              <c:strCache>
                <c:ptCount val="1"/>
                <c:pt idx="0">
                  <c:v>Rest of the World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'NFCIS '!$A$96:$A$102</c:f>
              <c:strCache>
                <c:ptCount val="7"/>
                <c:pt idx="0">
                  <c:v>Uranium Mining and Milling</c:v>
                </c:pt>
                <c:pt idx="1">
                  <c:v>Conversion</c:v>
                </c:pt>
                <c:pt idx="2">
                  <c:v>Enrichment</c:v>
                </c:pt>
                <c:pt idx="3">
                  <c:v>Uranium Fuel Fabrication</c:v>
                </c:pt>
                <c:pt idx="4">
                  <c:v>Spent Fuel Storage</c:v>
                </c:pt>
                <c:pt idx="5">
                  <c:v>Spent Fuel Reprocessing and Recycling</c:v>
                </c:pt>
                <c:pt idx="6">
                  <c:v>Related Industrial Activities</c:v>
                </c:pt>
              </c:strCache>
            </c:strRef>
          </c:cat>
          <c:val>
            <c:numRef>
              <c:f>'NFCIS '!$B$96:$B$102</c:f>
              <c:numCache>
                <c:ptCount val="7"/>
                <c:pt idx="0">
                  <c:v>34</c:v>
                </c:pt>
                <c:pt idx="1">
                  <c:v>13</c:v>
                </c:pt>
                <c:pt idx="2">
                  <c:v>9</c:v>
                </c:pt>
                <c:pt idx="3">
                  <c:v>31</c:v>
                </c:pt>
                <c:pt idx="4">
                  <c:v>62</c:v>
                </c:pt>
                <c:pt idx="5">
                  <c:v>1</c:v>
                </c:pt>
                <c:pt idx="6">
                  <c:v>25</c:v>
                </c:pt>
              </c:numCache>
            </c:numRef>
          </c:val>
        </c:ser>
        <c:overlap val="100"/>
        <c:gapWidth val="50"/>
        <c:axId val="13339175"/>
        <c:axId val="52943712"/>
      </c:barChart>
      <c:catAx>
        <c:axId val="133391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943712"/>
        <c:crosses val="autoZero"/>
        <c:auto val="1"/>
        <c:lblOffset val="100"/>
        <c:noMultiLvlLbl val="0"/>
      </c:catAx>
      <c:valAx>
        <c:axId val="52943712"/>
        <c:scaling>
          <c:orientation val="minMax"/>
          <c:max val="10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3339175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825"/>
          <c:y val="0.0635"/>
          <c:w val="0.26025"/>
          <c:h val="0.11975"/>
        </c:manualLayout>
      </c:layout>
      <c:overlay val="0"/>
      <c:spPr>
        <a:ln w="3175">
          <a:solidFill>
            <a:srgbClr val="969696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'Nuclear waste OECD original'!$B$5</c:f>
              <c:strCache>
                <c:ptCount val="1"/>
                <c:pt idx="0">
                  <c:v>Belgium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original'!$C$4:$AA$4</c:f>
              <c:strCache>
                <c:ptCount val="25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</c:strCache>
            </c:strRef>
          </c:cat>
          <c:val>
            <c:numRef>
              <c:f>'Nuclear waste OECD original'!$C$5:$AA$5</c:f>
              <c:numCache>
                <c:ptCount val="25"/>
                <c:pt idx="0">
                  <c:v>44</c:v>
                </c:pt>
                <c:pt idx="1">
                  <c:v>37</c:v>
                </c:pt>
                <c:pt idx="2">
                  <c:v>85</c:v>
                </c:pt>
                <c:pt idx="3">
                  <c:v>97</c:v>
                </c:pt>
                <c:pt idx="4">
                  <c:v>140</c:v>
                </c:pt>
                <c:pt idx="5">
                  <c:v>140</c:v>
                </c:pt>
                <c:pt idx="6">
                  <c:v>135</c:v>
                </c:pt>
                <c:pt idx="7">
                  <c:v>122</c:v>
                </c:pt>
                <c:pt idx="8">
                  <c:v>120</c:v>
                </c:pt>
                <c:pt idx="9">
                  <c:v>120</c:v>
                </c:pt>
                <c:pt idx="10">
                  <c:v>102</c:v>
                </c:pt>
                <c:pt idx="11">
                  <c:v>95</c:v>
                </c:pt>
                <c:pt idx="12">
                  <c:v>99</c:v>
                </c:pt>
                <c:pt idx="13">
                  <c:v>121</c:v>
                </c:pt>
                <c:pt idx="14">
                  <c:v>123</c:v>
                </c:pt>
                <c:pt idx="15">
                  <c:v>80</c:v>
                </c:pt>
                <c:pt idx="16">
                  <c:v>165</c:v>
                </c:pt>
                <c:pt idx="17">
                  <c:v>78</c:v>
                </c:pt>
                <c:pt idx="18">
                  <c:v>132</c:v>
                </c:pt>
                <c:pt idx="19">
                  <c:v>137</c:v>
                </c:pt>
                <c:pt idx="20">
                  <c:v>108</c:v>
                </c:pt>
                <c:pt idx="21">
                  <c:v>113</c:v>
                </c:pt>
                <c:pt idx="22">
                  <c:v>113</c:v>
                </c:pt>
                <c:pt idx="23">
                  <c:v>123</c:v>
                </c:pt>
                <c:pt idx="24">
                  <c:v>134</c:v>
                </c:pt>
              </c:numCache>
            </c:numRef>
          </c:val>
        </c:ser>
        <c:ser>
          <c:idx val="1"/>
          <c:order val="1"/>
          <c:tx>
            <c:strRef>
              <c:f>'Nuclear waste OECD original'!$B$6</c:f>
              <c:strCache>
                <c:ptCount val="1"/>
                <c:pt idx="0">
                  <c:v>Bulgaria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original'!$C$4:$AA$4</c:f>
              <c:strCache>
                <c:ptCount val="25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</c:strCache>
            </c:strRef>
          </c:cat>
          <c:val>
            <c:numRef>
              <c:f>'Nuclear waste OECD original'!$C$6:$AA$6</c:f>
              <c:numCache>
                <c:ptCount val="25"/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2"/>
          <c:order val="2"/>
          <c:tx>
            <c:strRef>
              <c:f>'Nuclear waste OECD original'!$B$7</c:f>
              <c:strCache>
                <c:ptCount val="1"/>
                <c:pt idx="0">
                  <c:v>Czech Republic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original'!$C$4:$AA$4</c:f>
              <c:strCache>
                <c:ptCount val="25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</c:strCache>
            </c:strRef>
          </c:cat>
          <c:val>
            <c:numRef>
              <c:f>'Nuclear waste OECD original'!$C$7:$AA$7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46</c:v>
                </c:pt>
                <c:pt idx="14">
                  <c:v>45</c:v>
                </c:pt>
                <c:pt idx="15">
                  <c:v>45</c:v>
                </c:pt>
                <c:pt idx="16">
                  <c:v>43</c:v>
                </c:pt>
                <c:pt idx="17">
                  <c:v>43</c:v>
                </c:pt>
                <c:pt idx="18">
                  <c:v>41</c:v>
                </c:pt>
                <c:pt idx="19">
                  <c:v>39</c:v>
                </c:pt>
                <c:pt idx="20">
                  <c:v>40</c:v>
                </c:pt>
                <c:pt idx="21">
                  <c:v>62</c:v>
                </c:pt>
                <c:pt idx="22">
                  <c:v>79</c:v>
                </c:pt>
                <c:pt idx="23">
                  <c:v>78</c:v>
                </c:pt>
                <c:pt idx="24">
                  <c:v>69</c:v>
                </c:pt>
              </c:numCache>
            </c:numRef>
          </c:val>
        </c:ser>
        <c:ser>
          <c:idx val="3"/>
          <c:order val="3"/>
          <c:tx>
            <c:strRef>
              <c:f>'Nuclear waste OECD original'!$B$8</c:f>
              <c:strCache>
                <c:ptCount val="1"/>
                <c:pt idx="0">
                  <c:v>Finland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original'!$C$4:$AA$4</c:f>
              <c:strCache>
                <c:ptCount val="25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</c:strCache>
            </c:strRef>
          </c:cat>
          <c:val>
            <c:numRef>
              <c:f>'Nuclear waste OECD original'!$C$8:$AA$8</c:f>
              <c:numCache>
                <c:ptCount val="25"/>
                <c:pt idx="0">
                  <c:v>62</c:v>
                </c:pt>
                <c:pt idx="1">
                  <c:v>62</c:v>
                </c:pt>
                <c:pt idx="2">
                  <c:v>64</c:v>
                </c:pt>
                <c:pt idx="3">
                  <c:v>65</c:v>
                </c:pt>
                <c:pt idx="4">
                  <c:v>72</c:v>
                </c:pt>
                <c:pt idx="5">
                  <c:v>76</c:v>
                </c:pt>
                <c:pt idx="6">
                  <c:v>73</c:v>
                </c:pt>
                <c:pt idx="7">
                  <c:v>73</c:v>
                </c:pt>
                <c:pt idx="8">
                  <c:v>74</c:v>
                </c:pt>
                <c:pt idx="9">
                  <c:v>63</c:v>
                </c:pt>
                <c:pt idx="10">
                  <c:v>60</c:v>
                </c:pt>
                <c:pt idx="11">
                  <c:v>67</c:v>
                </c:pt>
                <c:pt idx="12">
                  <c:v>67</c:v>
                </c:pt>
                <c:pt idx="13">
                  <c:v>68</c:v>
                </c:pt>
                <c:pt idx="14">
                  <c:v>68</c:v>
                </c:pt>
                <c:pt idx="15">
                  <c:v>71</c:v>
                </c:pt>
                <c:pt idx="16">
                  <c:v>72</c:v>
                </c:pt>
                <c:pt idx="17">
                  <c:v>74</c:v>
                </c:pt>
                <c:pt idx="18">
                  <c:v>74</c:v>
                </c:pt>
                <c:pt idx="19">
                  <c:v>72</c:v>
                </c:pt>
                <c:pt idx="20">
                  <c:v>93</c:v>
                </c:pt>
                <c:pt idx="21">
                  <c:v>70</c:v>
                </c:pt>
                <c:pt idx="22">
                  <c:v>65</c:v>
                </c:pt>
                <c:pt idx="23">
                  <c:v>65</c:v>
                </c:pt>
                <c:pt idx="24">
                  <c:v>67</c:v>
                </c:pt>
              </c:numCache>
            </c:numRef>
          </c:val>
        </c:ser>
        <c:ser>
          <c:idx val="4"/>
          <c:order val="4"/>
          <c:tx>
            <c:strRef>
              <c:f>'Nuclear waste OECD original'!$B$9</c:f>
              <c:strCache>
                <c:ptCount val="1"/>
                <c:pt idx="0">
                  <c:v>France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original'!$C$4:$AA$4</c:f>
              <c:strCache>
                <c:ptCount val="25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</c:strCache>
            </c:strRef>
          </c:cat>
          <c:val>
            <c:numRef>
              <c:f>'Nuclear waste OECD original'!$C$9:$AA$9</c:f>
              <c:numCache>
                <c:ptCount val="25"/>
                <c:pt idx="0">
                  <c:v>375</c:v>
                </c:pt>
                <c:pt idx="1">
                  <c:v>200</c:v>
                </c:pt>
                <c:pt idx="2">
                  <c:v>200</c:v>
                </c:pt>
                <c:pt idx="3">
                  <c:v>300</c:v>
                </c:pt>
                <c:pt idx="4">
                  <c:v>640</c:v>
                </c:pt>
                <c:pt idx="5">
                  <c:v>750</c:v>
                </c:pt>
                <c:pt idx="6">
                  <c:v>900</c:v>
                </c:pt>
                <c:pt idx="7">
                  <c:v>1000</c:v>
                </c:pt>
                <c:pt idx="8">
                  <c:v>1120</c:v>
                </c:pt>
                <c:pt idx="9">
                  <c:v>1200</c:v>
                </c:pt>
                <c:pt idx="10">
                  <c:v>1050</c:v>
                </c:pt>
                <c:pt idx="11">
                  <c:v>1150</c:v>
                </c:pt>
                <c:pt idx="12">
                  <c:v>1190</c:v>
                </c:pt>
                <c:pt idx="13">
                  <c:v>1200</c:v>
                </c:pt>
                <c:pt idx="14">
                  <c:v>1264</c:v>
                </c:pt>
                <c:pt idx="15">
                  <c:v>1130</c:v>
                </c:pt>
                <c:pt idx="16">
                  <c:v>1165</c:v>
                </c:pt>
                <c:pt idx="17">
                  <c:v>1141</c:v>
                </c:pt>
                <c:pt idx="18">
                  <c:v>1141</c:v>
                </c:pt>
                <c:pt idx="19">
                  <c:v>1146</c:v>
                </c:pt>
                <c:pt idx="20">
                  <c:v>1135</c:v>
                </c:pt>
                <c:pt idx="21">
                  <c:v>1100</c:v>
                </c:pt>
                <c:pt idx="22">
                  <c:v>1150</c:v>
                </c:pt>
                <c:pt idx="23">
                  <c:v>1100</c:v>
                </c:pt>
                <c:pt idx="24">
                  <c:v>1100</c:v>
                </c:pt>
              </c:numCache>
            </c:numRef>
          </c:val>
        </c:ser>
        <c:ser>
          <c:idx val="5"/>
          <c:order val="5"/>
          <c:tx>
            <c:strRef>
              <c:f>'Nuclear waste OECD original'!$B$10</c:f>
              <c:strCache>
                <c:ptCount val="1"/>
                <c:pt idx="0">
                  <c:v>Germany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original'!$C$4:$AA$4</c:f>
              <c:strCache>
                <c:ptCount val="25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</c:strCache>
            </c:strRef>
          </c:cat>
          <c:val>
            <c:numRef>
              <c:f>'Nuclear waste OECD original'!$C$10:$AA$10</c:f>
              <c:numCache>
                <c:ptCount val="25"/>
                <c:pt idx="0">
                  <c:v>270</c:v>
                </c:pt>
                <c:pt idx="1">
                  <c:v>300</c:v>
                </c:pt>
                <c:pt idx="2">
                  <c:v>300</c:v>
                </c:pt>
                <c:pt idx="3">
                  <c:v>350</c:v>
                </c:pt>
                <c:pt idx="4">
                  <c:v>430</c:v>
                </c:pt>
                <c:pt idx="5">
                  <c:v>380</c:v>
                </c:pt>
                <c:pt idx="6">
                  <c:v>320</c:v>
                </c:pt>
                <c:pt idx="7">
                  <c:v>360</c:v>
                </c:pt>
                <c:pt idx="8">
                  <c:v>490</c:v>
                </c:pt>
                <c:pt idx="9">
                  <c:v>510</c:v>
                </c:pt>
                <c:pt idx="10">
                  <c:v>500</c:v>
                </c:pt>
                <c:pt idx="11">
                  <c:v>490</c:v>
                </c:pt>
                <c:pt idx="12">
                  <c:v>490</c:v>
                </c:pt>
                <c:pt idx="13">
                  <c:v>470</c:v>
                </c:pt>
                <c:pt idx="14">
                  <c:v>450</c:v>
                </c:pt>
                <c:pt idx="15">
                  <c:v>450</c:v>
                </c:pt>
                <c:pt idx="16">
                  <c:v>450</c:v>
                </c:pt>
                <c:pt idx="17">
                  <c:v>430</c:v>
                </c:pt>
                <c:pt idx="18">
                  <c:v>420</c:v>
                </c:pt>
                <c:pt idx="19">
                  <c:v>410</c:v>
                </c:pt>
                <c:pt idx="20">
                  <c:v>420</c:v>
                </c:pt>
                <c:pt idx="21">
                  <c:v>470</c:v>
                </c:pt>
                <c:pt idx="22">
                  <c:v>410</c:v>
                </c:pt>
                <c:pt idx="23">
                  <c:v>410</c:v>
                </c:pt>
                <c:pt idx="24">
                  <c:v>410</c:v>
                </c:pt>
              </c:numCache>
            </c:numRef>
          </c:val>
        </c:ser>
        <c:ser>
          <c:idx val="6"/>
          <c:order val="6"/>
          <c:tx>
            <c:strRef>
              <c:f>'Nuclear waste OECD original'!$B$11</c:f>
              <c:strCache>
                <c:ptCount val="1"/>
                <c:pt idx="0">
                  <c:v>Hungary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original'!$C$4:$AA$4</c:f>
              <c:strCache>
                <c:ptCount val="25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</c:strCache>
            </c:strRef>
          </c:cat>
          <c:val>
            <c:numRef>
              <c:f>'Nuclear waste OECD original'!$C$11:$AA$11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52</c:v>
                </c:pt>
                <c:pt idx="14">
                  <c:v>55</c:v>
                </c:pt>
                <c:pt idx="15">
                  <c:v>55</c:v>
                </c:pt>
                <c:pt idx="16">
                  <c:v>80</c:v>
                </c:pt>
                <c:pt idx="17">
                  <c:v>48</c:v>
                </c:pt>
                <c:pt idx="18">
                  <c:v>45</c:v>
                </c:pt>
                <c:pt idx="19">
                  <c:v>38</c:v>
                </c:pt>
                <c:pt idx="20">
                  <c:v>45</c:v>
                </c:pt>
                <c:pt idx="21">
                  <c:v>48</c:v>
                </c:pt>
                <c:pt idx="22">
                  <c:v>65</c:v>
                </c:pt>
                <c:pt idx="23">
                  <c:v>46</c:v>
                </c:pt>
                <c:pt idx="24">
                  <c:v>44</c:v>
                </c:pt>
              </c:numCache>
            </c:numRef>
          </c:val>
        </c:ser>
        <c:ser>
          <c:idx val="7"/>
          <c:order val="7"/>
          <c:tx>
            <c:strRef>
              <c:f>'Nuclear waste OECD original'!$B$12</c:f>
              <c:strCache>
                <c:ptCount val="1"/>
                <c:pt idx="0">
                  <c:v>Italy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original'!$C$4:$AA$4</c:f>
              <c:strCache>
                <c:ptCount val="25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</c:strCache>
            </c:strRef>
          </c:cat>
          <c:val>
            <c:numRef>
              <c:f>'Nuclear waste OECD original'!$C$12:$AA$12</c:f>
              <c:numCache>
                <c:ptCount val="25"/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8"/>
          <c:order val="8"/>
          <c:tx>
            <c:strRef>
              <c:f>'Nuclear waste OECD original'!$B$13</c:f>
              <c:strCache>
                <c:ptCount val="1"/>
                <c:pt idx="0">
                  <c:v>Lithuania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original'!$C$4:$AA$4</c:f>
              <c:strCache>
                <c:ptCount val="25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</c:strCache>
            </c:strRef>
          </c:cat>
          <c:val>
            <c:numRef>
              <c:f>'Nuclear waste OECD original'!$C$13:$AA$13</c:f>
              <c:numCache>
                <c:ptCount val="25"/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9"/>
          <c:order val="9"/>
          <c:tx>
            <c:strRef>
              <c:f>'Nuclear waste OECD original'!$B$14</c:f>
              <c:strCache>
                <c:ptCount val="1"/>
                <c:pt idx="0">
                  <c:v>Netherlands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original'!$C$4:$AA$4</c:f>
              <c:strCache>
                <c:ptCount val="25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</c:strCache>
            </c:strRef>
          </c:cat>
          <c:val>
            <c:numRef>
              <c:f>'Nuclear waste OECD original'!$C$14:$AA$14</c:f>
              <c:numCache>
                <c:ptCount val="25"/>
                <c:pt idx="0">
                  <c:v>16</c:v>
                </c:pt>
                <c:pt idx="1">
                  <c:v>16</c:v>
                </c:pt>
                <c:pt idx="2">
                  <c:v>12</c:v>
                </c:pt>
                <c:pt idx="3">
                  <c:v>12</c:v>
                </c:pt>
                <c:pt idx="4">
                  <c:v>14</c:v>
                </c:pt>
                <c:pt idx="5">
                  <c:v>14</c:v>
                </c:pt>
                <c:pt idx="6">
                  <c:v>14</c:v>
                </c:pt>
                <c:pt idx="7">
                  <c:v>15</c:v>
                </c:pt>
                <c:pt idx="8">
                  <c:v>17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14</c:v>
                </c:pt>
                <c:pt idx="13">
                  <c:v>14</c:v>
                </c:pt>
                <c:pt idx="14">
                  <c:v>14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12</c:v>
                </c:pt>
              </c:numCache>
            </c:numRef>
          </c:val>
        </c:ser>
        <c:ser>
          <c:idx val="10"/>
          <c:order val="10"/>
          <c:tx>
            <c:strRef>
              <c:f>'Nuclear waste OECD original'!$B$15</c:f>
              <c:strCache>
                <c:ptCount val="1"/>
                <c:pt idx="0">
                  <c:v>Romania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original'!$C$4:$AA$4</c:f>
              <c:strCache>
                <c:ptCount val="25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</c:strCache>
            </c:strRef>
          </c:cat>
          <c:val>
            <c:numRef>
              <c:f>'Nuclear waste OECD original'!$C$15:$AA$15</c:f>
              <c:numCache>
                <c:ptCount val="25"/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'Nuclear waste OECD original'!$B$16</c:f>
              <c:strCache>
                <c:ptCount val="1"/>
                <c:pt idx="0">
                  <c:v>Slovakia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original'!$C$4:$AA$4</c:f>
              <c:strCache>
                <c:ptCount val="25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</c:strCache>
            </c:strRef>
          </c:cat>
          <c:val>
            <c:numRef>
              <c:f>'Nuclear waste OECD original'!$C$16:$AA$16</c:f>
              <c:numCache>
                <c:ptCount val="25"/>
                <c:pt idx="23">
                  <c:v>53</c:v>
                </c:pt>
                <c:pt idx="24">
                  <c:v>51</c:v>
                </c:pt>
              </c:numCache>
            </c:numRef>
          </c:val>
        </c:ser>
        <c:ser>
          <c:idx val="12"/>
          <c:order val="12"/>
          <c:tx>
            <c:strRef>
              <c:f>'Nuclear waste OECD original'!$B$17</c:f>
              <c:strCache>
                <c:ptCount val="1"/>
                <c:pt idx="0">
                  <c:v>Slovenia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original'!$C$4:$AA$4</c:f>
              <c:strCache>
                <c:ptCount val="25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</c:strCache>
            </c:strRef>
          </c:cat>
          <c:val>
            <c:numRef>
              <c:f>'Nuclear waste OECD original'!$C$17:$AA$17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43</c:v>
                </c:pt>
                <c:pt idx="18">
                  <c:v>43</c:v>
                </c:pt>
                <c:pt idx="19">
                  <c:v>58</c:v>
                </c:pt>
                <c:pt idx="20">
                  <c:v>60</c:v>
                </c:pt>
                <c:pt idx="21">
                  <c:v>58</c:v>
                </c:pt>
                <c:pt idx="22">
                  <c:v>58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13"/>
          <c:order val="13"/>
          <c:tx>
            <c:strRef>
              <c:f>'Nuclear waste OECD original'!$B$18</c:f>
              <c:strCache>
                <c:ptCount val="1"/>
                <c:pt idx="0">
                  <c:v>Spain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original'!$C$4:$AA$4</c:f>
              <c:strCache>
                <c:ptCount val="25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</c:strCache>
            </c:strRef>
          </c:cat>
          <c:val>
            <c:numRef>
              <c:f>'Nuclear waste OECD original'!$C$18:$AA$18</c:f>
              <c:numCache>
                <c:ptCount val="25"/>
                <c:pt idx="0">
                  <c:v>60</c:v>
                </c:pt>
                <c:pt idx="1">
                  <c:v>110</c:v>
                </c:pt>
                <c:pt idx="2">
                  <c:v>120</c:v>
                </c:pt>
                <c:pt idx="3">
                  <c:v>160</c:v>
                </c:pt>
                <c:pt idx="4">
                  <c:v>203</c:v>
                </c:pt>
                <c:pt idx="5">
                  <c:v>206</c:v>
                </c:pt>
                <c:pt idx="6">
                  <c:v>235</c:v>
                </c:pt>
                <c:pt idx="7">
                  <c:v>191</c:v>
                </c:pt>
                <c:pt idx="8">
                  <c:v>187</c:v>
                </c:pt>
                <c:pt idx="9">
                  <c:v>160</c:v>
                </c:pt>
                <c:pt idx="10">
                  <c:v>168</c:v>
                </c:pt>
                <c:pt idx="11">
                  <c:v>151</c:v>
                </c:pt>
                <c:pt idx="12">
                  <c:v>177</c:v>
                </c:pt>
                <c:pt idx="13">
                  <c:v>168</c:v>
                </c:pt>
                <c:pt idx="14">
                  <c:v>158</c:v>
                </c:pt>
                <c:pt idx="15">
                  <c:v>192</c:v>
                </c:pt>
                <c:pt idx="16">
                  <c:v>97</c:v>
                </c:pt>
                <c:pt idx="17">
                  <c:v>139</c:v>
                </c:pt>
                <c:pt idx="18">
                  <c:v>181</c:v>
                </c:pt>
                <c:pt idx="19">
                  <c:v>137</c:v>
                </c:pt>
                <c:pt idx="20">
                  <c:v>150</c:v>
                </c:pt>
                <c:pt idx="21">
                  <c:v>203</c:v>
                </c:pt>
                <c:pt idx="22">
                  <c:v>107</c:v>
                </c:pt>
                <c:pt idx="23">
                  <c:v>177</c:v>
                </c:pt>
                <c:pt idx="24">
                  <c:v>128</c:v>
                </c:pt>
              </c:numCache>
            </c:numRef>
          </c:val>
        </c:ser>
        <c:ser>
          <c:idx val="14"/>
          <c:order val="14"/>
          <c:tx>
            <c:strRef>
              <c:f>'Nuclear waste OECD original'!$B$19</c:f>
              <c:strCache>
                <c:ptCount val="1"/>
                <c:pt idx="0">
                  <c:v>Sweden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original'!$C$4:$AA$4</c:f>
              <c:strCache>
                <c:ptCount val="25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</c:strCache>
            </c:strRef>
          </c:cat>
          <c:val>
            <c:numRef>
              <c:f>'Nuclear waste OECD original'!$C$19:$AA$19</c:f>
              <c:numCache>
                <c:ptCount val="25"/>
                <c:pt idx="0">
                  <c:v>100</c:v>
                </c:pt>
                <c:pt idx="1">
                  <c:v>100</c:v>
                </c:pt>
                <c:pt idx="2">
                  <c:v>245</c:v>
                </c:pt>
                <c:pt idx="3">
                  <c:v>238</c:v>
                </c:pt>
                <c:pt idx="4">
                  <c:v>296</c:v>
                </c:pt>
                <c:pt idx="5">
                  <c:v>236</c:v>
                </c:pt>
                <c:pt idx="6">
                  <c:v>250</c:v>
                </c:pt>
                <c:pt idx="7">
                  <c:v>190</c:v>
                </c:pt>
                <c:pt idx="8">
                  <c:v>230</c:v>
                </c:pt>
                <c:pt idx="9">
                  <c:v>250</c:v>
                </c:pt>
                <c:pt idx="10">
                  <c:v>250</c:v>
                </c:pt>
                <c:pt idx="11">
                  <c:v>200</c:v>
                </c:pt>
                <c:pt idx="12">
                  <c:v>212</c:v>
                </c:pt>
                <c:pt idx="13">
                  <c:v>213</c:v>
                </c:pt>
                <c:pt idx="14">
                  <c:v>235</c:v>
                </c:pt>
                <c:pt idx="15">
                  <c:v>238</c:v>
                </c:pt>
                <c:pt idx="16">
                  <c:v>238</c:v>
                </c:pt>
                <c:pt idx="17">
                  <c:v>240</c:v>
                </c:pt>
                <c:pt idx="18">
                  <c:v>219</c:v>
                </c:pt>
                <c:pt idx="19">
                  <c:v>225</c:v>
                </c:pt>
                <c:pt idx="20">
                  <c:v>228</c:v>
                </c:pt>
                <c:pt idx="21">
                  <c:v>196</c:v>
                </c:pt>
                <c:pt idx="22">
                  <c:v>112</c:v>
                </c:pt>
                <c:pt idx="23">
                  <c:v>254</c:v>
                </c:pt>
                <c:pt idx="24">
                  <c:v>310</c:v>
                </c:pt>
              </c:numCache>
            </c:numRef>
          </c:val>
        </c:ser>
        <c:ser>
          <c:idx val="15"/>
          <c:order val="15"/>
          <c:tx>
            <c:strRef>
              <c:f>'Nuclear waste OECD original'!$B$20</c:f>
              <c:strCache>
                <c:ptCount val="1"/>
                <c:pt idx="0">
                  <c:v>Switzerland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original'!$C$4:$AA$4</c:f>
              <c:strCache>
                <c:ptCount val="25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</c:strCache>
            </c:strRef>
          </c:cat>
          <c:val>
            <c:numRef>
              <c:f>'Nuclear waste OECD original'!$C$20:$AA$20</c:f>
              <c:numCache>
                <c:ptCount val="25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85</c:v>
                </c:pt>
                <c:pt idx="4">
                  <c:v>85</c:v>
                </c:pt>
                <c:pt idx="5">
                  <c:v>80</c:v>
                </c:pt>
                <c:pt idx="6">
                  <c:v>85</c:v>
                </c:pt>
                <c:pt idx="7">
                  <c:v>85</c:v>
                </c:pt>
                <c:pt idx="8">
                  <c:v>85</c:v>
                </c:pt>
                <c:pt idx="9">
                  <c:v>85</c:v>
                </c:pt>
                <c:pt idx="10">
                  <c:v>85</c:v>
                </c:pt>
                <c:pt idx="11">
                  <c:v>85</c:v>
                </c:pt>
                <c:pt idx="12">
                  <c:v>71</c:v>
                </c:pt>
                <c:pt idx="13">
                  <c:v>77</c:v>
                </c:pt>
                <c:pt idx="14">
                  <c:v>64</c:v>
                </c:pt>
                <c:pt idx="15">
                  <c:v>64</c:v>
                </c:pt>
                <c:pt idx="16">
                  <c:v>64</c:v>
                </c:pt>
                <c:pt idx="17">
                  <c:v>64</c:v>
                </c:pt>
                <c:pt idx="18">
                  <c:v>64</c:v>
                </c:pt>
                <c:pt idx="19">
                  <c:v>62</c:v>
                </c:pt>
                <c:pt idx="20">
                  <c:v>64</c:v>
                </c:pt>
                <c:pt idx="21">
                  <c:v>57</c:v>
                </c:pt>
                <c:pt idx="22">
                  <c:v>51</c:v>
                </c:pt>
                <c:pt idx="23">
                  <c:v>53</c:v>
                </c:pt>
                <c:pt idx="24">
                  <c:v>68</c:v>
                </c:pt>
              </c:numCache>
            </c:numRef>
          </c:val>
        </c:ser>
        <c:ser>
          <c:idx val="16"/>
          <c:order val="16"/>
          <c:tx>
            <c:strRef>
              <c:f>'Nuclear waste OECD original'!$B$21</c:f>
              <c:strCache>
                <c:ptCount val="1"/>
                <c:pt idx="0">
                  <c:v>United Kingdom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original'!$C$4:$AA$4</c:f>
              <c:strCache>
                <c:ptCount val="25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</c:strCache>
            </c:strRef>
          </c:cat>
          <c:val>
            <c:numRef>
              <c:f>'Nuclear waste OECD original'!$C$21:$AA$21</c:f>
              <c:numCache>
                <c:ptCount val="25"/>
                <c:pt idx="0">
                  <c:v>900</c:v>
                </c:pt>
                <c:pt idx="1">
                  <c:v>820</c:v>
                </c:pt>
                <c:pt idx="2">
                  <c:v>775</c:v>
                </c:pt>
                <c:pt idx="3">
                  <c:v>775</c:v>
                </c:pt>
                <c:pt idx="4">
                  <c:v>843</c:v>
                </c:pt>
                <c:pt idx="5">
                  <c:v>919</c:v>
                </c:pt>
                <c:pt idx="6">
                  <c:v>884</c:v>
                </c:pt>
                <c:pt idx="7">
                  <c:v>910</c:v>
                </c:pt>
                <c:pt idx="8">
                  <c:v>1022</c:v>
                </c:pt>
                <c:pt idx="9">
                  <c:v>1022</c:v>
                </c:pt>
                <c:pt idx="10">
                  <c:v>997</c:v>
                </c:pt>
                <c:pt idx="11">
                  <c:v>1080</c:v>
                </c:pt>
                <c:pt idx="12">
                  <c:v>1286</c:v>
                </c:pt>
                <c:pt idx="13">
                  <c:v>1713</c:v>
                </c:pt>
                <c:pt idx="14">
                  <c:v>781</c:v>
                </c:pt>
                <c:pt idx="15">
                  <c:v>820</c:v>
                </c:pt>
                <c:pt idx="16">
                  <c:v>865</c:v>
                </c:pt>
                <c:pt idx="17">
                  <c:v>789</c:v>
                </c:pt>
                <c:pt idx="18">
                  <c:v>800</c:v>
                </c:pt>
                <c:pt idx="19">
                  <c:v>827</c:v>
                </c:pt>
                <c:pt idx="20">
                  <c:v>1166</c:v>
                </c:pt>
                <c:pt idx="21">
                  <c:v>922</c:v>
                </c:pt>
                <c:pt idx="22">
                  <c:v>240</c:v>
                </c:pt>
                <c:pt idx="23">
                  <c:v>630</c:v>
                </c:pt>
                <c:pt idx="24">
                  <c:v>630</c:v>
                </c:pt>
              </c:numCache>
            </c:numRef>
          </c:val>
        </c:ser>
        <c:axId val="6731361"/>
        <c:axId val="60582250"/>
      </c:areaChart>
      <c:catAx>
        <c:axId val="6731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582250"/>
        <c:crosses val="autoZero"/>
        <c:auto val="1"/>
        <c:lblOffset val="100"/>
        <c:noMultiLvlLbl val="0"/>
      </c:catAx>
      <c:valAx>
        <c:axId val="605822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73136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'Nuclear waste OECD adjust'!$B$5</c:f>
              <c:strCache>
                <c:ptCount val="1"/>
                <c:pt idx="0">
                  <c:v>Belgium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adjust'!$K$4:$AA$4</c:f>
              <c:str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strCache>
            </c:strRef>
          </c:cat>
          <c:val>
            <c:numRef>
              <c:f>'Nuclear waste OECD adjust'!$K$5:$AA$5</c:f>
              <c:numCache>
                <c:ptCount val="17"/>
                <c:pt idx="0">
                  <c:v>120</c:v>
                </c:pt>
                <c:pt idx="1">
                  <c:v>120</c:v>
                </c:pt>
                <c:pt idx="2">
                  <c:v>102</c:v>
                </c:pt>
                <c:pt idx="3">
                  <c:v>95</c:v>
                </c:pt>
                <c:pt idx="4">
                  <c:v>99</c:v>
                </c:pt>
                <c:pt idx="5">
                  <c:v>121</c:v>
                </c:pt>
                <c:pt idx="6">
                  <c:v>123</c:v>
                </c:pt>
                <c:pt idx="7">
                  <c:v>80</c:v>
                </c:pt>
                <c:pt idx="8">
                  <c:v>165</c:v>
                </c:pt>
                <c:pt idx="9">
                  <c:v>78</c:v>
                </c:pt>
                <c:pt idx="10">
                  <c:v>132</c:v>
                </c:pt>
                <c:pt idx="11">
                  <c:v>137</c:v>
                </c:pt>
                <c:pt idx="12">
                  <c:v>108</c:v>
                </c:pt>
                <c:pt idx="13">
                  <c:v>113</c:v>
                </c:pt>
                <c:pt idx="14">
                  <c:v>113</c:v>
                </c:pt>
                <c:pt idx="15">
                  <c:v>123</c:v>
                </c:pt>
                <c:pt idx="16">
                  <c:v>134</c:v>
                </c:pt>
              </c:numCache>
            </c:numRef>
          </c:val>
        </c:ser>
        <c:ser>
          <c:idx val="1"/>
          <c:order val="1"/>
          <c:tx>
            <c:strRef>
              <c:f>'Nuclear waste OECD adjust'!$B$6</c:f>
              <c:strCache>
                <c:ptCount val="1"/>
                <c:pt idx="0">
                  <c:v>Bulgaria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adjust'!$K$4:$AA$4</c:f>
              <c:str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strCache>
            </c:strRef>
          </c:cat>
          <c:val>
            <c:numRef>
              <c:f>'Nuclear waste OECD adjust'!$K$6:$AA$6</c:f>
              <c:numCache>
                <c:ptCount val="17"/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2"/>
          <c:order val="2"/>
          <c:tx>
            <c:strRef>
              <c:f>'Nuclear waste OECD adjust'!$B$7</c:f>
              <c:strCache>
                <c:ptCount val="1"/>
                <c:pt idx="0">
                  <c:v>Czech Republic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adjust'!$K$4:$AA$4</c:f>
              <c:str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strCache>
            </c:strRef>
          </c:cat>
          <c:val>
            <c:numRef>
              <c:f>'Nuclear waste OECD adjust'!$K$7:$AA$7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46</c:v>
                </c:pt>
                <c:pt idx="6">
                  <c:v>45</c:v>
                </c:pt>
                <c:pt idx="7">
                  <c:v>45</c:v>
                </c:pt>
                <c:pt idx="8">
                  <c:v>43</c:v>
                </c:pt>
                <c:pt idx="9">
                  <c:v>43</c:v>
                </c:pt>
                <c:pt idx="10">
                  <c:v>41</c:v>
                </c:pt>
                <c:pt idx="11">
                  <c:v>39</c:v>
                </c:pt>
                <c:pt idx="12">
                  <c:v>40</c:v>
                </c:pt>
                <c:pt idx="13">
                  <c:v>62</c:v>
                </c:pt>
                <c:pt idx="14">
                  <c:v>79</c:v>
                </c:pt>
                <c:pt idx="15">
                  <c:v>78</c:v>
                </c:pt>
                <c:pt idx="16">
                  <c:v>69</c:v>
                </c:pt>
              </c:numCache>
            </c:numRef>
          </c:val>
        </c:ser>
        <c:ser>
          <c:idx val="3"/>
          <c:order val="3"/>
          <c:tx>
            <c:strRef>
              <c:f>'Nuclear waste OECD adjust'!$B$8</c:f>
              <c:strCache>
                <c:ptCount val="1"/>
                <c:pt idx="0">
                  <c:v>Finland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adjust'!$K$4:$AA$4</c:f>
              <c:str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strCache>
            </c:strRef>
          </c:cat>
          <c:val>
            <c:numRef>
              <c:f>'Nuclear waste OECD adjust'!$K$8:$AA$8</c:f>
              <c:numCache>
                <c:ptCount val="17"/>
                <c:pt idx="0">
                  <c:v>74</c:v>
                </c:pt>
                <c:pt idx="1">
                  <c:v>63</c:v>
                </c:pt>
                <c:pt idx="2">
                  <c:v>60</c:v>
                </c:pt>
                <c:pt idx="3">
                  <c:v>67</c:v>
                </c:pt>
                <c:pt idx="4">
                  <c:v>67</c:v>
                </c:pt>
                <c:pt idx="5">
                  <c:v>68</c:v>
                </c:pt>
                <c:pt idx="6">
                  <c:v>68</c:v>
                </c:pt>
                <c:pt idx="7">
                  <c:v>71</c:v>
                </c:pt>
                <c:pt idx="8">
                  <c:v>72</c:v>
                </c:pt>
                <c:pt idx="9">
                  <c:v>74</c:v>
                </c:pt>
                <c:pt idx="10">
                  <c:v>74</c:v>
                </c:pt>
                <c:pt idx="11">
                  <c:v>72</c:v>
                </c:pt>
                <c:pt idx="12">
                  <c:v>93</c:v>
                </c:pt>
                <c:pt idx="13">
                  <c:v>70</c:v>
                </c:pt>
                <c:pt idx="14">
                  <c:v>65</c:v>
                </c:pt>
                <c:pt idx="15">
                  <c:v>65</c:v>
                </c:pt>
                <c:pt idx="16">
                  <c:v>67</c:v>
                </c:pt>
              </c:numCache>
            </c:numRef>
          </c:val>
        </c:ser>
        <c:ser>
          <c:idx val="4"/>
          <c:order val="4"/>
          <c:tx>
            <c:strRef>
              <c:f>'Nuclear waste OECD adjust'!$B$9</c:f>
              <c:strCache>
                <c:ptCount val="1"/>
                <c:pt idx="0">
                  <c:v>France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adjust'!$K$4:$AA$4</c:f>
              <c:str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strCache>
            </c:strRef>
          </c:cat>
          <c:val>
            <c:numRef>
              <c:f>'Nuclear waste OECD adjust'!$K$9:$AA$9</c:f>
              <c:numCache>
                <c:ptCount val="17"/>
                <c:pt idx="0">
                  <c:v>1120</c:v>
                </c:pt>
                <c:pt idx="1">
                  <c:v>1200</c:v>
                </c:pt>
                <c:pt idx="2">
                  <c:v>1050</c:v>
                </c:pt>
                <c:pt idx="3">
                  <c:v>1150</c:v>
                </c:pt>
                <c:pt idx="4">
                  <c:v>1190</c:v>
                </c:pt>
                <c:pt idx="5">
                  <c:v>1200</c:v>
                </c:pt>
                <c:pt idx="6">
                  <c:v>1264</c:v>
                </c:pt>
                <c:pt idx="7">
                  <c:v>1130</c:v>
                </c:pt>
                <c:pt idx="8">
                  <c:v>1165</c:v>
                </c:pt>
                <c:pt idx="9">
                  <c:v>1141</c:v>
                </c:pt>
                <c:pt idx="10">
                  <c:v>1141</c:v>
                </c:pt>
                <c:pt idx="11">
                  <c:v>1146</c:v>
                </c:pt>
                <c:pt idx="12">
                  <c:v>1135</c:v>
                </c:pt>
                <c:pt idx="13">
                  <c:v>1100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</c:numCache>
            </c:numRef>
          </c:val>
        </c:ser>
        <c:ser>
          <c:idx val="5"/>
          <c:order val="5"/>
          <c:tx>
            <c:strRef>
              <c:f>'Nuclear waste OECD adjust'!$B$10</c:f>
              <c:strCache>
                <c:ptCount val="1"/>
                <c:pt idx="0">
                  <c:v>Germany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adjust'!$K$4:$AA$4</c:f>
              <c:str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strCache>
            </c:strRef>
          </c:cat>
          <c:val>
            <c:numRef>
              <c:f>'Nuclear waste OECD adjust'!$K$10:$AA$10</c:f>
              <c:numCache>
                <c:ptCount val="17"/>
                <c:pt idx="0">
                  <c:v>490</c:v>
                </c:pt>
                <c:pt idx="1">
                  <c:v>510</c:v>
                </c:pt>
                <c:pt idx="2">
                  <c:v>500</c:v>
                </c:pt>
                <c:pt idx="3">
                  <c:v>490</c:v>
                </c:pt>
                <c:pt idx="4">
                  <c:v>490</c:v>
                </c:pt>
                <c:pt idx="5">
                  <c:v>470</c:v>
                </c:pt>
                <c:pt idx="6">
                  <c:v>450</c:v>
                </c:pt>
                <c:pt idx="7">
                  <c:v>450</c:v>
                </c:pt>
                <c:pt idx="8">
                  <c:v>450</c:v>
                </c:pt>
                <c:pt idx="9">
                  <c:v>430</c:v>
                </c:pt>
                <c:pt idx="10">
                  <c:v>420</c:v>
                </c:pt>
                <c:pt idx="11">
                  <c:v>410</c:v>
                </c:pt>
                <c:pt idx="12">
                  <c:v>420</c:v>
                </c:pt>
                <c:pt idx="13">
                  <c:v>470</c:v>
                </c:pt>
                <c:pt idx="14">
                  <c:v>410</c:v>
                </c:pt>
                <c:pt idx="15">
                  <c:v>410</c:v>
                </c:pt>
                <c:pt idx="16">
                  <c:v>410</c:v>
                </c:pt>
              </c:numCache>
            </c:numRef>
          </c:val>
        </c:ser>
        <c:ser>
          <c:idx val="6"/>
          <c:order val="6"/>
          <c:tx>
            <c:strRef>
              <c:f>'Nuclear waste OECD adjust'!$B$11</c:f>
              <c:strCache>
                <c:ptCount val="1"/>
                <c:pt idx="0">
                  <c:v>Hungary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adjust'!$K$4:$AA$4</c:f>
              <c:str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strCache>
            </c:strRef>
          </c:cat>
          <c:val>
            <c:numRef>
              <c:f>'Nuclear waste OECD adjust'!$K$11:$AA$11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52</c:v>
                </c:pt>
                <c:pt idx="6">
                  <c:v>55</c:v>
                </c:pt>
                <c:pt idx="7">
                  <c:v>55</c:v>
                </c:pt>
                <c:pt idx="8">
                  <c:v>80</c:v>
                </c:pt>
                <c:pt idx="9">
                  <c:v>48</c:v>
                </c:pt>
                <c:pt idx="10">
                  <c:v>45</c:v>
                </c:pt>
                <c:pt idx="11">
                  <c:v>38</c:v>
                </c:pt>
                <c:pt idx="12">
                  <c:v>45</c:v>
                </c:pt>
                <c:pt idx="13">
                  <c:v>48</c:v>
                </c:pt>
                <c:pt idx="14">
                  <c:v>65</c:v>
                </c:pt>
                <c:pt idx="15">
                  <c:v>46</c:v>
                </c:pt>
                <c:pt idx="16">
                  <c:v>44</c:v>
                </c:pt>
              </c:numCache>
            </c:numRef>
          </c:val>
        </c:ser>
        <c:ser>
          <c:idx val="7"/>
          <c:order val="7"/>
          <c:tx>
            <c:strRef>
              <c:f>'Nuclear waste OECD adjust'!$B$12</c:f>
              <c:strCache>
                <c:ptCount val="1"/>
                <c:pt idx="0">
                  <c:v>Italy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adjust'!$K$4:$AA$4</c:f>
              <c:str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strCache>
            </c:strRef>
          </c:cat>
          <c:val>
            <c:numRef>
              <c:f>'Nuclear waste OECD adjust'!$K$12:$AA$12</c:f>
              <c:numCache>
                <c:ptCount val="17"/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8"/>
          <c:order val="8"/>
          <c:tx>
            <c:strRef>
              <c:f>'Nuclear waste OECD adjust'!$B$13</c:f>
              <c:strCache>
                <c:ptCount val="1"/>
                <c:pt idx="0">
                  <c:v>Lithuania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adjust'!$K$4:$AA$4</c:f>
              <c:str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strCache>
            </c:strRef>
          </c:cat>
          <c:val>
            <c:numRef>
              <c:f>'Nuclear waste OECD adjust'!$K$13:$AA$13</c:f>
              <c:numCache>
                <c:ptCount val="17"/>
                <c:pt idx="0">
                  <c:v>113.63636363636364</c:v>
                </c:pt>
                <c:pt idx="1">
                  <c:v>113.63636363636364</c:v>
                </c:pt>
                <c:pt idx="2">
                  <c:v>113.63636363636364</c:v>
                </c:pt>
                <c:pt idx="3">
                  <c:v>113.63636363636364</c:v>
                </c:pt>
                <c:pt idx="4">
                  <c:v>113.63636363636364</c:v>
                </c:pt>
                <c:pt idx="5">
                  <c:v>113.63636363636364</c:v>
                </c:pt>
                <c:pt idx="6">
                  <c:v>113.63636363636364</c:v>
                </c:pt>
                <c:pt idx="7">
                  <c:v>113.63636363636364</c:v>
                </c:pt>
                <c:pt idx="8">
                  <c:v>113.63636363636364</c:v>
                </c:pt>
                <c:pt idx="9">
                  <c:v>113.63636363636364</c:v>
                </c:pt>
                <c:pt idx="10">
                  <c:v>113.63636363636364</c:v>
                </c:pt>
                <c:pt idx="11">
                  <c:v>113.63636363636364</c:v>
                </c:pt>
                <c:pt idx="12">
                  <c:v>113.63636363636364</c:v>
                </c:pt>
                <c:pt idx="13">
                  <c:v>113.63636363636364</c:v>
                </c:pt>
                <c:pt idx="14">
                  <c:v>113.63636363636364</c:v>
                </c:pt>
                <c:pt idx="15">
                  <c:v>113.63636363636364</c:v>
                </c:pt>
                <c:pt idx="16">
                  <c:v>113.63636363636364</c:v>
                </c:pt>
              </c:numCache>
            </c:numRef>
          </c:val>
        </c:ser>
        <c:ser>
          <c:idx val="9"/>
          <c:order val="9"/>
          <c:tx>
            <c:strRef>
              <c:f>'Nuclear waste OECD adjust'!$B$14</c:f>
              <c:strCache>
                <c:ptCount val="1"/>
                <c:pt idx="0">
                  <c:v>Netherlands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adjust'!$K$4:$AA$4</c:f>
              <c:str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strCache>
            </c:strRef>
          </c:cat>
          <c:val>
            <c:numRef>
              <c:f>'Nuclear waste OECD adjust'!$K$14:$AA$14</c:f>
              <c:numCache>
                <c:ptCount val="17"/>
                <c:pt idx="0">
                  <c:v>17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14</c:v>
                </c:pt>
                <c:pt idx="5">
                  <c:v>14</c:v>
                </c:pt>
                <c:pt idx="6">
                  <c:v>14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</c:numCache>
            </c:numRef>
          </c:val>
        </c:ser>
        <c:ser>
          <c:idx val="10"/>
          <c:order val="10"/>
          <c:tx>
            <c:strRef>
              <c:f>'Nuclear waste OECD adjust'!$B$15</c:f>
              <c:strCache>
                <c:ptCount val="1"/>
                <c:pt idx="0">
                  <c:v>Romania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adjust'!$K$4:$AA$4</c:f>
              <c:str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strCache>
            </c:strRef>
          </c:cat>
          <c:val>
            <c:numRef>
              <c:f>'Nuclear waste OECD adjust'!$K$15:$AA$15</c:f>
              <c:numCache>
                <c:ptCount val="17"/>
                <c:pt idx="6">
                  <c:v>90</c:v>
                </c:pt>
                <c:pt idx="7">
                  <c:v>90</c:v>
                </c:pt>
                <c:pt idx="8">
                  <c:v>90</c:v>
                </c:pt>
                <c:pt idx="9">
                  <c:v>90</c:v>
                </c:pt>
                <c:pt idx="10">
                  <c:v>90</c:v>
                </c:pt>
                <c:pt idx="11">
                  <c:v>90</c:v>
                </c:pt>
                <c:pt idx="12">
                  <c:v>90</c:v>
                </c:pt>
                <c:pt idx="13">
                  <c:v>90</c:v>
                </c:pt>
                <c:pt idx="14">
                  <c:v>90</c:v>
                </c:pt>
                <c:pt idx="15">
                  <c:v>90</c:v>
                </c:pt>
                <c:pt idx="16">
                  <c:v>90</c:v>
                </c:pt>
              </c:numCache>
            </c:numRef>
          </c:val>
        </c:ser>
        <c:ser>
          <c:idx val="11"/>
          <c:order val="11"/>
          <c:tx>
            <c:strRef>
              <c:f>'Nuclear waste OECD adjust'!$B$16</c:f>
              <c:strCache>
                <c:ptCount val="1"/>
                <c:pt idx="0">
                  <c:v>Slovakia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adjust'!$K$4:$AA$4</c:f>
              <c:str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strCache>
            </c:strRef>
          </c:cat>
          <c:val>
            <c:numRef>
              <c:f>'Nuclear waste OECD adjust'!$K$16:$AA$16</c:f>
              <c:numCache>
                <c:ptCount val="17"/>
                <c:pt idx="15">
                  <c:v>53</c:v>
                </c:pt>
                <c:pt idx="16">
                  <c:v>51</c:v>
                </c:pt>
              </c:numCache>
            </c:numRef>
          </c:val>
        </c:ser>
        <c:ser>
          <c:idx val="12"/>
          <c:order val="12"/>
          <c:tx>
            <c:strRef>
              <c:f>'Nuclear waste OECD adjust'!$B$17</c:f>
              <c:strCache>
                <c:ptCount val="1"/>
                <c:pt idx="0">
                  <c:v>Slovenia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adjust'!$K$4:$AA$4</c:f>
              <c:str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strCache>
            </c:strRef>
          </c:cat>
          <c:val>
            <c:numRef>
              <c:f>'Nuclear waste OECD adjust'!$K$17:$AA$17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13.5</c:v>
                </c:pt>
                <c:pt idx="10">
                  <c:v>13.5</c:v>
                </c:pt>
                <c:pt idx="11">
                  <c:v>18</c:v>
                </c:pt>
                <c:pt idx="12">
                  <c:v>18</c:v>
                </c:pt>
                <c:pt idx="13">
                  <c:v>18</c:v>
                </c:pt>
                <c:pt idx="14">
                  <c:v>18</c:v>
                </c:pt>
                <c:pt idx="15">
                  <c:v>18</c:v>
                </c:pt>
                <c:pt idx="16">
                  <c:v>18</c:v>
                </c:pt>
              </c:numCache>
            </c:numRef>
          </c:val>
        </c:ser>
        <c:ser>
          <c:idx val="13"/>
          <c:order val="13"/>
          <c:tx>
            <c:strRef>
              <c:f>'Nuclear waste OECD adjust'!$B$18</c:f>
              <c:strCache>
                <c:ptCount val="1"/>
                <c:pt idx="0">
                  <c:v>Spain</c:v>
                </c:pt>
              </c:strCache>
            </c:strRef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'Nuclear waste OECD adjust'!$K$4:$AA$4</c:f>
              <c:str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strCache>
            </c:strRef>
          </c:cat>
          <c:val>
            <c:numRef>
              <c:f>'Nuclear waste OECD adjust'!$K$18:$AA$18</c:f>
              <c:numCache>
                <c:ptCount val="17"/>
                <c:pt idx="0">
                  <c:v>187</c:v>
                </c:pt>
                <c:pt idx="1">
                  <c:v>160</c:v>
                </c:pt>
                <c:pt idx="2">
                  <c:v>168</c:v>
                </c:pt>
                <c:pt idx="3">
                  <c:v>151</c:v>
                </c:pt>
                <c:pt idx="4">
                  <c:v>177</c:v>
                </c:pt>
                <c:pt idx="5">
                  <c:v>168</c:v>
                </c:pt>
                <c:pt idx="6">
                  <c:v>158</c:v>
                </c:pt>
                <c:pt idx="7">
                  <c:v>192</c:v>
                </c:pt>
                <c:pt idx="8">
                  <c:v>97</c:v>
                </c:pt>
                <c:pt idx="9">
                  <c:v>139</c:v>
                </c:pt>
                <c:pt idx="10">
                  <c:v>181</c:v>
                </c:pt>
                <c:pt idx="11">
                  <c:v>137</c:v>
                </c:pt>
                <c:pt idx="12">
                  <c:v>150</c:v>
                </c:pt>
                <c:pt idx="13">
                  <c:v>203</c:v>
                </c:pt>
                <c:pt idx="14">
                  <c:v>107</c:v>
                </c:pt>
                <c:pt idx="15">
                  <c:v>177</c:v>
                </c:pt>
                <c:pt idx="16">
                  <c:v>128</c:v>
                </c:pt>
              </c:numCache>
            </c:numRef>
          </c:val>
        </c:ser>
        <c:ser>
          <c:idx val="14"/>
          <c:order val="14"/>
          <c:tx>
            <c:strRef>
              <c:f>'Nuclear waste OECD adjust'!$B$19</c:f>
              <c:strCache>
                <c:ptCount val="1"/>
                <c:pt idx="0">
                  <c:v>Sweden</c:v>
                </c:pt>
              </c:strCache>
            </c:strRef>
          </c:tx>
          <c:spPr>
            <a:solidFill>
              <a:srgbClr val="FF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'Nuclear waste OECD adjust'!$K$4:$AA$4</c:f>
              <c:str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strCache>
            </c:strRef>
          </c:cat>
          <c:val>
            <c:numRef>
              <c:f>'Nuclear waste OECD adjust'!$K$19:$AA$19</c:f>
              <c:numCache>
                <c:ptCount val="17"/>
                <c:pt idx="0">
                  <c:v>230</c:v>
                </c:pt>
                <c:pt idx="1">
                  <c:v>250</c:v>
                </c:pt>
                <c:pt idx="2">
                  <c:v>250</c:v>
                </c:pt>
                <c:pt idx="3">
                  <c:v>200</c:v>
                </c:pt>
                <c:pt idx="4">
                  <c:v>212</c:v>
                </c:pt>
                <c:pt idx="5">
                  <c:v>213</c:v>
                </c:pt>
                <c:pt idx="6">
                  <c:v>235</c:v>
                </c:pt>
                <c:pt idx="7">
                  <c:v>238</c:v>
                </c:pt>
                <c:pt idx="8">
                  <c:v>238</c:v>
                </c:pt>
                <c:pt idx="9">
                  <c:v>240</c:v>
                </c:pt>
                <c:pt idx="10">
                  <c:v>219</c:v>
                </c:pt>
                <c:pt idx="11">
                  <c:v>225</c:v>
                </c:pt>
                <c:pt idx="12">
                  <c:v>228</c:v>
                </c:pt>
                <c:pt idx="13">
                  <c:v>196</c:v>
                </c:pt>
                <c:pt idx="14">
                  <c:v>112</c:v>
                </c:pt>
                <c:pt idx="15">
                  <c:v>254</c:v>
                </c:pt>
                <c:pt idx="16">
                  <c:v>310</c:v>
                </c:pt>
              </c:numCache>
            </c:numRef>
          </c:val>
        </c:ser>
        <c:ser>
          <c:idx val="15"/>
          <c:order val="15"/>
          <c:tx>
            <c:strRef>
              <c:f>'Nuclear waste OECD adjust'!$B$20</c:f>
              <c:strCache>
                <c:ptCount val="1"/>
                <c:pt idx="0">
                  <c:v>Switzerland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adjust'!$K$4:$AA$4</c:f>
              <c:str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strCache>
            </c:strRef>
          </c:cat>
          <c:val>
            <c:numRef>
              <c:f>'Nuclear waste OECD adjust'!$K$20:$AA$20</c:f>
              <c:numCache>
                <c:ptCount val="17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71</c:v>
                </c:pt>
                <c:pt idx="5">
                  <c:v>77</c:v>
                </c:pt>
                <c:pt idx="6">
                  <c:v>64</c:v>
                </c:pt>
                <c:pt idx="7">
                  <c:v>64</c:v>
                </c:pt>
                <c:pt idx="8">
                  <c:v>64</c:v>
                </c:pt>
                <c:pt idx="9">
                  <c:v>64</c:v>
                </c:pt>
                <c:pt idx="10">
                  <c:v>64</c:v>
                </c:pt>
                <c:pt idx="11">
                  <c:v>62</c:v>
                </c:pt>
                <c:pt idx="12">
                  <c:v>64</c:v>
                </c:pt>
                <c:pt idx="13">
                  <c:v>57</c:v>
                </c:pt>
                <c:pt idx="14">
                  <c:v>51</c:v>
                </c:pt>
                <c:pt idx="15">
                  <c:v>53</c:v>
                </c:pt>
                <c:pt idx="16">
                  <c:v>68</c:v>
                </c:pt>
              </c:numCache>
            </c:numRef>
          </c:val>
        </c:ser>
        <c:ser>
          <c:idx val="16"/>
          <c:order val="16"/>
          <c:tx>
            <c:strRef>
              <c:f>'Nuclear waste OECD adjust'!$B$21</c:f>
              <c:strCache>
                <c:ptCount val="1"/>
                <c:pt idx="0">
                  <c:v>United Kingdom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adjust'!$K$4:$AA$4</c:f>
              <c:str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strCache>
            </c:strRef>
          </c:cat>
          <c:val>
            <c:numRef>
              <c:f>'Nuclear waste OECD adjust'!$K$21:$AA$21</c:f>
              <c:numCache>
                <c:ptCount val="17"/>
                <c:pt idx="0">
                  <c:v>1022</c:v>
                </c:pt>
                <c:pt idx="1">
                  <c:v>1022</c:v>
                </c:pt>
                <c:pt idx="2">
                  <c:v>997</c:v>
                </c:pt>
                <c:pt idx="3">
                  <c:v>1080</c:v>
                </c:pt>
                <c:pt idx="4">
                  <c:v>1286</c:v>
                </c:pt>
                <c:pt idx="5">
                  <c:v>1713</c:v>
                </c:pt>
                <c:pt idx="6">
                  <c:v>781</c:v>
                </c:pt>
                <c:pt idx="7">
                  <c:v>820</c:v>
                </c:pt>
                <c:pt idx="8">
                  <c:v>865</c:v>
                </c:pt>
                <c:pt idx="9">
                  <c:v>789</c:v>
                </c:pt>
                <c:pt idx="10">
                  <c:v>800</c:v>
                </c:pt>
                <c:pt idx="11">
                  <c:v>827</c:v>
                </c:pt>
                <c:pt idx="12">
                  <c:v>1166</c:v>
                </c:pt>
                <c:pt idx="13">
                  <c:v>922</c:v>
                </c:pt>
                <c:pt idx="14">
                  <c:v>240</c:v>
                </c:pt>
                <c:pt idx="15">
                  <c:v>630</c:v>
                </c:pt>
                <c:pt idx="16">
                  <c:v>630</c:v>
                </c:pt>
              </c:numCache>
            </c:numRef>
          </c:val>
        </c:ser>
        <c:axId val="8369339"/>
        <c:axId val="8215188"/>
      </c:areaChart>
      <c:catAx>
        <c:axId val="8369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215188"/>
        <c:crosses val="autoZero"/>
        <c:auto val="1"/>
        <c:lblOffset val="100"/>
        <c:tickLblSkip val="2"/>
        <c:noMultiLvlLbl val="0"/>
      </c:catAx>
      <c:valAx>
        <c:axId val="8215188"/>
        <c:scaling>
          <c:orientation val="minMax"/>
          <c:max val="45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369339"/>
        <c:crossesAt val="1"/>
        <c:crossBetween val="midCat"/>
        <c:dispUnits/>
        <c:majorUnit val="500"/>
        <c:minorUnit val="9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1"/>
        <c:delete val="1"/>
      </c:legendEntry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Stored!$A$4</c:f>
              <c:strCache>
                <c:ptCount val="1"/>
                <c:pt idx="0">
                  <c:v>Belgium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Stored!$B$3:$E$3</c:f>
              <c:strCache>
                <c:ptCount val="4"/>
                <c:pt idx="0">
                  <c:v>In storage, 2005</c:v>
                </c:pt>
                <c:pt idx="1">
                  <c:v>arising, 2005</c:v>
                </c:pt>
                <c:pt idx="2">
                  <c:v>In storage, 2006</c:v>
                </c:pt>
                <c:pt idx="3">
                  <c:v>arising, 2006</c:v>
                </c:pt>
              </c:strCache>
            </c:strRef>
          </c:cat>
          <c:val>
            <c:numRef>
              <c:f>Stored!$B$4:$E$4</c:f>
              <c:numCache>
                <c:ptCount val="4"/>
                <c:pt idx="0">
                  <c:v>2344</c:v>
                </c:pt>
                <c:pt idx="1">
                  <c:v>123</c:v>
                </c:pt>
                <c:pt idx="2">
                  <c:v>2478</c:v>
                </c:pt>
                <c:pt idx="3">
                  <c:v>134</c:v>
                </c:pt>
              </c:numCache>
            </c:numRef>
          </c:val>
        </c:ser>
        <c:ser>
          <c:idx val="1"/>
          <c:order val="1"/>
          <c:tx>
            <c:strRef>
              <c:f>Stored!$A$5</c:f>
              <c:strCache>
                <c:ptCount val="1"/>
                <c:pt idx="0">
                  <c:v>Bulgaria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Stored!$B$3:$E$3</c:f>
              <c:strCache>
                <c:ptCount val="4"/>
                <c:pt idx="0">
                  <c:v>In storage, 2005</c:v>
                </c:pt>
                <c:pt idx="1">
                  <c:v>arising, 2005</c:v>
                </c:pt>
                <c:pt idx="2">
                  <c:v>In storage, 2006</c:v>
                </c:pt>
                <c:pt idx="3">
                  <c:v>arising, 2006</c:v>
                </c:pt>
              </c:strCache>
            </c:strRef>
          </c:cat>
          <c:val>
            <c:numRef>
              <c:f>Stored!$B$5:$E$5</c:f>
              <c:numCache>
                <c:ptCount val="4"/>
              </c:numCache>
            </c:numRef>
          </c:val>
        </c:ser>
        <c:ser>
          <c:idx val="2"/>
          <c:order val="2"/>
          <c:tx>
            <c:strRef>
              <c:f>Stored!$A$6</c:f>
              <c:strCache>
                <c:ptCount val="1"/>
                <c:pt idx="0">
                  <c:v>Czech Republic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Stored!$B$3:$E$3</c:f>
              <c:strCache>
                <c:ptCount val="4"/>
                <c:pt idx="0">
                  <c:v>In storage, 2005</c:v>
                </c:pt>
                <c:pt idx="1">
                  <c:v>arising, 2005</c:v>
                </c:pt>
                <c:pt idx="2">
                  <c:v>In storage, 2006</c:v>
                </c:pt>
                <c:pt idx="3">
                  <c:v>arising, 2006</c:v>
                </c:pt>
              </c:strCache>
            </c:strRef>
          </c:cat>
          <c:val>
            <c:numRef>
              <c:f>Stored!$B$6:$E$6</c:f>
              <c:numCache>
                <c:ptCount val="4"/>
                <c:pt idx="0">
                  <c:v>964</c:v>
                </c:pt>
                <c:pt idx="1">
                  <c:v>78</c:v>
                </c:pt>
                <c:pt idx="2">
                  <c:v>1033</c:v>
                </c:pt>
                <c:pt idx="3">
                  <c:v>69</c:v>
                </c:pt>
              </c:numCache>
            </c:numRef>
          </c:val>
        </c:ser>
        <c:ser>
          <c:idx val="3"/>
          <c:order val="3"/>
          <c:tx>
            <c:strRef>
              <c:f>Stored!$A$7</c:f>
              <c:strCache>
                <c:ptCount val="1"/>
                <c:pt idx="0">
                  <c:v>Finland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Stored!$B$3:$E$3</c:f>
              <c:strCache>
                <c:ptCount val="4"/>
                <c:pt idx="0">
                  <c:v>In storage, 2005</c:v>
                </c:pt>
                <c:pt idx="1">
                  <c:v>arising, 2005</c:v>
                </c:pt>
                <c:pt idx="2">
                  <c:v>In storage, 2006</c:v>
                </c:pt>
                <c:pt idx="3">
                  <c:v>arising, 2006</c:v>
                </c:pt>
              </c:strCache>
            </c:strRef>
          </c:cat>
          <c:val>
            <c:numRef>
              <c:f>Stored!$B$7:$E$7</c:f>
              <c:numCache>
                <c:ptCount val="4"/>
                <c:pt idx="0">
                  <c:v>1443</c:v>
                </c:pt>
                <c:pt idx="1">
                  <c:v>65</c:v>
                </c:pt>
                <c:pt idx="2">
                  <c:v>1510</c:v>
                </c:pt>
                <c:pt idx="3">
                  <c:v>67</c:v>
                </c:pt>
              </c:numCache>
            </c:numRef>
          </c:val>
        </c:ser>
        <c:ser>
          <c:idx val="4"/>
          <c:order val="4"/>
          <c:tx>
            <c:strRef>
              <c:f>Stored!$A$8</c:f>
              <c:strCache>
                <c:ptCount val="1"/>
                <c:pt idx="0">
                  <c:v>France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Stored!$B$3:$E$3</c:f>
              <c:strCache>
                <c:ptCount val="4"/>
                <c:pt idx="0">
                  <c:v>In storage, 2005</c:v>
                </c:pt>
                <c:pt idx="1">
                  <c:v>arising, 2005</c:v>
                </c:pt>
                <c:pt idx="2">
                  <c:v>In storage, 2006</c:v>
                </c:pt>
                <c:pt idx="3">
                  <c:v>arising, 2006</c:v>
                </c:pt>
              </c:strCache>
            </c:strRef>
          </c:cat>
          <c:val>
            <c:numRef>
              <c:f>Stored!$B$8:$E$8</c:f>
              <c:numCache>
                <c:ptCount val="4"/>
                <c:pt idx="0">
                  <c:v>9920</c:v>
                </c:pt>
                <c:pt idx="1">
                  <c:v>1100</c:v>
                </c:pt>
                <c:pt idx="2">
                  <c:v>10170</c:v>
                </c:pt>
                <c:pt idx="3">
                  <c:v>1100</c:v>
                </c:pt>
              </c:numCache>
            </c:numRef>
          </c:val>
        </c:ser>
        <c:ser>
          <c:idx val="5"/>
          <c:order val="5"/>
          <c:tx>
            <c:strRef>
              <c:f>Stored!$A$9</c:f>
              <c:strCache>
                <c:ptCount val="1"/>
                <c:pt idx="0">
                  <c:v>Germany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Stored!$B$3:$E$3</c:f>
              <c:strCache>
                <c:ptCount val="4"/>
                <c:pt idx="0">
                  <c:v>In storage, 2005</c:v>
                </c:pt>
                <c:pt idx="1">
                  <c:v>arising, 2005</c:v>
                </c:pt>
                <c:pt idx="2">
                  <c:v>In storage, 2006</c:v>
                </c:pt>
                <c:pt idx="3">
                  <c:v>arising, 2006</c:v>
                </c:pt>
              </c:strCache>
            </c:strRef>
          </c:cat>
          <c:val>
            <c:numRef>
              <c:f>Stored!$B$9:$E$9</c:f>
              <c:numCache>
                <c:ptCount val="4"/>
                <c:pt idx="0">
                  <c:v>3750</c:v>
                </c:pt>
                <c:pt idx="1">
                  <c:v>410</c:v>
                </c:pt>
                <c:pt idx="2">
                  <c:v>4160</c:v>
                </c:pt>
                <c:pt idx="3">
                  <c:v>410</c:v>
                </c:pt>
              </c:numCache>
            </c:numRef>
          </c:val>
        </c:ser>
        <c:ser>
          <c:idx val="6"/>
          <c:order val="6"/>
          <c:tx>
            <c:strRef>
              <c:f>Stored!$A$10</c:f>
              <c:strCache>
                <c:ptCount val="1"/>
                <c:pt idx="0">
                  <c:v>Hungary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Stored!$B$3:$E$3</c:f>
              <c:strCache>
                <c:ptCount val="4"/>
                <c:pt idx="0">
                  <c:v>In storage, 2005</c:v>
                </c:pt>
                <c:pt idx="1">
                  <c:v>arising, 2005</c:v>
                </c:pt>
                <c:pt idx="2">
                  <c:v>In storage, 2006</c:v>
                </c:pt>
                <c:pt idx="3">
                  <c:v>arising, 2006</c:v>
                </c:pt>
              </c:strCache>
            </c:strRef>
          </c:cat>
          <c:val>
            <c:numRef>
              <c:f>Stored!$B$10:$E$10</c:f>
              <c:numCache>
                <c:ptCount val="4"/>
                <c:pt idx="0">
                  <c:v>1094</c:v>
                </c:pt>
                <c:pt idx="1">
                  <c:v>46</c:v>
                </c:pt>
                <c:pt idx="2">
                  <c:v>1138</c:v>
                </c:pt>
                <c:pt idx="3">
                  <c:v>44</c:v>
                </c:pt>
              </c:numCache>
            </c:numRef>
          </c:val>
        </c:ser>
        <c:ser>
          <c:idx val="7"/>
          <c:order val="7"/>
          <c:tx>
            <c:strRef>
              <c:f>Stored!$A$11</c:f>
              <c:strCache>
                <c:ptCount val="1"/>
                <c:pt idx="0">
                  <c:v>Italy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Stored!$B$3:$E$3</c:f>
              <c:strCache>
                <c:ptCount val="4"/>
                <c:pt idx="0">
                  <c:v>In storage, 2005</c:v>
                </c:pt>
                <c:pt idx="1">
                  <c:v>arising, 2005</c:v>
                </c:pt>
                <c:pt idx="2">
                  <c:v>In storage, 2006</c:v>
                </c:pt>
                <c:pt idx="3">
                  <c:v>arising, 2006</c:v>
                </c:pt>
              </c:strCache>
            </c:strRef>
          </c:cat>
          <c:val>
            <c:numRef>
              <c:f>Stored!$B$11:$E$11</c:f>
              <c:numCache>
                <c:ptCount val="4"/>
              </c:numCache>
            </c:numRef>
          </c:val>
        </c:ser>
        <c:ser>
          <c:idx val="8"/>
          <c:order val="8"/>
          <c:tx>
            <c:strRef>
              <c:f>Stored!$A$12</c:f>
              <c:strCache>
                <c:ptCount val="1"/>
                <c:pt idx="0">
                  <c:v>Lithuania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Stored!$B$3:$E$3</c:f>
              <c:strCache>
                <c:ptCount val="4"/>
                <c:pt idx="0">
                  <c:v>In storage, 2005</c:v>
                </c:pt>
                <c:pt idx="1">
                  <c:v>arising, 2005</c:v>
                </c:pt>
                <c:pt idx="2">
                  <c:v>In storage, 2006</c:v>
                </c:pt>
                <c:pt idx="3">
                  <c:v>arising, 2006</c:v>
                </c:pt>
              </c:strCache>
            </c:strRef>
          </c:cat>
          <c:val>
            <c:numRef>
              <c:f>Stored!$B$12:$E$12</c:f>
              <c:numCache>
                <c:ptCount val="4"/>
                <c:pt idx="0">
                  <c:v>237</c:v>
                </c:pt>
                <c:pt idx="2">
                  <c:v>237</c:v>
                </c:pt>
              </c:numCache>
            </c:numRef>
          </c:val>
        </c:ser>
        <c:ser>
          <c:idx val="9"/>
          <c:order val="9"/>
          <c:tx>
            <c:strRef>
              <c:f>Stored!$A$13</c:f>
              <c:strCache>
                <c:ptCount val="1"/>
                <c:pt idx="0">
                  <c:v>Netherlands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Stored!$B$3:$E$3</c:f>
              <c:strCache>
                <c:ptCount val="4"/>
                <c:pt idx="0">
                  <c:v>In storage, 2005</c:v>
                </c:pt>
                <c:pt idx="1">
                  <c:v>arising, 2005</c:v>
                </c:pt>
                <c:pt idx="2">
                  <c:v>In storage, 2006</c:v>
                </c:pt>
                <c:pt idx="3">
                  <c:v>arising, 2006</c:v>
                </c:pt>
              </c:strCache>
            </c:strRef>
          </c:cat>
          <c:val>
            <c:numRef>
              <c:f>Stored!$B$13:$E$13</c:f>
              <c:numCache>
                <c:ptCount val="4"/>
                <c:pt idx="0">
                  <c:v>473</c:v>
                </c:pt>
                <c:pt idx="1">
                  <c:v>12</c:v>
                </c:pt>
                <c:pt idx="2">
                  <c:v>485</c:v>
                </c:pt>
                <c:pt idx="3">
                  <c:v>12</c:v>
                </c:pt>
              </c:numCache>
            </c:numRef>
          </c:val>
        </c:ser>
        <c:ser>
          <c:idx val="10"/>
          <c:order val="10"/>
          <c:tx>
            <c:strRef>
              <c:f>Stored!$A$14</c:f>
              <c:strCache>
                <c:ptCount val="1"/>
                <c:pt idx="0">
                  <c:v>Romania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Stored!$B$3:$E$3</c:f>
              <c:strCache>
                <c:ptCount val="4"/>
                <c:pt idx="0">
                  <c:v>In storage, 2005</c:v>
                </c:pt>
                <c:pt idx="1">
                  <c:v>arising, 2005</c:v>
                </c:pt>
                <c:pt idx="2">
                  <c:v>In storage, 2006</c:v>
                </c:pt>
                <c:pt idx="3">
                  <c:v>arising, 2006</c:v>
                </c:pt>
              </c:strCache>
            </c:strRef>
          </c:cat>
          <c:val>
            <c:numRef>
              <c:f>Stored!$B$14:$E$14</c:f>
              <c:numCache>
                <c:ptCount val="4"/>
              </c:numCache>
            </c:numRef>
          </c:val>
        </c:ser>
        <c:ser>
          <c:idx val="11"/>
          <c:order val="11"/>
          <c:tx>
            <c:strRef>
              <c:f>Stored!$A$15</c:f>
              <c:strCache>
                <c:ptCount val="1"/>
                <c:pt idx="0">
                  <c:v>Slovakia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Stored!$B$3:$E$3</c:f>
              <c:strCache>
                <c:ptCount val="4"/>
                <c:pt idx="0">
                  <c:v>In storage, 2005</c:v>
                </c:pt>
                <c:pt idx="1">
                  <c:v>arising, 2005</c:v>
                </c:pt>
                <c:pt idx="2">
                  <c:v>In storage, 2006</c:v>
                </c:pt>
                <c:pt idx="3">
                  <c:v>arising, 2006</c:v>
                </c:pt>
              </c:strCache>
            </c:strRef>
          </c:cat>
          <c:val>
            <c:numRef>
              <c:f>Stored!$B$15:$E$15</c:f>
              <c:numCache>
                <c:ptCount val="4"/>
                <c:pt idx="0">
                  <c:v>1080</c:v>
                </c:pt>
                <c:pt idx="1">
                  <c:v>53</c:v>
                </c:pt>
                <c:pt idx="2">
                  <c:v>1131</c:v>
                </c:pt>
                <c:pt idx="3">
                  <c:v>51</c:v>
                </c:pt>
              </c:numCache>
            </c:numRef>
          </c:val>
        </c:ser>
        <c:ser>
          <c:idx val="12"/>
          <c:order val="12"/>
          <c:tx>
            <c:strRef>
              <c:f>Stored!$A$16</c:f>
              <c:strCache>
                <c:ptCount val="1"/>
                <c:pt idx="0">
                  <c:v>Slovenia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Stored!$B$3:$E$3</c:f>
              <c:strCache>
                <c:ptCount val="4"/>
                <c:pt idx="0">
                  <c:v>In storage, 2005</c:v>
                </c:pt>
                <c:pt idx="1">
                  <c:v>arising, 2005</c:v>
                </c:pt>
                <c:pt idx="2">
                  <c:v>In storage, 2006</c:v>
                </c:pt>
                <c:pt idx="3">
                  <c:v>arising, 2006</c:v>
                </c:pt>
              </c:strCache>
            </c:strRef>
          </c:cat>
          <c:val>
            <c:numRef>
              <c:f>Stored!$B$16:$E$16</c:f>
              <c:numCache>
                <c:ptCount val="4"/>
              </c:numCache>
            </c:numRef>
          </c:val>
        </c:ser>
        <c:ser>
          <c:idx val="13"/>
          <c:order val="13"/>
          <c:tx>
            <c:strRef>
              <c:f>Stored!$A$17</c:f>
              <c:strCache>
                <c:ptCount val="1"/>
                <c:pt idx="0">
                  <c:v>Spain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Stored!$B$3:$E$3</c:f>
              <c:strCache>
                <c:ptCount val="4"/>
                <c:pt idx="0">
                  <c:v>In storage, 2005</c:v>
                </c:pt>
                <c:pt idx="1">
                  <c:v>arising, 2005</c:v>
                </c:pt>
                <c:pt idx="2">
                  <c:v>In storage, 2006</c:v>
                </c:pt>
                <c:pt idx="3">
                  <c:v>arising, 2006</c:v>
                </c:pt>
              </c:strCache>
            </c:strRef>
          </c:cat>
          <c:val>
            <c:numRef>
              <c:f>Stored!$B$17:$E$17</c:f>
              <c:numCache>
                <c:ptCount val="4"/>
                <c:pt idx="0">
                  <c:v>3370</c:v>
                </c:pt>
                <c:pt idx="1">
                  <c:v>177</c:v>
                </c:pt>
                <c:pt idx="2">
                  <c:v>3497</c:v>
                </c:pt>
                <c:pt idx="3">
                  <c:v>128</c:v>
                </c:pt>
              </c:numCache>
            </c:numRef>
          </c:val>
        </c:ser>
        <c:ser>
          <c:idx val="14"/>
          <c:order val="14"/>
          <c:tx>
            <c:strRef>
              <c:f>Stored!$A$18</c:f>
              <c:strCache>
                <c:ptCount val="1"/>
                <c:pt idx="0">
                  <c:v>Sweden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Stored!$B$3:$E$3</c:f>
              <c:strCache>
                <c:ptCount val="4"/>
                <c:pt idx="0">
                  <c:v>In storage, 2005</c:v>
                </c:pt>
                <c:pt idx="1">
                  <c:v>arising, 2005</c:v>
                </c:pt>
                <c:pt idx="2">
                  <c:v>In storage, 2006</c:v>
                </c:pt>
                <c:pt idx="3">
                  <c:v>arising, 2006</c:v>
                </c:pt>
              </c:strCache>
            </c:strRef>
          </c:cat>
          <c:val>
            <c:numRef>
              <c:f>Stored!$B$18:$E$18</c:f>
              <c:numCache>
                <c:ptCount val="4"/>
                <c:pt idx="0">
                  <c:v>4286</c:v>
                </c:pt>
                <c:pt idx="1">
                  <c:v>254</c:v>
                </c:pt>
                <c:pt idx="2">
                  <c:v>4598</c:v>
                </c:pt>
                <c:pt idx="3">
                  <c:v>310</c:v>
                </c:pt>
              </c:numCache>
            </c:numRef>
          </c:val>
        </c:ser>
        <c:ser>
          <c:idx val="15"/>
          <c:order val="15"/>
          <c:tx>
            <c:strRef>
              <c:f>Stored!$A$19</c:f>
              <c:strCache>
                <c:ptCount val="1"/>
                <c:pt idx="0">
                  <c:v>Switzerland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Stored!$B$3:$E$3</c:f>
              <c:strCache>
                <c:ptCount val="4"/>
                <c:pt idx="0">
                  <c:v>In storage, 2005</c:v>
                </c:pt>
                <c:pt idx="1">
                  <c:v>arising, 2005</c:v>
                </c:pt>
                <c:pt idx="2">
                  <c:v>In storage, 2006</c:v>
                </c:pt>
                <c:pt idx="3">
                  <c:v>arising, 2006</c:v>
                </c:pt>
              </c:strCache>
            </c:strRef>
          </c:cat>
          <c:val>
            <c:numRef>
              <c:f>Stored!$B$19:$E$19</c:f>
              <c:numCache>
                <c:ptCount val="4"/>
                <c:pt idx="0">
                  <c:v>861</c:v>
                </c:pt>
                <c:pt idx="1">
                  <c:v>53</c:v>
                </c:pt>
                <c:pt idx="2">
                  <c:v>924</c:v>
                </c:pt>
                <c:pt idx="3">
                  <c:v>68</c:v>
                </c:pt>
              </c:numCache>
            </c:numRef>
          </c:val>
        </c:ser>
        <c:ser>
          <c:idx val="16"/>
          <c:order val="16"/>
          <c:tx>
            <c:strRef>
              <c:f>Stored!$A$20</c:f>
              <c:strCache>
                <c:ptCount val="1"/>
                <c:pt idx="0">
                  <c:v>United Kingdom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Stored!$B$3:$E$3</c:f>
              <c:strCache>
                <c:ptCount val="4"/>
                <c:pt idx="0">
                  <c:v>In storage, 2005</c:v>
                </c:pt>
                <c:pt idx="1">
                  <c:v>arising, 2005</c:v>
                </c:pt>
                <c:pt idx="2">
                  <c:v>In storage, 2006</c:v>
                </c:pt>
                <c:pt idx="3">
                  <c:v>arising, 2006</c:v>
                </c:pt>
              </c:strCache>
            </c:strRef>
          </c:cat>
          <c:val>
            <c:numRef>
              <c:f>Stored!$B$20:$E$20</c:f>
              <c:numCache>
                <c:ptCount val="4"/>
                <c:pt idx="0">
                  <c:v>409</c:v>
                </c:pt>
                <c:pt idx="1">
                  <c:v>630</c:v>
                </c:pt>
                <c:pt idx="2">
                  <c:v>393</c:v>
                </c:pt>
                <c:pt idx="3">
                  <c:v>630</c:v>
                </c:pt>
              </c:numCache>
            </c:numRef>
          </c:val>
        </c:ser>
        <c:overlap val="100"/>
        <c:axId val="6827829"/>
        <c:axId val="61450462"/>
      </c:barChart>
      <c:catAx>
        <c:axId val="6827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450462"/>
        <c:crosses val="autoZero"/>
        <c:auto val="1"/>
        <c:lblOffset val="100"/>
        <c:noMultiLvlLbl val="0"/>
      </c:catAx>
      <c:valAx>
        <c:axId val="614504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8278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.02175"/>
          <c:w val="0.9495"/>
          <c:h val="0.944"/>
        </c:manualLayout>
      </c:layout>
      <c:lineChart>
        <c:grouping val="standard"/>
        <c:varyColors val="0"/>
        <c:ser>
          <c:idx val="0"/>
          <c:order val="0"/>
          <c:tx>
            <c:strRef>
              <c:f>'Relative power and spent fuel'!$A$3</c:f>
              <c:strCache>
                <c:ptCount val="1"/>
                <c:pt idx="0">
                  <c:v>Relative nuclear power production (see EN 27)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'Relative power and spent fuel'!$B$2:$R$2</c:f>
              <c:num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numCache>
            </c:numRef>
          </c:cat>
          <c:val>
            <c:numRef>
              <c:f>'Relative power and spent fuel'!$B$3:$R$3</c:f>
              <c:numCache>
                <c:ptCount val="17"/>
                <c:pt idx="0">
                  <c:v>1</c:v>
                </c:pt>
                <c:pt idx="1">
                  <c:v>1.0316541132986023</c:v>
                </c:pt>
                <c:pt idx="2">
                  <c:v>1.0429087413964244</c:v>
                </c:pt>
                <c:pt idx="3">
                  <c:v>1.0843354850397484</c:v>
                </c:pt>
                <c:pt idx="4">
                  <c:v>1.0803788781352492</c:v>
                </c:pt>
                <c:pt idx="5">
                  <c:v>1.1093860277050547</c:v>
                </c:pt>
                <c:pt idx="6">
                  <c:v>1.1669134566150818</c:v>
                </c:pt>
                <c:pt idx="7">
                  <c:v>1.1792399540555536</c:v>
                </c:pt>
                <c:pt idx="8">
                  <c:v>1.1744077355753686</c:v>
                </c:pt>
                <c:pt idx="9">
                  <c:v>1.1875469414610889</c:v>
                </c:pt>
                <c:pt idx="10">
                  <c:v>1.1888603588246172</c:v>
                </c:pt>
                <c:pt idx="11">
                  <c:v>1.231624423021036</c:v>
                </c:pt>
                <c:pt idx="12">
                  <c:v>1.2457285629276627</c:v>
                </c:pt>
                <c:pt idx="13">
                  <c:v>1.2528542295435874</c:v>
                </c:pt>
                <c:pt idx="14">
                  <c:v>1.268676882973758</c:v>
                </c:pt>
                <c:pt idx="15">
                  <c:v>1.2551678066810672</c:v>
                </c:pt>
                <c:pt idx="16">
                  <c:v>1.2453272409554734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'Relative power and spent fuel'!$A$4</c:f>
              <c:strCache>
                <c:ptCount val="1"/>
                <c:pt idx="0">
                  <c:v>Relative arizing amount of spent fuel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'Relative power and spent fuel'!$B$2:$R$2</c:f>
              <c:num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numCache>
            </c:numRef>
          </c:cat>
          <c:val>
            <c:numRef>
              <c:f>'Relative power and spent fuel'!$B$4:$R$4</c:f>
              <c:numCache>
                <c:ptCount val="17"/>
                <c:pt idx="0">
                  <c:v>1</c:v>
                </c:pt>
                <c:pt idx="1">
                  <c:v>1.0231305033512945</c:v>
                </c:pt>
                <c:pt idx="2">
                  <c:v>0.9658825075568406</c:v>
                </c:pt>
                <c:pt idx="3">
                  <c:v>0.9965304244973058</c:v>
                </c:pt>
                <c:pt idx="4">
                  <c:v>1.0754632671835984</c:v>
                </c:pt>
                <c:pt idx="5">
                  <c:v>1.2304376396372716</c:v>
                </c:pt>
                <c:pt idx="6">
                  <c:v>1.0005782625837822</c:v>
                </c:pt>
                <c:pt idx="7">
                  <c:v>0.9716651333946642</c:v>
                </c:pt>
                <c:pt idx="8">
                  <c:v>0.9988434748324352</c:v>
                </c:pt>
                <c:pt idx="9">
                  <c:v>0.9469444079379682</c:v>
                </c:pt>
                <c:pt idx="10">
                  <c:v>0.9674727296622421</c:v>
                </c:pt>
                <c:pt idx="11">
                  <c:v>0.961834669470364</c:v>
                </c:pt>
                <c:pt idx="12">
                  <c:v>1.0647654093836247</c:v>
                </c:pt>
                <c:pt idx="13">
                  <c:v>1.0046261006702588</c:v>
                </c:pt>
                <c:pt idx="14">
                  <c:v>0.7591536338546458</c:v>
                </c:pt>
                <c:pt idx="15">
                  <c:v>0.9317650151136811</c:v>
                </c:pt>
                <c:pt idx="16">
                  <c:v>0.9381259035352871</c:v>
                </c:pt>
              </c:numCache>
            </c:numRef>
          </c:val>
          <c:smooth val="1"/>
        </c:ser>
        <c:marker val="1"/>
        <c:axId val="16183247"/>
        <c:axId val="11431496"/>
      </c:lineChart>
      <c:catAx>
        <c:axId val="16183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431496"/>
        <c:crosses val="autoZero"/>
        <c:auto val="1"/>
        <c:lblOffset val="100"/>
        <c:tickLblSkip val="2"/>
        <c:noMultiLvlLbl val="0"/>
      </c:catAx>
      <c:valAx>
        <c:axId val="11431496"/>
        <c:scaling>
          <c:orientation val="minMax"/>
          <c:min val="0.6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6183247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375"/>
          <c:y val="0.78"/>
          <c:w val="0.75825"/>
          <c:h val="0.1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714375</xdr:colOff>
      <xdr:row>39</xdr:row>
      <xdr:rowOff>114300</xdr:rowOff>
    </xdr:from>
    <xdr:to>
      <xdr:col>11</xdr:col>
      <xdr:colOff>228600</xdr:colOff>
      <xdr:row>73</xdr:row>
      <xdr:rowOff>47625</xdr:rowOff>
    </xdr:to>
    <xdr:graphicFrame>
      <xdr:nvGraphicFramePr>
        <xdr:cNvPr id="1" name="Chart 1"/>
        <xdr:cNvGraphicFramePr/>
      </xdr:nvGraphicFramePr>
      <xdr:xfrm>
        <a:off x="3286125" y="8201025"/>
        <a:ext cx="75247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46</xdr:row>
      <xdr:rowOff>38100</xdr:rowOff>
    </xdr:from>
    <xdr:to>
      <xdr:col>9</xdr:col>
      <xdr:colOff>152400</xdr:colOff>
      <xdr:row>78</xdr:row>
      <xdr:rowOff>104775</xdr:rowOff>
    </xdr:to>
    <xdr:graphicFrame>
      <xdr:nvGraphicFramePr>
        <xdr:cNvPr id="1" name="Chart 1"/>
        <xdr:cNvGraphicFramePr/>
      </xdr:nvGraphicFramePr>
      <xdr:xfrm>
        <a:off x="3409950" y="6105525"/>
        <a:ext cx="505777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107</xdr:row>
      <xdr:rowOff>133350</xdr:rowOff>
    </xdr:from>
    <xdr:to>
      <xdr:col>8</xdr:col>
      <xdr:colOff>314325</xdr:colOff>
      <xdr:row>137</xdr:row>
      <xdr:rowOff>85725</xdr:rowOff>
    </xdr:to>
    <xdr:graphicFrame>
      <xdr:nvGraphicFramePr>
        <xdr:cNvPr id="1" name="Chart 1"/>
        <xdr:cNvGraphicFramePr/>
      </xdr:nvGraphicFramePr>
      <xdr:xfrm>
        <a:off x="2152650" y="21116925"/>
        <a:ext cx="6667500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295275</xdr:colOff>
      <xdr:row>28</xdr:row>
      <xdr:rowOff>66675</xdr:rowOff>
    </xdr:from>
    <xdr:to>
      <xdr:col>30</xdr:col>
      <xdr:colOff>28575</xdr:colOff>
      <xdr:row>49</xdr:row>
      <xdr:rowOff>28575</xdr:rowOff>
    </xdr:to>
    <xdr:graphicFrame>
      <xdr:nvGraphicFramePr>
        <xdr:cNvPr id="1" name="Chart 3"/>
        <xdr:cNvGraphicFramePr/>
      </xdr:nvGraphicFramePr>
      <xdr:xfrm>
        <a:off x="5905500" y="4657725"/>
        <a:ext cx="68961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295275</xdr:colOff>
      <xdr:row>32</xdr:row>
      <xdr:rowOff>66675</xdr:rowOff>
    </xdr:from>
    <xdr:to>
      <xdr:col>30</xdr:col>
      <xdr:colOff>28575</xdr:colOff>
      <xdr:row>53</xdr:row>
      <xdr:rowOff>28575</xdr:rowOff>
    </xdr:to>
    <xdr:graphicFrame>
      <xdr:nvGraphicFramePr>
        <xdr:cNvPr id="1" name="Chart 3"/>
        <xdr:cNvGraphicFramePr/>
      </xdr:nvGraphicFramePr>
      <xdr:xfrm>
        <a:off x="6057900" y="5295900"/>
        <a:ext cx="8077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457200</xdr:colOff>
      <xdr:row>4</xdr:row>
      <xdr:rowOff>142875</xdr:rowOff>
    </xdr:from>
    <xdr:to>
      <xdr:col>18</xdr:col>
      <xdr:colOff>400050</xdr:colOff>
      <xdr:row>34</xdr:row>
      <xdr:rowOff>28575</xdr:rowOff>
    </xdr:to>
    <xdr:graphicFrame>
      <xdr:nvGraphicFramePr>
        <xdr:cNvPr id="1" name="Chart 1"/>
        <xdr:cNvGraphicFramePr/>
      </xdr:nvGraphicFramePr>
      <xdr:xfrm>
        <a:off x="3933825" y="790575"/>
        <a:ext cx="786765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8</xdr:row>
      <xdr:rowOff>104775</xdr:rowOff>
    </xdr:from>
    <xdr:to>
      <xdr:col>9</xdr:col>
      <xdr:colOff>142875</xdr:colOff>
      <xdr:row>39</xdr:row>
      <xdr:rowOff>142875</xdr:rowOff>
    </xdr:to>
    <xdr:graphicFrame>
      <xdr:nvGraphicFramePr>
        <xdr:cNvPr id="1" name="Chart 2"/>
        <xdr:cNvGraphicFramePr/>
      </xdr:nvGraphicFramePr>
      <xdr:xfrm>
        <a:off x="1076325" y="1343025"/>
        <a:ext cx="3867150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hc\Local%20Settings\Temporary%20Internet%20Files\Kopie%20van%20BP%20statistical_review_full_report_workbook_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storage\Data\Sectie_Energie\Projecten\3.634.1%20Update%20EEA-monitoring%20report%20E&amp;E\EN13%20(nuclear)\Kopie%20van%20Kopie%20van%20Verzamelde%20statistiek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SOE\WORK\IW\IWWAB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e.nl/Sectie_Energie\Projecten\3.634%20Update%20EEA-monitoring%20report%20E&amp;E\Indicatoren\EN27\EN27_2006%20update_SW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e.nl/EEA%20E&amp;E%20Framework%20Contract\Revised%20Fact%20Sheets\Spreadsheets\EN17%20Total%20energy%20consumption%20intensity%20(2002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e.nl/EEA%20E&amp;E%20Framework%20Contract\Revised%20Fact%20Sheets\Spreadsheets\EN18%20Electricity%20consumption%20(2002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e.nl/ETC-ACC%202004\7.4.4%20EER%20factsheets\2004%20FS\First%20draft\EN01_EU15_1st%20draft_August0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e.nl/Projects\EEA%20E&amp;E%20Framework%20Contract\Factsheets\European%20Union\Revised%20Fact%20Sheets\Spreadsheets\EN26%20Total%20energy%20consumption%20by%20fuel%20(200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Approximate conversion factors"/>
      <sheetName val="Definitio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lad1"/>
      <sheetName val="WNA statistics"/>
      <sheetName val="Nuclear waste OECD original"/>
      <sheetName val="Nuclear waste OECD adjust"/>
      <sheetName val="Stored"/>
      <sheetName val="Relative power and spent fuel"/>
      <sheetName val="Nuclear"/>
      <sheetName val="BP Nuc Energy Cons TWh"/>
      <sheetName val="Fuel, fuel rod, fuel assembly"/>
    </sheetNames>
    <sheetDataSet>
      <sheetData sheetId="1">
        <row r="3">
          <cell r="B3">
            <v>45.3</v>
          </cell>
          <cell r="N3">
            <v>1079</v>
          </cell>
        </row>
        <row r="4">
          <cell r="B4">
            <v>17.3</v>
          </cell>
          <cell r="P4">
            <v>754.1666666666667</v>
          </cell>
        </row>
        <row r="5">
          <cell r="B5">
            <v>23.3</v>
          </cell>
          <cell r="P5">
            <v>1020.8333333333333</v>
          </cell>
        </row>
        <row r="6">
          <cell r="B6">
            <v>22.3</v>
          </cell>
          <cell r="P6">
            <v>916.6666666666666</v>
          </cell>
        </row>
        <row r="7">
          <cell r="B7">
            <v>430.9</v>
          </cell>
          <cell r="P7">
            <v>17862.5</v>
          </cell>
        </row>
        <row r="8">
          <cell r="B8">
            <v>154.6</v>
          </cell>
          <cell r="P8">
            <v>6612.5</v>
          </cell>
        </row>
        <row r="9">
          <cell r="B9">
            <v>13</v>
          </cell>
          <cell r="P9">
            <v>520.8333333333334</v>
          </cell>
        </row>
        <row r="10">
          <cell r="B10">
            <v>10.3</v>
          </cell>
          <cell r="P10">
            <v>333.3333333333333</v>
          </cell>
        </row>
        <row r="11">
          <cell r="B11">
            <v>3.8</v>
          </cell>
          <cell r="P11">
            <v>137.49999999999997</v>
          </cell>
        </row>
        <row r="12">
          <cell r="B12">
            <v>5.1</v>
          </cell>
          <cell r="P12">
            <v>216.66666666666669</v>
          </cell>
        </row>
        <row r="13">
          <cell r="B13">
            <v>16.3</v>
          </cell>
          <cell r="P13">
            <v>691.6666666666667</v>
          </cell>
        </row>
        <row r="14">
          <cell r="B14">
            <v>5.6</v>
          </cell>
          <cell r="P14">
            <v>220.83333333333331</v>
          </cell>
        </row>
        <row r="15">
          <cell r="B15">
            <v>54.7</v>
          </cell>
          <cell r="P15">
            <v>2391.6666666666665</v>
          </cell>
        </row>
        <row r="16">
          <cell r="B16">
            <v>69.5</v>
          </cell>
          <cell r="P16">
            <v>2712.5</v>
          </cell>
        </row>
        <row r="17">
          <cell r="B17">
            <v>22.1</v>
          </cell>
          <cell r="P17">
            <v>1099.9999999999998</v>
          </cell>
        </row>
        <row r="18">
          <cell r="B18">
            <v>75.2</v>
          </cell>
          <cell r="P18">
            <v>2883.3333333333335</v>
          </cell>
        </row>
      </sheetData>
      <sheetData sheetId="7">
        <row r="20">
          <cell r="T20">
            <v>43.973953488372096</v>
          </cell>
          <cell r="U20">
            <v>49.92581395348837</v>
          </cell>
          <cell r="V20">
            <v>53.98209302325582</v>
          </cell>
          <cell r="W20">
            <v>61.09604651162792</v>
          </cell>
          <cell r="X20">
            <v>59.076744186046525</v>
          </cell>
          <cell r="Y20">
            <v>55.23697674418605</v>
          </cell>
          <cell r="Z20">
            <v>63.45558139534885</v>
          </cell>
          <cell r="AA20">
            <v>71.73162790697675</v>
          </cell>
          <cell r="AB20">
            <v>65.74883720930234</v>
          </cell>
          <cell r="AC20">
            <v>70.54302325581396</v>
          </cell>
          <cell r="AD20">
            <v>76.80418604651165</v>
          </cell>
          <cell r="AE20">
            <v>89.35302325581397</v>
          </cell>
          <cell r="AF20">
            <v>88.28372093023256</v>
          </cell>
          <cell r="AG20">
            <v>88.96418604651164</v>
          </cell>
          <cell r="AH20">
            <v>94.66860465116281</v>
          </cell>
          <cell r="AI20">
            <v>98.1460465116279</v>
          </cell>
          <cell r="AJ20">
            <v>99.48488372093026</v>
          </cell>
          <cell r="AK20">
            <v>95.1325581395349</v>
          </cell>
          <cell r="AL20">
            <v>85.0625581395349</v>
          </cell>
          <cell r="AM20">
            <v>90.09093023255815</v>
          </cell>
          <cell r="AN20">
            <v>87.84627906976745</v>
          </cell>
          <cell r="AO20">
            <v>88.68581395348838</v>
          </cell>
          <cell r="AP20">
            <v>79.99907441767444</v>
          </cell>
          <cell r="AQ20">
            <v>81.61807592372095</v>
          </cell>
        </row>
        <row r="24">
          <cell r="AD24">
            <v>827.1937209302325</v>
          </cell>
          <cell r="AE24">
            <v>862.6883720930236</v>
          </cell>
          <cell r="AF24">
            <v>858.6232558139537</v>
          </cell>
          <cell r="AG24">
            <v>881.7060465116282</v>
          </cell>
          <cell r="AH24">
            <v>926.6520930232559</v>
          </cell>
          <cell r="AI24">
            <v>937.5351162790697</v>
          </cell>
          <cell r="AJ24">
            <v>929.9793023255814</v>
          </cell>
          <cell r="AK24">
            <v>943.7388372093021</v>
          </cell>
          <cell r="AL24">
            <v>945.3560465116283</v>
          </cell>
          <cell r="AM24">
            <v>979.008139534884</v>
          </cell>
          <cell r="AN24">
            <v>991.9237209302323</v>
          </cell>
          <cell r="AO24">
            <v>1000.4118604651165</v>
          </cell>
          <cell r="AP24">
            <v>1013.5933134240003</v>
          </cell>
          <cell r="AQ24">
            <v>999.3981836777677</v>
          </cell>
          <cell r="AR24">
            <v>994.7973393929899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.1B"/>
      <sheetName val="3.1B-notes"/>
      <sheetName val="3.1C"/>
      <sheetName val="3.1C-notes"/>
      <sheetName val="IWWABST"/>
      <sheetName val="%"/>
      <sheetName val="Agregates"/>
      <sheetName val="PUB(estm.)"/>
      <sheetName val="Households"/>
      <sheetName val="MEX"/>
      <sheetName val="BEL"/>
      <sheetName val="DNK(98) DWSA"/>
      <sheetName val="DNK(98) quest."/>
      <sheetName val="DNK(97)"/>
      <sheetName val="FIN"/>
      <sheetName val="Ger.work1"/>
      <sheetName val="LUX"/>
      <sheetName val="UKD"/>
      <sheetName val="Module1"/>
      <sheetName val="by sector"/>
      <sheetName val="Questions to ctry."/>
      <sheetName val="KOR(qst.c.)"/>
      <sheetName val="(GRC(qst.c.))"/>
      <sheetName val="NLD(qst.c.)"/>
      <sheetName val="3.2A"/>
      <sheetName val="3.2B"/>
      <sheetName val="3.2B-notes"/>
      <sheetName val="3.2C"/>
      <sheetName val="3.2C-notes"/>
      <sheetName val="ManIN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art1 Gross Elec prodn by fuel"/>
      <sheetName val="Chart3 Annual growth rate"/>
      <sheetName val="Chart Share Elec prodn + proj"/>
      <sheetName val="Data for main graphs"/>
      <sheetName val="EU15 fuel share cht"/>
      <sheetName val="CTEG check"/>
      <sheetName val="Growth Rates Cht"/>
      <sheetName val="Growth Rates share"/>
      <sheetName val="Main table"/>
      <sheetName val="pumping"/>
      <sheetName val="TEG"/>
      <sheetName val="Coal &amp; lignite"/>
      <sheetName val="Oil"/>
      <sheetName val="Natural &amp; derived gas"/>
      <sheetName val="Natural gas"/>
      <sheetName val="Nuclear"/>
      <sheetName val="Other"/>
      <sheetName val="Biomass &amp; Waste"/>
      <sheetName val="Wind"/>
      <sheetName val="Hydro"/>
      <sheetName val="PV"/>
      <sheetName val="Geothermal"/>
      <sheetName val="All RE"/>
      <sheetName val="Other RE"/>
      <sheetName val="Total gross generation projn"/>
      <sheetName val="Total thermal gen proj"/>
      <sheetName val="Coal &amp; lignite projn"/>
      <sheetName val="Oil projn"/>
      <sheetName val="Natural &amp; derived gas projn"/>
      <sheetName val="Nuclear projn"/>
      <sheetName val="Geothermal projn"/>
      <sheetName val="Biomass and Waste projn 2"/>
      <sheetName val="Biomass and waste projn 1"/>
      <sheetName val="Wind projn"/>
      <sheetName val="Hydro projn"/>
      <sheetName val="Other renewables Projn"/>
      <sheetName val="NewCronos"/>
      <sheetName val="All RE proj"/>
      <sheetName val="Non thermal renewables (CHECK)"/>
    </sheetNames>
    <sheetDataSet>
      <sheetData sheetId="36">
        <row r="609">
          <cell r="A609" t="str">
            <v>indic_en 107012</v>
          </cell>
          <cell r="B609" t="str">
            <v>indic_en</v>
          </cell>
          <cell r="C609">
            <v>107012</v>
          </cell>
        </row>
        <row r="610">
          <cell r="A610" t="str">
            <v> Gross electricity generation - Other power stations</v>
          </cell>
          <cell r="C610" t="str">
            <v>Gross electricity generation - Other power stations</v>
          </cell>
        </row>
        <row r="611">
          <cell r="A611" t="str">
            <v>unit gwh</v>
          </cell>
          <cell r="B611" t="str">
            <v>unit</v>
          </cell>
          <cell r="C611" t="str">
            <v>gwh</v>
          </cell>
        </row>
        <row r="612">
          <cell r="A612" t="str">
            <v> Gigawatt hour</v>
          </cell>
          <cell r="C612" t="str">
            <v>Gigawatt hour</v>
          </cell>
        </row>
        <row r="613">
          <cell r="A613" t="str">
            <v>product 6000</v>
          </cell>
          <cell r="B613" t="str">
            <v>product</v>
          </cell>
          <cell r="C613">
            <v>6000</v>
          </cell>
        </row>
        <row r="614">
          <cell r="A614" t="str">
            <v> Electrical Energy</v>
          </cell>
          <cell r="C614" t="str">
            <v>Electrical Energy</v>
          </cell>
        </row>
        <row r="615">
          <cell r="A615" t="str">
            <v> </v>
          </cell>
        </row>
        <row r="616">
          <cell r="A616" t="str">
            <v> </v>
          </cell>
          <cell r="D616" t="str">
            <v>time</v>
          </cell>
          <cell r="E616" t="str">
            <v>1990a00</v>
          </cell>
          <cell r="F616" t="str">
            <v>1991a00</v>
          </cell>
          <cell r="G616" t="str">
            <v>1992a00</v>
          </cell>
          <cell r="H616" t="str">
            <v>1993a00</v>
          </cell>
          <cell r="I616" t="str">
            <v>1994a00</v>
          </cell>
          <cell r="J616" t="str">
            <v>1995a00</v>
          </cell>
          <cell r="K616" t="str">
            <v>1996a00</v>
          </cell>
          <cell r="L616" t="str">
            <v>1997a00</v>
          </cell>
          <cell r="M616" t="str">
            <v>1998a00</v>
          </cell>
          <cell r="N616" t="str">
            <v>1999a00</v>
          </cell>
          <cell r="O616" t="str">
            <v>2000a00</v>
          </cell>
          <cell r="P616" t="str">
            <v>2001a00</v>
          </cell>
          <cell r="Q616" t="str">
            <v>2002a00</v>
          </cell>
          <cell r="R616" t="str">
            <v>2003a00</v>
          </cell>
          <cell r="S616" t="str">
            <v>2004a00</v>
          </cell>
        </row>
        <row r="617">
          <cell r="A617" t="str">
            <v> </v>
          </cell>
        </row>
        <row r="618">
          <cell r="A618" t="str">
            <v>geo </v>
          </cell>
          <cell r="B618" t="str">
            <v>geo</v>
          </cell>
        </row>
        <row r="619">
          <cell r="A619" t="str">
            <v>eu25 European Union (25 countries)</v>
          </cell>
          <cell r="B619" t="str">
            <v>eu25</v>
          </cell>
          <cell r="C619" t="str">
            <v>European Union (25 countries)</v>
          </cell>
          <cell r="E619">
            <v>5083</v>
          </cell>
          <cell r="F619">
            <v>8460</v>
          </cell>
          <cell r="G619">
            <v>4153</v>
          </cell>
          <cell r="H619">
            <v>5159</v>
          </cell>
          <cell r="I619">
            <v>6861</v>
          </cell>
          <cell r="J619">
            <v>6029</v>
          </cell>
          <cell r="K619">
            <v>5409</v>
          </cell>
          <cell r="L619">
            <v>7788</v>
          </cell>
          <cell r="M619">
            <v>8421</v>
          </cell>
          <cell r="N619">
            <v>9307</v>
          </cell>
          <cell r="O619">
            <v>9525</v>
          </cell>
          <cell r="P619">
            <v>24258</v>
          </cell>
          <cell r="Q619">
            <v>12779</v>
          </cell>
          <cell r="R619">
            <v>12277</v>
          </cell>
          <cell r="S619">
            <v>12513</v>
          </cell>
        </row>
        <row r="620">
          <cell r="A620" t="str">
            <v>eu15 European Union (15 countries)</v>
          </cell>
          <cell r="B620" t="str">
            <v>eu15</v>
          </cell>
          <cell r="C620" t="str">
            <v>European Union (15 countries)</v>
          </cell>
          <cell r="E620">
            <v>4967</v>
          </cell>
          <cell r="F620">
            <v>8378</v>
          </cell>
          <cell r="G620">
            <v>4045</v>
          </cell>
          <cell r="H620">
            <v>5002</v>
          </cell>
          <cell r="I620">
            <v>6652</v>
          </cell>
          <cell r="J620">
            <v>5889</v>
          </cell>
          <cell r="K620">
            <v>5196</v>
          </cell>
          <cell r="L620">
            <v>7625</v>
          </cell>
          <cell r="M620">
            <v>8253</v>
          </cell>
          <cell r="N620">
            <v>8169</v>
          </cell>
          <cell r="O620">
            <v>8270</v>
          </cell>
          <cell r="P620">
            <v>22816</v>
          </cell>
          <cell r="Q620">
            <v>11215</v>
          </cell>
          <cell r="R620">
            <v>10985</v>
          </cell>
          <cell r="S620">
            <v>11933</v>
          </cell>
        </row>
        <row r="621">
          <cell r="A621" t="str">
            <v>nms10 New Member States (CZ, EE, CY, LV, LT, HU, MT, PL, SI, SK)</v>
          </cell>
          <cell r="B621" t="str">
            <v>nms10</v>
          </cell>
          <cell r="C621" t="str">
            <v>New Member States (CZ, EE, CY, LV, LT, HU, MT, PL, SI, SK)</v>
          </cell>
          <cell r="E621">
            <v>116</v>
          </cell>
          <cell r="F621">
            <v>82</v>
          </cell>
          <cell r="G621">
            <v>108</v>
          </cell>
          <cell r="H621">
            <v>157</v>
          </cell>
          <cell r="I621">
            <v>209</v>
          </cell>
          <cell r="J621">
            <v>140</v>
          </cell>
          <cell r="K621">
            <v>213</v>
          </cell>
          <cell r="L621">
            <v>163</v>
          </cell>
          <cell r="M621">
            <v>168</v>
          </cell>
          <cell r="N621">
            <v>1138</v>
          </cell>
          <cell r="O621">
            <v>1255</v>
          </cell>
          <cell r="P621">
            <v>1442</v>
          </cell>
          <cell r="Q621">
            <v>1564</v>
          </cell>
          <cell r="R621">
            <v>1292</v>
          </cell>
          <cell r="S621">
            <v>580</v>
          </cell>
        </row>
        <row r="622">
          <cell r="A622" t="str">
            <v>be Belgium</v>
          </cell>
          <cell r="B622" t="str">
            <v>be</v>
          </cell>
          <cell r="C622" t="str">
            <v>Belgium</v>
          </cell>
          <cell r="E622">
            <v>152</v>
          </cell>
          <cell r="F622">
            <v>281</v>
          </cell>
          <cell r="G622">
            <v>369</v>
          </cell>
          <cell r="H622">
            <v>358</v>
          </cell>
          <cell r="I622">
            <v>422</v>
          </cell>
          <cell r="J622">
            <v>462</v>
          </cell>
          <cell r="K622">
            <v>488</v>
          </cell>
          <cell r="L622">
            <v>409</v>
          </cell>
          <cell r="M622">
            <v>533</v>
          </cell>
          <cell r="N622">
            <v>380</v>
          </cell>
          <cell r="O622">
            <v>359</v>
          </cell>
          <cell r="P622">
            <v>513</v>
          </cell>
          <cell r="Q622">
            <v>486</v>
          </cell>
          <cell r="R622">
            <v>270</v>
          </cell>
          <cell r="S622">
            <v>223</v>
          </cell>
        </row>
        <row r="623">
          <cell r="A623" t="str">
            <v>cz Czech Republic</v>
          </cell>
          <cell r="B623" t="str">
            <v>cz</v>
          </cell>
          <cell r="C623" t="str">
            <v>Czech Republic</v>
          </cell>
          <cell r="E623">
            <v>0</v>
          </cell>
          <cell r="F623">
            <v>0</v>
          </cell>
          <cell r="G623">
            <v>0</v>
          </cell>
          <cell r="H623">
            <v>63</v>
          </cell>
          <cell r="I623">
            <v>97</v>
          </cell>
          <cell r="J623">
            <v>16</v>
          </cell>
          <cell r="K623">
            <v>96</v>
          </cell>
          <cell r="L623">
            <v>34</v>
          </cell>
          <cell r="M623">
            <v>11</v>
          </cell>
          <cell r="N623">
            <v>834</v>
          </cell>
          <cell r="O623">
            <v>723</v>
          </cell>
          <cell r="P623">
            <v>713</v>
          </cell>
          <cell r="Q623">
            <v>689</v>
          </cell>
          <cell r="R623">
            <v>497</v>
          </cell>
          <cell r="S623">
            <v>1</v>
          </cell>
        </row>
        <row r="624">
          <cell r="A624" t="str">
            <v>dk Denmark</v>
          </cell>
          <cell r="B624" t="str">
            <v>dk</v>
          </cell>
          <cell r="C624" t="str">
            <v>Denmark</v>
          </cell>
          <cell r="E624">
            <v>0</v>
          </cell>
          <cell r="F624">
            <v>0</v>
          </cell>
          <cell r="G624">
            <v>0</v>
          </cell>
          <cell r="H624">
            <v>1</v>
          </cell>
          <cell r="I624">
            <v>0</v>
          </cell>
          <cell r="J624">
            <v>35</v>
          </cell>
          <cell r="K624">
            <v>21</v>
          </cell>
          <cell r="L624">
            <v>39</v>
          </cell>
          <cell r="M624">
            <v>14</v>
          </cell>
          <cell r="N624">
            <v>0</v>
          </cell>
          <cell r="O624">
            <v>99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</row>
        <row r="625">
          <cell r="A625" t="str">
            <v>de Germany (including ex-GDR from 1991)</v>
          </cell>
          <cell r="B625" t="str">
            <v>de</v>
          </cell>
          <cell r="C625" t="str">
            <v>Germany (including ex-GDR from 1991)</v>
          </cell>
          <cell r="E625">
            <v>1319</v>
          </cell>
          <cell r="F625">
            <v>1658</v>
          </cell>
          <cell r="G625">
            <v>2047</v>
          </cell>
          <cell r="H625">
            <v>2735</v>
          </cell>
          <cell r="I625">
            <v>3337</v>
          </cell>
          <cell r="J625">
            <v>3366</v>
          </cell>
          <cell r="K625">
            <v>3056</v>
          </cell>
          <cell r="L625">
            <v>3948</v>
          </cell>
          <cell r="M625">
            <v>3886</v>
          </cell>
          <cell r="N625">
            <v>4187</v>
          </cell>
          <cell r="O625">
            <v>4205</v>
          </cell>
          <cell r="P625">
            <v>7292</v>
          </cell>
          <cell r="Q625">
            <v>5448</v>
          </cell>
          <cell r="R625">
            <v>4007</v>
          </cell>
          <cell r="S625">
            <v>1511</v>
          </cell>
        </row>
        <row r="626">
          <cell r="A626" t="str">
            <v>ee Estonia</v>
          </cell>
          <cell r="B626" t="str">
            <v>ee</v>
          </cell>
          <cell r="C626" t="str">
            <v>Estonia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</row>
        <row r="627">
          <cell r="A627" t="str">
            <v>gr Greece</v>
          </cell>
          <cell r="B627" t="str">
            <v>gr</v>
          </cell>
          <cell r="C627" t="str">
            <v>Greece</v>
          </cell>
          <cell r="E627">
            <v>0</v>
          </cell>
          <cell r="F627">
            <v>0</v>
          </cell>
          <cell r="G627">
            <v>135</v>
          </cell>
          <cell r="H627">
            <v>90</v>
          </cell>
          <cell r="I627">
            <v>74</v>
          </cell>
          <cell r="J627">
            <v>102</v>
          </cell>
          <cell r="K627">
            <v>106</v>
          </cell>
          <cell r="L627">
            <v>114</v>
          </cell>
          <cell r="M627">
            <v>160</v>
          </cell>
          <cell r="N627">
            <v>194</v>
          </cell>
          <cell r="O627">
            <v>163</v>
          </cell>
          <cell r="P627">
            <v>103</v>
          </cell>
          <cell r="Q627">
            <v>108</v>
          </cell>
          <cell r="R627">
            <v>141</v>
          </cell>
          <cell r="S627">
            <v>139</v>
          </cell>
        </row>
        <row r="628">
          <cell r="A628" t="str">
            <v>es Spain</v>
          </cell>
          <cell r="B628" t="str">
            <v>es</v>
          </cell>
          <cell r="C628" t="str">
            <v>Spain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376</v>
          </cell>
          <cell r="K628">
            <v>0</v>
          </cell>
          <cell r="L628">
            <v>576</v>
          </cell>
          <cell r="M628">
            <v>396</v>
          </cell>
          <cell r="N628">
            <v>1350</v>
          </cell>
          <cell r="O628">
            <v>391</v>
          </cell>
          <cell r="P628">
            <v>1810</v>
          </cell>
          <cell r="Q628">
            <v>1565</v>
          </cell>
          <cell r="R628">
            <v>1423</v>
          </cell>
          <cell r="S628">
            <v>3657</v>
          </cell>
        </row>
        <row r="629">
          <cell r="A629" t="str">
            <v>fr France</v>
          </cell>
          <cell r="B629" t="str">
            <v>fr</v>
          </cell>
          <cell r="C629" t="str">
            <v>France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3038</v>
          </cell>
          <cell r="Q629">
            <v>5</v>
          </cell>
          <cell r="R629">
            <v>27</v>
          </cell>
          <cell r="S629">
            <v>10</v>
          </cell>
        </row>
        <row r="630">
          <cell r="A630" t="str">
            <v>ie Ireland</v>
          </cell>
          <cell r="B630" t="str">
            <v>ie</v>
          </cell>
          <cell r="C630" t="str">
            <v>Ireland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1</v>
          </cell>
          <cell r="L630">
            <v>62</v>
          </cell>
          <cell r="M630">
            <v>1</v>
          </cell>
          <cell r="N630">
            <v>42</v>
          </cell>
          <cell r="O630">
            <v>0</v>
          </cell>
          <cell r="P630">
            <v>0</v>
          </cell>
          <cell r="Q630">
            <v>0</v>
          </cell>
          <cell r="R630">
            <v>1</v>
          </cell>
          <cell r="S630">
            <v>0</v>
          </cell>
        </row>
        <row r="631">
          <cell r="A631" t="str">
            <v>it Italy</v>
          </cell>
          <cell r="B631" t="str">
            <v>it</v>
          </cell>
          <cell r="C631" t="str">
            <v>Italy</v>
          </cell>
          <cell r="E631">
            <v>1477</v>
          </cell>
          <cell r="F631">
            <v>1299</v>
          </cell>
          <cell r="G631">
            <v>415</v>
          </cell>
          <cell r="H631">
            <v>392</v>
          </cell>
          <cell r="I631">
            <v>462</v>
          </cell>
          <cell r="J631">
            <v>1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1102</v>
          </cell>
          <cell r="P631">
            <v>9108</v>
          </cell>
          <cell r="Q631">
            <v>1053</v>
          </cell>
          <cell r="R631">
            <v>1949</v>
          </cell>
          <cell r="S631">
            <v>1233</v>
          </cell>
        </row>
        <row r="632">
          <cell r="A632" t="str">
            <v>cy Cyprus</v>
          </cell>
          <cell r="B632" t="str">
            <v>cy</v>
          </cell>
          <cell r="C632" t="str">
            <v>Cyprus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</row>
        <row r="633">
          <cell r="A633" t="str">
            <v>lv Latvia</v>
          </cell>
          <cell r="B633" t="str">
            <v>lv</v>
          </cell>
          <cell r="C633" t="str">
            <v>Latvia</v>
          </cell>
          <cell r="E633">
            <v>44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</row>
        <row r="634">
          <cell r="A634" t="str">
            <v>lt Lithuania</v>
          </cell>
          <cell r="B634" t="str">
            <v>lt</v>
          </cell>
          <cell r="C634" t="str">
            <v>Lithuania</v>
          </cell>
          <cell r="E634">
            <v>38</v>
          </cell>
          <cell r="F634">
            <v>34</v>
          </cell>
          <cell r="G634">
            <v>17</v>
          </cell>
          <cell r="H634">
            <v>17</v>
          </cell>
          <cell r="I634">
            <v>22</v>
          </cell>
          <cell r="J634">
            <v>29</v>
          </cell>
          <cell r="K634">
            <v>34</v>
          </cell>
          <cell r="L634">
            <v>44</v>
          </cell>
          <cell r="M634">
            <v>52</v>
          </cell>
          <cell r="N634">
            <v>60</v>
          </cell>
          <cell r="O634">
            <v>91</v>
          </cell>
          <cell r="P634">
            <v>68</v>
          </cell>
          <cell r="Q634">
            <v>138</v>
          </cell>
          <cell r="R634">
            <v>167</v>
          </cell>
          <cell r="S634">
            <v>170</v>
          </cell>
        </row>
        <row r="635">
          <cell r="A635" t="str">
            <v>lu Luxembourg (Grand-Duché)</v>
          </cell>
          <cell r="B635" t="str">
            <v>lu</v>
          </cell>
          <cell r="C635" t="str">
            <v>Luxembourg (Grand-Duché)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21</v>
          </cell>
          <cell r="J635">
            <v>11</v>
          </cell>
          <cell r="K635">
            <v>5</v>
          </cell>
          <cell r="L635">
            <v>0</v>
          </cell>
          <cell r="M635">
            <v>0</v>
          </cell>
          <cell r="N635">
            <v>2</v>
          </cell>
          <cell r="O635">
            <v>0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</row>
        <row r="636">
          <cell r="A636" t="str">
            <v>hu Hungary</v>
          </cell>
          <cell r="B636" t="str">
            <v>hu</v>
          </cell>
          <cell r="C636" t="str">
            <v>Hungary</v>
          </cell>
          <cell r="E636">
            <v>34</v>
          </cell>
          <cell r="F636">
            <v>48</v>
          </cell>
          <cell r="G636">
            <v>91</v>
          </cell>
          <cell r="H636">
            <v>77</v>
          </cell>
          <cell r="I636">
            <v>90</v>
          </cell>
          <cell r="J636">
            <v>95</v>
          </cell>
          <cell r="K636">
            <v>83</v>
          </cell>
          <cell r="L636">
            <v>85</v>
          </cell>
          <cell r="M636">
            <v>105</v>
          </cell>
          <cell r="N636">
            <v>244</v>
          </cell>
          <cell r="O636">
            <v>110</v>
          </cell>
          <cell r="P636">
            <v>123</v>
          </cell>
          <cell r="Q636">
            <v>73</v>
          </cell>
          <cell r="R636">
            <v>194</v>
          </cell>
          <cell r="S636">
            <v>4</v>
          </cell>
        </row>
        <row r="637">
          <cell r="A637" t="str">
            <v>mt Malta</v>
          </cell>
          <cell r="B637" t="str">
            <v>mt</v>
          </cell>
          <cell r="C637" t="str">
            <v>Malta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</row>
        <row r="638">
          <cell r="A638" t="str">
            <v>nl Netherlands</v>
          </cell>
          <cell r="B638" t="str">
            <v>nl</v>
          </cell>
          <cell r="C638" t="str">
            <v>Netherlands</v>
          </cell>
          <cell r="E638">
            <v>0</v>
          </cell>
          <cell r="F638">
            <v>0</v>
          </cell>
          <cell r="G638">
            <v>153</v>
          </cell>
          <cell r="H638">
            <v>157</v>
          </cell>
          <cell r="I638">
            <v>390</v>
          </cell>
          <cell r="J638">
            <v>322</v>
          </cell>
          <cell r="K638">
            <v>449</v>
          </cell>
          <cell r="L638">
            <v>646</v>
          </cell>
          <cell r="M638">
            <v>423</v>
          </cell>
          <cell r="N638">
            <v>783</v>
          </cell>
          <cell r="O638">
            <v>1175</v>
          </cell>
          <cell r="P638">
            <v>255</v>
          </cell>
          <cell r="Q638">
            <v>1327</v>
          </cell>
          <cell r="R638">
            <v>252</v>
          </cell>
          <cell r="S638">
            <v>203</v>
          </cell>
        </row>
        <row r="639">
          <cell r="A639" t="str">
            <v>at Austria</v>
          </cell>
          <cell r="B639" t="str">
            <v>at</v>
          </cell>
          <cell r="C639" t="str">
            <v>Austria</v>
          </cell>
          <cell r="E639">
            <v>115</v>
          </cell>
          <cell r="F639">
            <v>166</v>
          </cell>
          <cell r="G639">
            <v>276</v>
          </cell>
          <cell r="H639">
            <v>367</v>
          </cell>
          <cell r="I639">
            <v>150</v>
          </cell>
          <cell r="J639">
            <v>752</v>
          </cell>
          <cell r="K639">
            <v>341</v>
          </cell>
          <cell r="L639">
            <v>195</v>
          </cell>
          <cell r="M639">
            <v>8</v>
          </cell>
          <cell r="N639">
            <v>377</v>
          </cell>
          <cell r="O639">
            <v>170</v>
          </cell>
          <cell r="P639">
            <v>187</v>
          </cell>
          <cell r="Q639">
            <v>312</v>
          </cell>
          <cell r="R639">
            <v>195</v>
          </cell>
          <cell r="S639">
            <v>229</v>
          </cell>
        </row>
        <row r="640">
          <cell r="A640" t="str">
            <v>pl Poland</v>
          </cell>
          <cell r="B640" t="str">
            <v>pl</v>
          </cell>
          <cell r="C640" t="str">
            <v>Poland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331</v>
          </cell>
          <cell r="P640">
            <v>322</v>
          </cell>
          <cell r="Q640">
            <v>464</v>
          </cell>
          <cell r="R640">
            <v>287</v>
          </cell>
          <cell r="S640">
            <v>331</v>
          </cell>
        </row>
        <row r="641">
          <cell r="A641" t="str">
            <v>pt Portugal</v>
          </cell>
          <cell r="B641" t="str">
            <v>pt</v>
          </cell>
          <cell r="C641" t="str">
            <v>Portugal</v>
          </cell>
          <cell r="E641">
            <v>1</v>
          </cell>
          <cell r="F641">
            <v>1</v>
          </cell>
          <cell r="G641">
            <v>1</v>
          </cell>
          <cell r="H641">
            <v>1</v>
          </cell>
          <cell r="I641">
            <v>1</v>
          </cell>
          <cell r="J641">
            <v>1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1</v>
          </cell>
          <cell r="P641">
            <v>1</v>
          </cell>
          <cell r="Q641">
            <v>2</v>
          </cell>
          <cell r="R641">
            <v>6</v>
          </cell>
          <cell r="S641">
            <v>8</v>
          </cell>
        </row>
        <row r="642">
          <cell r="A642" t="str">
            <v>si Slovenia</v>
          </cell>
          <cell r="B642" t="str">
            <v>si</v>
          </cell>
          <cell r="C642" t="str">
            <v>Slovenia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3</v>
          </cell>
          <cell r="Q642">
            <v>0</v>
          </cell>
          <cell r="R642">
            <v>6</v>
          </cell>
          <cell r="S642">
            <v>5</v>
          </cell>
        </row>
        <row r="643">
          <cell r="A643" t="str">
            <v>sk Slovakia</v>
          </cell>
          <cell r="B643" t="str">
            <v>sk</v>
          </cell>
          <cell r="C643" t="str">
            <v>Slovakia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213</v>
          </cell>
          <cell r="Q643">
            <v>200</v>
          </cell>
          <cell r="R643">
            <v>141</v>
          </cell>
          <cell r="S643">
            <v>69</v>
          </cell>
        </row>
        <row r="644">
          <cell r="A644" t="str">
            <v>fi Finland</v>
          </cell>
          <cell r="B644" t="str">
            <v>fi</v>
          </cell>
          <cell r="C644" t="str">
            <v>Finland</v>
          </cell>
          <cell r="E644">
            <v>0</v>
          </cell>
          <cell r="F644">
            <v>4386</v>
          </cell>
          <cell r="G644">
            <v>358</v>
          </cell>
          <cell r="H644">
            <v>405</v>
          </cell>
          <cell r="I644">
            <v>362</v>
          </cell>
          <cell r="J644">
            <v>121</v>
          </cell>
          <cell r="K644">
            <v>404</v>
          </cell>
          <cell r="L644">
            <v>1239</v>
          </cell>
          <cell r="M644">
            <v>2198</v>
          </cell>
          <cell r="N644">
            <v>333</v>
          </cell>
          <cell r="O644">
            <v>324</v>
          </cell>
          <cell r="P644">
            <v>276</v>
          </cell>
          <cell r="Q644">
            <v>390</v>
          </cell>
          <cell r="R644">
            <v>474</v>
          </cell>
          <cell r="S644">
            <v>475</v>
          </cell>
        </row>
        <row r="645">
          <cell r="A645" t="str">
            <v>se Sweden</v>
          </cell>
          <cell r="B645" t="str">
            <v>se</v>
          </cell>
          <cell r="C645" t="str">
            <v>Sweden</v>
          </cell>
          <cell r="E645">
            <v>228</v>
          </cell>
          <cell r="F645">
            <v>262</v>
          </cell>
          <cell r="G645">
            <v>291</v>
          </cell>
          <cell r="H645">
            <v>429</v>
          </cell>
          <cell r="I645">
            <v>577</v>
          </cell>
          <cell r="J645">
            <v>5</v>
          </cell>
          <cell r="K645">
            <v>0</v>
          </cell>
          <cell r="L645">
            <v>61</v>
          </cell>
          <cell r="M645">
            <v>328</v>
          </cell>
          <cell r="N645">
            <v>521</v>
          </cell>
          <cell r="O645">
            <v>207</v>
          </cell>
          <cell r="P645">
            <v>161</v>
          </cell>
          <cell r="Q645">
            <v>177</v>
          </cell>
          <cell r="R645">
            <v>0</v>
          </cell>
          <cell r="S645">
            <v>745</v>
          </cell>
        </row>
        <row r="646">
          <cell r="A646" t="str">
            <v>uk United Kingdom</v>
          </cell>
          <cell r="B646" t="str">
            <v>uk</v>
          </cell>
          <cell r="C646" t="str">
            <v>United Kingdom</v>
          </cell>
          <cell r="E646">
            <v>1675</v>
          </cell>
          <cell r="F646">
            <v>325</v>
          </cell>
          <cell r="G646">
            <v>0</v>
          </cell>
          <cell r="H646">
            <v>67</v>
          </cell>
          <cell r="I646">
            <v>856</v>
          </cell>
          <cell r="J646">
            <v>335</v>
          </cell>
          <cell r="K646">
            <v>325</v>
          </cell>
          <cell r="L646">
            <v>336</v>
          </cell>
          <cell r="M646">
            <v>322</v>
          </cell>
          <cell r="N646">
            <v>0</v>
          </cell>
          <cell r="O646">
            <v>74</v>
          </cell>
          <cell r="P646">
            <v>72</v>
          </cell>
          <cell r="Q646">
            <v>342</v>
          </cell>
          <cell r="R646">
            <v>2242</v>
          </cell>
          <cell r="S646">
            <v>3500</v>
          </cell>
        </row>
        <row r="647">
          <cell r="A647" t="str">
            <v>bg Bulgaria</v>
          </cell>
          <cell r="B647" t="str">
            <v>bg</v>
          </cell>
          <cell r="C647" t="str">
            <v>Bulgaria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3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11</v>
          </cell>
          <cell r="R647">
            <v>6</v>
          </cell>
          <cell r="S647">
            <v>19</v>
          </cell>
        </row>
        <row r="648">
          <cell r="A648" t="str">
            <v>hr Croatia</v>
          </cell>
          <cell r="B648" t="str">
            <v>hr</v>
          </cell>
          <cell r="C648" t="str">
            <v>Croatia</v>
          </cell>
          <cell r="E648">
            <v>0</v>
          </cell>
          <cell r="F648">
            <v>0</v>
          </cell>
          <cell r="G648">
            <v>0</v>
          </cell>
          <cell r="H648">
            <v>18</v>
          </cell>
          <cell r="I648">
            <v>1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</row>
        <row r="649">
          <cell r="A649" t="str">
            <v>ro Romania</v>
          </cell>
          <cell r="B649" t="str">
            <v>ro</v>
          </cell>
          <cell r="C649" t="str">
            <v>Romania</v>
          </cell>
          <cell r="E649">
            <v>101</v>
          </cell>
          <cell r="F649">
            <v>89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1</v>
          </cell>
        </row>
        <row r="650">
          <cell r="A650" t="str">
            <v>tr Turkey</v>
          </cell>
          <cell r="B650" t="str">
            <v>tr</v>
          </cell>
          <cell r="C650" t="str">
            <v>Turkey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5</v>
          </cell>
          <cell r="N650">
            <v>55</v>
          </cell>
          <cell r="O650">
            <v>54</v>
          </cell>
          <cell r="P650">
            <v>97</v>
          </cell>
          <cell r="Q650">
            <v>44</v>
          </cell>
          <cell r="R650">
            <v>36</v>
          </cell>
          <cell r="S650">
            <v>28</v>
          </cell>
        </row>
        <row r="651">
          <cell r="A651" t="str">
            <v>is Iceland</v>
          </cell>
          <cell r="B651" t="str">
            <v>is</v>
          </cell>
          <cell r="C651" t="str">
            <v>Iceland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6</v>
          </cell>
          <cell r="S651">
            <v>0</v>
          </cell>
        </row>
        <row r="652">
          <cell r="A652" t="str">
            <v>no Norway</v>
          </cell>
          <cell r="B652" t="str">
            <v>no</v>
          </cell>
          <cell r="C652" t="str">
            <v>Norway</v>
          </cell>
          <cell r="E652">
            <v>466</v>
          </cell>
          <cell r="F652">
            <v>429</v>
          </cell>
          <cell r="G652">
            <v>441</v>
          </cell>
          <cell r="H652">
            <v>467</v>
          </cell>
          <cell r="I652">
            <v>528</v>
          </cell>
          <cell r="J652">
            <v>0</v>
          </cell>
          <cell r="K652">
            <v>0</v>
          </cell>
          <cell r="L652">
            <v>8</v>
          </cell>
          <cell r="M652">
            <v>7</v>
          </cell>
          <cell r="N652">
            <v>199</v>
          </cell>
          <cell r="O652">
            <v>191</v>
          </cell>
          <cell r="P652">
            <v>120</v>
          </cell>
          <cell r="Q652">
            <v>180</v>
          </cell>
          <cell r="R652">
            <v>60</v>
          </cell>
          <cell r="S652">
            <v>31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  <sheetName val="Projections"/>
    </sheetNames>
    <sheetDataSet>
      <sheetData sheetId="8">
        <row r="56">
          <cell r="A56" t="str">
            <v>EU15 European Union (15 countries)</v>
          </cell>
          <cell r="C56">
            <v>5867546.251000001</v>
          </cell>
          <cell r="D56">
            <v>6210073.234</v>
          </cell>
          <cell r="E56">
            <v>6288555.735</v>
          </cell>
          <cell r="F56">
            <v>6262244.023</v>
          </cell>
          <cell r="G56">
            <v>6435380.547</v>
          </cell>
          <cell r="H56">
            <v>6588374.641</v>
          </cell>
          <cell r="I56">
            <v>6693393.314</v>
          </cell>
          <cell r="J56">
            <v>6860545.011</v>
          </cell>
          <cell r="K56">
            <v>7058780.642</v>
          </cell>
          <cell r="L56">
            <v>7255186.986</v>
          </cell>
          <cell r="M56">
            <v>7502733.758</v>
          </cell>
        </row>
        <row r="57">
          <cell r="A57" t="str">
            <v>BE Belgium</v>
          </cell>
          <cell r="C57">
            <v>195567.265</v>
          </cell>
          <cell r="D57">
            <v>199142.743</v>
          </cell>
          <cell r="E57">
            <v>202169.919</v>
          </cell>
          <cell r="F57">
            <v>200191.216</v>
          </cell>
          <cell r="G57">
            <v>206655.747</v>
          </cell>
          <cell r="H57">
            <v>211707.667</v>
          </cell>
          <cell r="I57">
            <v>214238.859</v>
          </cell>
          <cell r="J57">
            <v>221885.8</v>
          </cell>
          <cell r="K57">
            <v>226870.751</v>
          </cell>
          <cell r="L57">
            <v>233721.397</v>
          </cell>
          <cell r="M57">
            <v>243135.673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</v>
          </cell>
          <cell r="H58">
            <v>137793.408</v>
          </cell>
          <cell r="I58">
            <v>141263.912</v>
          </cell>
          <cell r="J58">
            <v>145458.893</v>
          </cell>
          <cell r="K58">
            <v>149048.801</v>
          </cell>
          <cell r="L58">
            <v>152491.467</v>
          </cell>
          <cell r="M58">
            <v>157101.702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</v>
          </cell>
          <cell r="E59">
            <v>1825719.968</v>
          </cell>
          <cell r="F59">
            <v>1805887.666</v>
          </cell>
          <cell r="G59">
            <v>1848266.164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</v>
          </cell>
          <cell r="L59">
            <v>1998678.517</v>
          </cell>
          <cell r="M59">
            <v>2055774.671</v>
          </cell>
        </row>
        <row r="60">
          <cell r="A60" t="str">
            <v>GR Greece</v>
          </cell>
          <cell r="C60">
            <v>84495.957</v>
          </cell>
          <cell r="D60">
            <v>87098.433</v>
          </cell>
          <cell r="E60">
            <v>87716.832</v>
          </cell>
          <cell r="F60">
            <v>86278.276</v>
          </cell>
          <cell r="G60">
            <v>88046.98</v>
          </cell>
          <cell r="H60">
            <v>89887.162</v>
          </cell>
          <cell r="I60">
            <v>92008.214</v>
          </cell>
          <cell r="J60">
            <v>95355.112</v>
          </cell>
          <cell r="K60">
            <v>98562.557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</v>
          </cell>
          <cell r="D61">
            <v>425237.982</v>
          </cell>
          <cell r="E61">
            <v>429193.785</v>
          </cell>
          <cell r="F61">
            <v>424767.436</v>
          </cell>
          <cell r="G61">
            <v>434889.521</v>
          </cell>
          <cell r="H61">
            <v>446881.082</v>
          </cell>
          <cell r="I61">
            <v>457772.728</v>
          </cell>
          <cell r="J61">
            <v>476203.803</v>
          </cell>
          <cell r="K61">
            <v>496855.058</v>
          </cell>
          <cell r="L61">
            <v>517374.634</v>
          </cell>
          <cell r="M61">
            <v>538573.024</v>
          </cell>
        </row>
        <row r="62">
          <cell r="A62" t="str">
            <v>FR France</v>
          </cell>
          <cell r="C62">
            <v>1126971.465</v>
          </cell>
          <cell r="D62">
            <v>1138197.132</v>
          </cell>
          <cell r="E62">
            <v>1155176.602</v>
          </cell>
          <cell r="F62">
            <v>1144928.036</v>
          </cell>
          <cell r="G62">
            <v>1168582.616</v>
          </cell>
          <cell r="H62">
            <v>1188100.524</v>
          </cell>
          <cell r="I62">
            <v>1201204.474</v>
          </cell>
          <cell r="J62">
            <v>1224080.492</v>
          </cell>
          <cell r="K62">
            <v>1265715.33</v>
          </cell>
          <cell r="L62">
            <v>1306383.74</v>
          </cell>
          <cell r="M62">
            <v>1355789.286</v>
          </cell>
        </row>
        <row r="63">
          <cell r="A63" t="str">
            <v>IE Ireland</v>
          </cell>
          <cell r="C63">
            <v>40447.183</v>
          </cell>
          <cell r="D63">
            <v>41227.668</v>
          </cell>
          <cell r="E63">
            <v>42606.022</v>
          </cell>
          <cell r="F63">
            <v>43753.235</v>
          </cell>
          <cell r="G63">
            <v>46271.596</v>
          </cell>
          <cell r="H63">
            <v>50890.067</v>
          </cell>
          <cell r="I63">
            <v>54835.076</v>
          </cell>
          <cell r="J63">
            <v>60774.876</v>
          </cell>
          <cell r="K63">
            <v>66007.061</v>
          </cell>
          <cell r="L63">
            <v>73168.44</v>
          </cell>
          <cell r="M63">
            <v>81555.515</v>
          </cell>
        </row>
        <row r="64">
          <cell r="A64" t="str">
            <v>IT Italy</v>
          </cell>
          <cell r="C64">
            <v>787686.623</v>
          </cell>
          <cell r="D64">
            <v>798636.727</v>
          </cell>
          <cell r="E64">
            <v>804710.874</v>
          </cell>
          <cell r="F64">
            <v>797599.285</v>
          </cell>
          <cell r="G64">
            <v>815205.945</v>
          </cell>
          <cell r="H64">
            <v>839041.532</v>
          </cell>
          <cell r="I64">
            <v>848213.003</v>
          </cell>
          <cell r="J64">
            <v>865400.257</v>
          </cell>
          <cell r="K64">
            <v>880925.403</v>
          </cell>
          <cell r="L64">
            <v>894957.718</v>
          </cell>
          <cell r="M64">
            <v>920622.844</v>
          </cell>
        </row>
        <row r="65">
          <cell r="A65" t="str">
            <v>LU Luxembourg</v>
          </cell>
          <cell r="C65">
            <v>11437.435</v>
          </cell>
          <cell r="D65">
            <v>11961.269</v>
          </cell>
          <cell r="E65">
            <v>12403.836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14326.121</v>
          </cell>
          <cell r="J65">
            <v>15617.524</v>
          </cell>
          <cell r="K65">
            <v>16526.87</v>
          </cell>
          <cell r="L65">
            <v>17512.45</v>
          </cell>
          <cell r="M65">
            <v>18825.175</v>
          </cell>
        </row>
        <row r="66">
          <cell r="A66" t="str">
            <v>NL Netherlands</v>
          </cell>
          <cell r="C66">
            <v>285604.718</v>
          </cell>
          <cell r="D66">
            <v>292709.584</v>
          </cell>
          <cell r="E66">
            <v>297709.344</v>
          </cell>
          <cell r="F66">
            <v>300359.364</v>
          </cell>
          <cell r="G66">
            <v>308122.536</v>
          </cell>
          <cell r="H66">
            <v>317323.06</v>
          </cell>
          <cell r="I66">
            <v>326967.703</v>
          </cell>
          <cell r="J66">
            <v>339518.55</v>
          </cell>
          <cell r="K66">
            <v>354285.795</v>
          </cell>
          <cell r="L66">
            <v>368441.982</v>
          </cell>
          <cell r="M66">
            <v>380653.701</v>
          </cell>
        </row>
        <row r="67">
          <cell r="A67" t="str">
            <v>AT Austria</v>
          </cell>
          <cell r="C67">
            <v>162491.654</v>
          </cell>
          <cell r="D67">
            <v>167889.645</v>
          </cell>
          <cell r="E67">
            <v>171758.543</v>
          </cell>
          <cell r="F67">
            <v>172474.195</v>
          </cell>
          <cell r="G67">
            <v>176967.82</v>
          </cell>
          <cell r="H67">
            <v>179840.426</v>
          </cell>
          <cell r="I67">
            <v>183439.934</v>
          </cell>
          <cell r="J67">
            <v>186363.434</v>
          </cell>
          <cell r="K67">
            <v>192925.44</v>
          </cell>
          <cell r="L67">
            <v>198340.887</v>
          </cell>
          <cell r="M67">
            <v>204210.287</v>
          </cell>
        </row>
        <row r="68">
          <cell r="A68" t="str">
            <v>PT Portugal</v>
          </cell>
          <cell r="C68">
            <v>75936.758</v>
          </cell>
          <cell r="D68">
            <v>79253.832</v>
          </cell>
          <cell r="E68">
            <v>80117.284</v>
          </cell>
          <cell r="F68">
            <v>78480.266</v>
          </cell>
          <cell r="G68">
            <v>79237.473</v>
          </cell>
          <cell r="H68">
            <v>82630.895</v>
          </cell>
          <cell r="I68">
            <v>85560.477</v>
          </cell>
          <cell r="J68">
            <v>88938.529</v>
          </cell>
          <cell r="K68">
            <v>92985.01</v>
          </cell>
          <cell r="L68">
            <v>96200.098</v>
          </cell>
          <cell r="M68">
            <v>99603.442</v>
          </cell>
        </row>
        <row r="69">
          <cell r="A69" t="str">
            <v>FI Finland</v>
          </cell>
          <cell r="C69">
            <v>102294.704</v>
          </cell>
          <cell r="D69">
            <v>95894.651</v>
          </cell>
          <cell r="E69">
            <v>92709.251</v>
          </cell>
          <cell r="F69">
            <v>91644.531</v>
          </cell>
          <cell r="G69">
            <v>95268.747</v>
          </cell>
          <cell r="H69">
            <v>98898.2</v>
          </cell>
          <cell r="I69">
            <v>102863.377</v>
          </cell>
          <cell r="J69">
            <v>109335.563</v>
          </cell>
          <cell r="K69">
            <v>115168.237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173243.501</v>
          </cell>
          <cell r="F70">
            <v>170061.198</v>
          </cell>
          <cell r="G70">
            <v>177062.328</v>
          </cell>
          <cell r="H70">
            <v>183597.315</v>
          </cell>
          <cell r="I70">
            <v>185576.757</v>
          </cell>
          <cell r="J70">
            <v>189418.409</v>
          </cell>
          <cell r="K70">
            <v>196205.113</v>
          </cell>
          <cell r="L70">
            <v>205053.879</v>
          </cell>
          <cell r="M70">
            <v>212455.569</v>
          </cell>
        </row>
        <row r="71">
          <cell r="A71" t="str">
            <v>UK United Kingdom</v>
          </cell>
          <cell r="C71">
            <v>795342.556</v>
          </cell>
          <cell r="D71">
            <v>784379.57</v>
          </cell>
          <cell r="E71">
            <v>786166.515</v>
          </cell>
          <cell r="F71">
            <v>805758.961</v>
          </cell>
          <cell r="G71">
            <v>843296.872</v>
          </cell>
          <cell r="H71">
            <v>867743.39</v>
          </cell>
          <cell r="I71">
            <v>890511.555</v>
          </cell>
          <cell r="J71">
            <v>921174.373</v>
          </cell>
          <cell r="K71">
            <v>948102.826</v>
          </cell>
          <cell r="L71">
            <v>970950.625</v>
          </cell>
          <cell r="M71">
            <v>1000878.636</v>
          </cell>
        </row>
        <row r="72">
          <cell r="A72" t="str">
            <v>IS Iceland</v>
          </cell>
          <cell r="C72">
            <v>5200.453</v>
          </cell>
          <cell r="D72">
            <v>5238.652</v>
          </cell>
          <cell r="E72">
            <v>5065.6</v>
          </cell>
          <cell r="F72">
            <v>5095.035</v>
          </cell>
          <cell r="G72">
            <v>5323.361</v>
          </cell>
          <cell r="H72">
            <v>5329.99</v>
          </cell>
          <cell r="I72">
            <v>5605.498</v>
          </cell>
          <cell r="J72">
            <v>5861.374</v>
          </cell>
          <cell r="K72">
            <v>6173.528</v>
          </cell>
          <cell r="L72">
            <v>6415.848</v>
          </cell>
          <cell r="M72">
            <v>6735.353</v>
          </cell>
        </row>
        <row r="73">
          <cell r="A73" t="str">
            <v>NO Norway</v>
          </cell>
          <cell r="C73">
            <v>93528.462</v>
          </cell>
          <cell r="D73">
            <v>97065.621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</v>
          </cell>
          <cell r="K73">
            <v>128556.694</v>
          </cell>
          <cell r="L73">
            <v>131299.235</v>
          </cell>
          <cell r="M73">
            <v>134451.154</v>
          </cell>
        </row>
        <row r="74">
          <cell r="A74" t="str">
            <v>CAND Candidate countries (BG, CY, CZ, EE, HU, LV, LT, MT, PL, RO, SK, SI, TR)</v>
          </cell>
          <cell r="C74" t="str">
            <v>: </v>
          </cell>
          <cell r="D74" t="str">
            <v>: </v>
          </cell>
          <cell r="E74" t="str">
            <v>: </v>
          </cell>
          <cell r="F74" t="str">
            <v>: </v>
          </cell>
          <cell r="G74" t="str">
            <v>: </v>
          </cell>
          <cell r="H74" t="str">
            <v>: </v>
          </cell>
          <cell r="I74" t="str">
            <v>: </v>
          </cell>
          <cell r="J74" t="str">
            <v>: </v>
          </cell>
          <cell r="K74" t="str">
            <v>: </v>
          </cell>
          <cell r="L74" t="str">
            <v>: </v>
          </cell>
          <cell r="M74" t="str">
            <v>: </v>
          </cell>
        </row>
        <row r="75">
          <cell r="A75" t="str">
            <v>BG Bulgaria</v>
          </cell>
          <cell r="C75" t="str">
            <v>: </v>
          </cell>
          <cell r="D75">
            <v>10468.916</v>
          </cell>
          <cell r="E75">
            <v>9709.692</v>
          </cell>
          <cell r="F75">
            <v>9565.955</v>
          </cell>
          <cell r="G75">
            <v>9739.895</v>
          </cell>
          <cell r="H75">
            <v>10019.222</v>
          </cell>
          <cell r="I75">
            <v>9077.41</v>
          </cell>
          <cell r="J75">
            <v>8569.079</v>
          </cell>
          <cell r="K75">
            <v>8911.836</v>
          </cell>
          <cell r="L75">
            <v>9116.809</v>
          </cell>
          <cell r="M75">
            <v>9609.116</v>
          </cell>
        </row>
        <row r="76">
          <cell r="A76" t="str">
            <v>CY Cyprus</v>
          </cell>
          <cell r="C76" t="str">
            <v>: </v>
          </cell>
          <cell r="D76" t="str">
            <v>: </v>
          </cell>
          <cell r="E76">
            <v>5981.373</v>
          </cell>
          <cell r="F76">
            <v>6023.292</v>
          </cell>
          <cell r="G76">
            <v>6378.588</v>
          </cell>
          <cell r="H76">
            <v>6772.252</v>
          </cell>
          <cell r="I76">
            <v>6899.192</v>
          </cell>
          <cell r="J76">
            <v>7064.839</v>
          </cell>
          <cell r="K76">
            <v>7418.106</v>
          </cell>
          <cell r="L76">
            <v>7758.527</v>
          </cell>
          <cell r="M76">
            <v>8154.221</v>
          </cell>
        </row>
        <row r="77">
          <cell r="A77" t="str">
            <v>CZ Czech Republic</v>
          </cell>
          <cell r="C77">
            <v>41773.778</v>
          </cell>
          <cell r="D77">
            <v>36921.778</v>
          </cell>
          <cell r="E77">
            <v>36734.753</v>
          </cell>
          <cell r="F77">
            <v>36757.494</v>
          </cell>
          <cell r="G77">
            <v>37573.323</v>
          </cell>
          <cell r="H77">
            <v>39804.271</v>
          </cell>
          <cell r="I77">
            <v>41513.431</v>
          </cell>
          <cell r="J77">
            <v>41195.786</v>
          </cell>
          <cell r="K77">
            <v>40766.14</v>
          </cell>
          <cell r="L77">
            <v>40956.969</v>
          </cell>
          <cell r="M77">
            <v>42289.745</v>
          </cell>
        </row>
        <row r="78">
          <cell r="A78" t="str">
            <v>EE Estonia</v>
          </cell>
          <cell r="C78" t="str">
            <v>: </v>
          </cell>
          <cell r="D78" t="str">
            <v>: </v>
          </cell>
          <cell r="E78" t="str">
            <v>: </v>
          </cell>
          <cell r="F78">
            <v>2669.572</v>
          </cell>
          <cell r="G78">
            <v>2616.646</v>
          </cell>
          <cell r="H78">
            <v>2728.272</v>
          </cell>
          <cell r="I78">
            <v>2835.349</v>
          </cell>
          <cell r="J78">
            <v>3112.927</v>
          </cell>
          <cell r="K78">
            <v>3256.207</v>
          </cell>
          <cell r="L78">
            <v>3235.62</v>
          </cell>
          <cell r="M78">
            <v>3466.272</v>
          </cell>
        </row>
        <row r="79">
          <cell r="A79" t="str">
            <v>HU Hungary</v>
          </cell>
          <cell r="C79" t="str">
            <v>: </v>
          </cell>
          <cell r="D79" t="str">
            <v>: </v>
          </cell>
          <cell r="E79" t="str">
            <v>: </v>
          </cell>
          <cell r="F79" t="str">
            <v>: </v>
          </cell>
          <cell r="G79">
            <v>33614.367</v>
          </cell>
          <cell r="H79">
            <v>34118.582</v>
          </cell>
          <cell r="I79">
            <v>34575.672</v>
          </cell>
          <cell r="J79">
            <v>36156.899</v>
          </cell>
          <cell r="K79">
            <v>37913.349</v>
          </cell>
          <cell r="L79">
            <v>39494.847</v>
          </cell>
          <cell r="M79">
            <v>41545.225</v>
          </cell>
        </row>
        <row r="80">
          <cell r="A80" t="str">
            <v>LT Lithuania</v>
          </cell>
          <cell r="C80" t="str">
            <v>: </v>
          </cell>
          <cell r="D80">
            <v>7493.132</v>
          </cell>
          <cell r="E80">
            <v>5900.216</v>
          </cell>
          <cell r="F80">
            <v>4942.756</v>
          </cell>
          <cell r="G80">
            <v>4460.046</v>
          </cell>
          <cell r="H80">
            <v>4606.787</v>
          </cell>
          <cell r="I80">
            <v>4823.83</v>
          </cell>
          <cell r="J80">
            <v>5174.875</v>
          </cell>
          <cell r="K80">
            <v>5439.413</v>
          </cell>
          <cell r="L80">
            <v>5227.471</v>
          </cell>
          <cell r="M80">
            <v>5425.666</v>
          </cell>
        </row>
        <row r="81">
          <cell r="A81" t="str">
            <v>LV Latvia</v>
          </cell>
          <cell r="C81" t="str">
            <v>: </v>
          </cell>
          <cell r="D81">
            <v>6153.932</v>
          </cell>
          <cell r="E81">
            <v>4008.745</v>
          </cell>
          <cell r="F81">
            <v>3412.678</v>
          </cell>
          <cell r="G81">
            <v>3434.804</v>
          </cell>
          <cell r="H81">
            <v>3378.22</v>
          </cell>
          <cell r="I81">
            <v>3502.558</v>
          </cell>
          <cell r="J81">
            <v>3795.947</v>
          </cell>
          <cell r="K81">
            <v>3976.558</v>
          </cell>
          <cell r="L81">
            <v>4089.448</v>
          </cell>
          <cell r="M81">
            <v>4369.335</v>
          </cell>
        </row>
        <row r="82">
          <cell r="A82" t="str">
            <v>MT Malta</v>
          </cell>
          <cell r="C82" t="str">
            <v>: </v>
          </cell>
          <cell r="D82" t="str">
            <v>: </v>
          </cell>
          <cell r="E82" t="str">
            <v>: </v>
          </cell>
          <cell r="F82" t="str">
            <v>: </v>
          </cell>
          <cell r="G82" t="str">
            <v>: </v>
          </cell>
          <cell r="H82">
            <v>2482.547</v>
          </cell>
          <cell r="I82">
            <v>2581.526</v>
          </cell>
          <cell r="J82">
            <v>2706.855</v>
          </cell>
          <cell r="K82">
            <v>2799.55</v>
          </cell>
          <cell r="L82">
            <v>2913.205</v>
          </cell>
          <cell r="M82">
            <v>3074.447</v>
          </cell>
        </row>
        <row r="83">
          <cell r="A83" t="str">
            <v>PL Poland</v>
          </cell>
          <cell r="C83" t="str">
            <v>: </v>
          </cell>
          <cell r="D83" t="str">
            <v>: </v>
          </cell>
          <cell r="E83" t="str">
            <v>: </v>
          </cell>
          <cell r="F83" t="str">
            <v>: </v>
          </cell>
          <cell r="G83" t="str">
            <v>: </v>
          </cell>
          <cell r="H83">
            <v>97178.575</v>
          </cell>
          <cell r="I83">
            <v>103037.48</v>
          </cell>
          <cell r="J83">
            <v>110071.787</v>
          </cell>
          <cell r="K83">
            <v>115402.487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30215.869</v>
          </cell>
          <cell r="D84">
            <v>26263.393</v>
          </cell>
          <cell r="E84">
            <v>23972.171</v>
          </cell>
          <cell r="F84">
            <v>24336.79</v>
          </cell>
          <cell r="G84">
            <v>25294.352</v>
          </cell>
          <cell r="H84">
            <v>27100.186</v>
          </cell>
          <cell r="I84">
            <v>28170.119</v>
          </cell>
          <cell r="J84">
            <v>26464.961</v>
          </cell>
          <cell r="K84">
            <v>25190.004</v>
          </cell>
          <cell r="L84">
            <v>24900.314</v>
          </cell>
          <cell r="M84">
            <v>25341.744</v>
          </cell>
        </row>
        <row r="85">
          <cell r="A85" t="str">
            <v>SI Slovenia</v>
          </cell>
          <cell r="C85" t="str">
            <v>: </v>
          </cell>
          <cell r="D85">
            <v>13453.816</v>
          </cell>
          <cell r="E85">
            <v>12718.744</v>
          </cell>
          <cell r="F85">
            <v>13080.391</v>
          </cell>
          <cell r="G85">
            <v>13777.247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16954.688</v>
          </cell>
          <cell r="M85">
            <v>17736.448</v>
          </cell>
        </row>
        <row r="86">
          <cell r="A86" t="str">
            <v>SK Slovak Republic</v>
          </cell>
          <cell r="C86" t="str">
            <v>: </v>
          </cell>
          <cell r="D86" t="str">
            <v>: </v>
          </cell>
          <cell r="E86" t="str">
            <v>: </v>
          </cell>
          <cell r="F86">
            <v>13071.949</v>
          </cell>
          <cell r="G86">
            <v>13748.678</v>
          </cell>
          <cell r="H86">
            <v>14638.478</v>
          </cell>
          <cell r="I86">
            <v>15493.08</v>
          </cell>
          <cell r="J86">
            <v>16366.67</v>
          </cell>
          <cell r="K86">
            <v>17015.147</v>
          </cell>
          <cell r="L86">
            <v>17239.489</v>
          </cell>
          <cell r="M86">
            <v>17618.751</v>
          </cell>
        </row>
        <row r="87">
          <cell r="A87" t="str">
            <v>TR Turkey</v>
          </cell>
          <cell r="C87">
            <v>110624.275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138640.455</v>
          </cell>
          <cell r="J87">
            <v>149078.427</v>
          </cell>
          <cell r="K87">
            <v>153687.724</v>
          </cell>
          <cell r="L87">
            <v>146450.648</v>
          </cell>
          <cell r="M87">
            <v>157229.023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13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nergy related GHG"/>
      <sheetName val="Abs. change in emissions graph"/>
      <sheetName val="Share of emissions"/>
      <sheetName val="Total GHG emissions data"/>
      <sheetName val="Data for graphs"/>
      <sheetName val="SOS GHG projections"/>
      <sheetName val="Base Project NTUA"/>
      <sheetName val="GHG by country"/>
      <sheetName val="DTI"/>
      <sheetName val="Change in emissions by country"/>
      <sheetName val="Chart1"/>
      <sheetName val="Chart1 (2)"/>
      <sheetName val="New CO2 Emissions projections"/>
      <sheetName val="energy related GHG  by country"/>
      <sheetName val="GDP"/>
      <sheetName val="GIEC"/>
      <sheetName val="Population"/>
      <sheetName val="Graph GHG per unit GIEC"/>
      <sheetName val="GHG per unit GIEC"/>
      <sheetName val="GHG per unit GDP"/>
      <sheetName val="EU15 GHG per capita"/>
      <sheetName val="GHG per capita"/>
      <sheetName val="GIEC Projections"/>
      <sheetName val="CO2 emissions projections"/>
      <sheetName val="Population projections"/>
      <sheetName val="GDP projections"/>
      <sheetName val="Combined projections"/>
      <sheetName val="Index graph"/>
      <sheetName val="Index"/>
      <sheetName val="New CO2 Emissions projectio (2)"/>
      <sheetName val="#RE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545.45723</v>
          </cell>
          <cell r="C3">
            <v>562.7251600000001</v>
          </cell>
          <cell r="D3">
            <v>570.9961800000001</v>
          </cell>
          <cell r="E3">
            <v>564.45448</v>
          </cell>
          <cell r="F3">
            <v>567.6510400000001</v>
          </cell>
          <cell r="G3">
            <v>575.13716</v>
          </cell>
          <cell r="H3">
            <v>587.0317299999999</v>
          </cell>
          <cell r="I3">
            <v>587.26431</v>
          </cell>
          <cell r="J3">
            <v>601.12047</v>
          </cell>
          <cell r="K3">
            <v>596.63562</v>
          </cell>
          <cell r="L3">
            <v>586.9871800000001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246.57805</v>
          </cell>
          <cell r="F4">
            <v>242.6225</v>
          </cell>
          <cell r="G4">
            <v>237.74219</v>
          </cell>
          <cell r="H4">
            <v>234.90237</v>
          </cell>
          <cell r="I4">
            <v>223.50903</v>
          </cell>
          <cell r="J4">
            <v>223.15219</v>
          </cell>
          <cell r="K4">
            <v>204.32166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</v>
          </cell>
          <cell r="I5">
            <v>302.61019</v>
          </cell>
          <cell r="J5">
            <v>315.54715999999996</v>
          </cell>
          <cell r="K5">
            <v>329.60009</v>
          </cell>
          <cell r="L5">
            <v>338.67453</v>
          </cell>
        </row>
        <row r="6">
          <cell r="A6" t="str">
            <v>Nuclear Energy</v>
          </cell>
          <cell r="B6">
            <v>181.43871</v>
          </cell>
          <cell r="C6">
            <v>187.02056</v>
          </cell>
          <cell r="D6">
            <v>188.26723</v>
          </cell>
          <cell r="E6">
            <v>197.55837</v>
          </cell>
          <cell r="F6">
            <v>197.27132999999998</v>
          </cell>
          <cell r="G6">
            <v>201.23949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220.20555</v>
          </cell>
          <cell r="L6">
            <v>222.84637</v>
          </cell>
        </row>
        <row r="7">
          <cell r="A7" t="str">
            <v>Renewables</v>
          </cell>
          <cell r="B7">
            <v>65.68930999999999</v>
          </cell>
          <cell r="C7">
            <v>68.76919000000001</v>
          </cell>
          <cell r="D7">
            <v>70.69022</v>
          </cell>
          <cell r="E7">
            <v>72.2802</v>
          </cell>
          <cell r="F7">
            <v>72.50341999999999</v>
          </cell>
          <cell r="G7">
            <v>73.20728</v>
          </cell>
          <cell r="H7">
            <v>75.73745</v>
          </cell>
          <cell r="I7">
            <v>78.22007</v>
          </cell>
          <cell r="J7">
            <v>82.17381</v>
          </cell>
          <cell r="K7">
            <v>83.26723</v>
          </cell>
          <cell r="L7">
            <v>86.59353</v>
          </cell>
        </row>
        <row r="8">
          <cell r="A8" t="str">
            <v>Other fuels</v>
          </cell>
          <cell r="B8">
            <v>3.080200000000128</v>
          </cell>
          <cell r="C8">
            <v>1.951960000000021</v>
          </cell>
          <cell r="D8">
            <v>2.485549999999959</v>
          </cell>
          <cell r="E8">
            <v>2.819399999999863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</v>
          </cell>
          <cell r="J8">
            <v>2.9056400000002176</v>
          </cell>
          <cell r="K8">
            <v>4.037850000000079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</v>
          </cell>
          <cell r="E9">
            <v>1335.9569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</v>
          </cell>
          <cell r="J9">
            <v>1436.9516</v>
          </cell>
          <cell r="K9">
            <v>1438.068</v>
          </cell>
          <cell r="L9">
            <v>1455.1955</v>
          </cell>
        </row>
      </sheetData>
      <sheetData sheetId="18">
        <row r="7">
          <cell r="A7" t="str">
            <v>EU15 European Union (15 countries)</v>
          </cell>
          <cell r="C7">
            <v>1320508.6</v>
          </cell>
          <cell r="D7">
            <v>1346478.6</v>
          </cell>
          <cell r="E7">
            <v>1335755.1</v>
          </cell>
          <cell r="F7">
            <v>1335956.9</v>
          </cell>
          <cell r="G7">
            <v>1336235.4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</v>
          </cell>
          <cell r="G9">
            <v>20041.1</v>
          </cell>
          <cell r="H9">
            <v>20137.81</v>
          </cell>
          <cell r="I9">
            <v>22750.24</v>
          </cell>
          <cell r="J9">
            <v>21243.9</v>
          </cell>
          <cell r="K9">
            <v>20869.31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28075.92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27006.64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</v>
          </cell>
          <cell r="J19">
            <v>20911.65</v>
          </cell>
          <cell r="K19">
            <v>22245.68</v>
          </cell>
          <cell r="L19">
            <v>23973.06</v>
          </cell>
          <cell r="M19">
            <v>24130.72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30663.12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33102.13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</v>
          </cell>
          <cell r="F23">
            <v>2153.89</v>
          </cell>
          <cell r="G23">
            <v>2138.95</v>
          </cell>
          <cell r="H23">
            <v>2141.19</v>
          </cell>
          <cell r="I23" t="str">
            <v>: </v>
          </cell>
          <cell r="J23" t="str">
            <v>: </v>
          </cell>
          <cell r="K23" t="str">
            <v>: </v>
          </cell>
          <cell r="L23" t="str">
            <v>- </v>
          </cell>
          <cell r="M23" t="str">
            <v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23207.6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>: </v>
          </cell>
          <cell r="D25" t="str">
            <v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18335.17</v>
          </cell>
        </row>
        <row r="26">
          <cell r="A26" t="str">
            <v>CY Cyprus</v>
          </cell>
          <cell r="C26" t="str">
            <v>: </v>
          </cell>
          <cell r="D26" t="str">
            <v>: </v>
          </cell>
          <cell r="E26" t="str">
            <v>: </v>
          </cell>
          <cell r="F26" t="str">
            <v>: </v>
          </cell>
          <cell r="G26" t="str">
            <v>: </v>
          </cell>
          <cell r="H26" t="str">
            <v>: </v>
          </cell>
          <cell r="I26" t="str">
            <v>: </v>
          </cell>
          <cell r="J26" t="str">
            <v>: </v>
          </cell>
          <cell r="K26" t="str">
            <v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>: </v>
          </cell>
          <cell r="D27" t="str">
            <v>: </v>
          </cell>
          <cell r="E27" t="str">
            <v>: </v>
          </cell>
          <cell r="F27" t="str">
            <v>: </v>
          </cell>
          <cell r="G27" t="str">
            <v>: </v>
          </cell>
          <cell r="H27" t="str">
            <v>: </v>
          </cell>
          <cell r="I27" t="str">
            <v>: </v>
          </cell>
          <cell r="J27" t="str">
            <v>: </v>
          </cell>
          <cell r="K27" t="str">
            <v>: </v>
          </cell>
          <cell r="L27">
            <v>7591.29</v>
          </cell>
          <cell r="M27" t="str">
            <v>: </v>
          </cell>
        </row>
        <row r="28">
          <cell r="A28" t="str">
            <v>EE Estonia</v>
          </cell>
          <cell r="C28" t="str">
            <v>: </v>
          </cell>
          <cell r="D28" t="str">
            <v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>- </v>
          </cell>
        </row>
        <row r="29">
          <cell r="A29" t="str">
            <v>HU Hungary</v>
          </cell>
          <cell r="C29" t="str">
            <v>- </v>
          </cell>
          <cell r="D29" t="str">
            <v>- </v>
          </cell>
          <cell r="E29" t="str">
            <v>- </v>
          </cell>
          <cell r="F29" t="str">
            <v>- </v>
          </cell>
          <cell r="G29" t="str">
            <v>- </v>
          </cell>
          <cell r="H29" t="str">
            <v>- </v>
          </cell>
          <cell r="I29" t="str">
            <v>- </v>
          </cell>
          <cell r="J29" t="str">
            <v>- </v>
          </cell>
          <cell r="K29" t="str">
            <v>- </v>
          </cell>
          <cell r="L29" t="str">
            <v>- </v>
          </cell>
          <cell r="M29">
            <v>24872</v>
          </cell>
        </row>
        <row r="30">
          <cell r="A30" t="str">
            <v>PL Poland</v>
          </cell>
          <cell r="C30">
            <v>99594.56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>: </v>
          </cell>
          <cell r="D31" t="str">
            <v>: </v>
          </cell>
          <cell r="E31" t="str">
            <v>: </v>
          </cell>
          <cell r="F31">
            <v>44068.34</v>
          </cell>
          <cell r="G31">
            <v>41714.77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</v>
          </cell>
          <cell r="M31" t="str">
            <v>: </v>
          </cell>
        </row>
        <row r="32">
          <cell r="A32" t="str">
            <v>SI Slovenia</v>
          </cell>
          <cell r="C32" t="str">
            <v>: </v>
          </cell>
          <cell r="D32" t="str">
            <v>: </v>
          </cell>
          <cell r="E32">
            <v>5089.4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>: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iaea.org/cgi-bin/db.page.pl/pris.ucfdef.htm" TargetMode="External" /><Relationship Id="rId2" Type="http://schemas.openxmlformats.org/officeDocument/2006/relationships/hyperlink" Target="http://www.iaea.org/cgi-bin/db.page.pl/pris.ucfdef.htm" TargetMode="External" /><Relationship Id="rId3" Type="http://schemas.openxmlformats.org/officeDocument/2006/relationships/hyperlink" Target="http://www.iaea.org/cgi-bin/db.page.pl/pris.ucfdef.htm" TargetMode="External" /><Relationship Id="rId4" Type="http://schemas.openxmlformats.org/officeDocument/2006/relationships/hyperlink" Target="http://www.iaea.org/cgi-bin/db.page.pl/pris.ucfdef.htm" TargetMode="External" /><Relationship Id="rId5" Type="http://schemas.openxmlformats.org/officeDocument/2006/relationships/hyperlink" Target="http://www.iaea.org/cgi-bin/db.page.pl/pris.ucfdef.htm" TargetMode="External" /><Relationship Id="rId6" Type="http://schemas.openxmlformats.org/officeDocument/2006/relationships/hyperlink" Target="http://www.iaea.org/cgi-bin/db.page.pl/pris.ucfdef.htm" TargetMode="External" /><Relationship Id="rId7" Type="http://schemas.openxmlformats.org/officeDocument/2006/relationships/hyperlink" Target="http://www.iaea.org/cgi-bin/db.page.pl/pris.ucfdef.htm" TargetMode="External" /><Relationship Id="rId8" Type="http://schemas.openxmlformats.org/officeDocument/2006/relationships/hyperlink" Target="http://www.iaea.org/cgi-bin/db.page.pl/pris.ucldef.htm" TargetMode="External" /><Relationship Id="rId9" Type="http://schemas.openxmlformats.org/officeDocument/2006/relationships/hyperlink" Target="http://www.iaea.org/cgi-bin/db.page.pl/pris.ucldef.htm" TargetMode="External" /><Relationship Id="rId10" Type="http://schemas.openxmlformats.org/officeDocument/2006/relationships/hyperlink" Target="http://www.iaea.org/cgi-bin/db.page.pl/pris.ucldef.htm" TargetMode="External" /><Relationship Id="rId11" Type="http://schemas.openxmlformats.org/officeDocument/2006/relationships/hyperlink" Target="http://www.iaea.org/cgi-bin/db.page.pl/pris.ucldef.htm" TargetMode="External" /><Relationship Id="rId12" Type="http://schemas.openxmlformats.org/officeDocument/2006/relationships/hyperlink" Target="http://www.iaea.org/cgi-bin/db.page.pl/pris.ucldef.htm" TargetMode="External" /><Relationship Id="rId13" Type="http://schemas.openxmlformats.org/officeDocument/2006/relationships/hyperlink" Target="http://www.iaea.org/cgi-bin/db.page.pl/pris.ucldef.htm" TargetMode="External" /><Relationship Id="rId14" Type="http://schemas.openxmlformats.org/officeDocument/2006/relationships/hyperlink" Target="http://www.iaea.org/cgi-bin/db.page.pl/pris.ucldef.htm" TargetMode="External" /><Relationship Id="rId15" Type="http://schemas.openxmlformats.org/officeDocument/2006/relationships/hyperlink" Target="http://www.iaea.org/cgi-bin/db.page.pl/pris.eafdef.htm" TargetMode="External" /><Relationship Id="rId16" Type="http://schemas.openxmlformats.org/officeDocument/2006/relationships/hyperlink" Target="http://www.iaea.org/cgi-bin/db.page.pl/pris.eafdef.htm" TargetMode="External" /><Relationship Id="rId17" Type="http://schemas.openxmlformats.org/officeDocument/2006/relationships/hyperlink" Target="http://www.iaea.org/cgi-bin/db.page.pl/pris.eafdef.htm" TargetMode="External" /><Relationship Id="rId18" Type="http://schemas.openxmlformats.org/officeDocument/2006/relationships/hyperlink" Target="http://www.iaea.org/cgi-bin/db.page.pl/pris.eafdef.htm" TargetMode="External" /><Relationship Id="rId19" Type="http://schemas.openxmlformats.org/officeDocument/2006/relationships/hyperlink" Target="http://www.iaea.org/cgi-bin/db.page.pl/pris.eafdef.htm" TargetMode="External" /><Relationship Id="rId20" Type="http://schemas.openxmlformats.org/officeDocument/2006/relationships/hyperlink" Target="http://www.iaea.org/cgi-bin/db.page.pl/pris.eafdef.htm" TargetMode="External" /><Relationship Id="rId21" Type="http://schemas.openxmlformats.org/officeDocument/2006/relationships/hyperlink" Target="http://www.iaea.org/cgi-bin/db.page.pl/pris.eafdef.htm" TargetMode="External" /><Relationship Id="rId22" Type="http://schemas.openxmlformats.org/officeDocument/2006/relationships/hyperlink" Target="http://www.iaea.org/cgi-bin/db.page.pl/pris.eafdef.htm" TargetMode="External" /><Relationship Id="rId23" Type="http://schemas.openxmlformats.org/officeDocument/2006/relationships/hyperlink" Target="http://www.iaea.org/cgi-bin/db.page.pl/pris.eafdef.htm" TargetMode="External" /><Relationship Id="rId24" Type="http://schemas.openxmlformats.org/officeDocument/2006/relationships/hyperlink" Target="http://www.iaea.org/cgi-bin/db.page.pl/pris.eafdef.htm" TargetMode="External" /><Relationship Id="rId25" Type="http://schemas.openxmlformats.org/officeDocument/2006/relationships/hyperlink" Target="http://www.iaea.org/cgi-bin/db.page.pl/pris.eafdef.htm" TargetMode="External" /><Relationship Id="rId26" Type="http://schemas.openxmlformats.org/officeDocument/2006/relationships/hyperlink" Target="http://www.iaea.org/cgi-bin/db.page.pl/pris.eafdef.htm" TargetMode="External" /><Relationship Id="rId27" Type="http://schemas.openxmlformats.org/officeDocument/2006/relationships/hyperlink" Target="http://www.iaea.org/cgi-bin/db.page.pl/pris.eafdef.htm" TargetMode="External" /><Relationship Id="rId28" Type="http://schemas.openxmlformats.org/officeDocument/2006/relationships/hyperlink" Target="http://www.iaea.org/cgi-bin/db.page.pl/pris.eafdef.htm" TargetMode="External" /><Relationship Id="rId29" Type="http://schemas.openxmlformats.org/officeDocument/2006/relationships/drawing" Target="../drawings/drawing2.xml" /><Relationship Id="rId30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vmlDrawing" Target="../drawings/vmlDrawing4.vm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X30"/>
  <sheetViews>
    <sheetView zoomScale="75" zoomScaleNormal="75" workbookViewId="0" topLeftCell="A1">
      <selection activeCell="R48" sqref="R48"/>
    </sheetView>
  </sheetViews>
  <sheetFormatPr defaultColWidth="9.140625" defaultRowHeight="12.75"/>
  <cols>
    <col min="2" max="2" width="21.8515625" style="0" customWidth="1"/>
    <col min="3" max="3" width="5.28125" style="0" bestFit="1" customWidth="1"/>
    <col min="4" max="4" width="1.57421875" style="0" bestFit="1" customWidth="1"/>
    <col min="5" max="6" width="5.28125" style="0" bestFit="1" customWidth="1"/>
    <col min="7" max="7" width="1.57421875" style="0" customWidth="1"/>
    <col min="8" max="8" width="5.28125" style="0" bestFit="1" customWidth="1"/>
    <col min="9" max="9" width="5.28125" style="0" customWidth="1"/>
    <col min="10" max="10" width="1.8515625" style="0" bestFit="1" customWidth="1"/>
    <col min="11" max="11" width="5.28125" style="0" bestFit="1" customWidth="1"/>
    <col min="12" max="12" width="5.28125" style="0" customWidth="1"/>
    <col min="13" max="13" width="1.57421875" style="0" customWidth="1"/>
    <col min="14" max="14" width="5.28125" style="0" customWidth="1"/>
    <col min="15" max="15" width="4.7109375" style="0" bestFit="1" customWidth="1"/>
    <col min="16" max="16" width="1.57421875" style="0" customWidth="1"/>
    <col min="17" max="17" width="4.7109375" style="0" bestFit="1" customWidth="1"/>
    <col min="18" max="18" width="6.00390625" style="0" bestFit="1" customWidth="1"/>
    <col min="19" max="19" width="1.57421875" style="0" customWidth="1"/>
    <col min="20" max="20" width="4.7109375" style="0" bestFit="1" customWidth="1"/>
  </cols>
  <sheetData>
    <row r="9" spans="3:20" ht="12.75">
      <c r="C9" s="168" t="s">
        <v>1</v>
      </c>
      <c r="D9" s="169"/>
      <c r="E9" s="170"/>
      <c r="F9" s="168" t="s">
        <v>2</v>
      </c>
      <c r="G9" s="169"/>
      <c r="H9" s="170"/>
      <c r="I9" s="168" t="s">
        <v>26</v>
      </c>
      <c r="J9" s="169"/>
      <c r="K9" s="170"/>
      <c r="L9" s="168" t="s">
        <v>3</v>
      </c>
      <c r="M9" s="169"/>
      <c r="N9" s="170"/>
      <c r="O9" s="168" t="s">
        <v>4</v>
      </c>
      <c r="P9" s="169"/>
      <c r="Q9" s="170"/>
      <c r="R9" s="168" t="s">
        <v>5</v>
      </c>
      <c r="S9" s="169"/>
      <c r="T9" s="170"/>
    </row>
    <row r="10" spans="2:20" ht="12.75">
      <c r="B10" s="29" t="s">
        <v>6</v>
      </c>
      <c r="C10" s="215" t="s">
        <v>7</v>
      </c>
      <c r="D10" s="216"/>
      <c r="E10" s="217"/>
      <c r="F10" s="215" t="s">
        <v>7</v>
      </c>
      <c r="G10" s="216"/>
      <c r="H10" s="217"/>
      <c r="I10" s="215"/>
      <c r="J10" s="216"/>
      <c r="K10" s="217"/>
      <c r="L10" s="215" t="s">
        <v>8</v>
      </c>
      <c r="M10" s="216"/>
      <c r="N10" s="217"/>
      <c r="O10" s="215" t="s">
        <v>8</v>
      </c>
      <c r="P10" s="216"/>
      <c r="Q10" s="217"/>
      <c r="R10" s="215" t="s">
        <v>8</v>
      </c>
      <c r="S10" s="216"/>
      <c r="T10" s="217"/>
    </row>
    <row r="11" spans="2:20" ht="12.75">
      <c r="B11" s="29" t="s">
        <v>9</v>
      </c>
      <c r="C11" s="215" t="s">
        <v>7</v>
      </c>
      <c r="D11" s="216"/>
      <c r="E11" s="217"/>
      <c r="F11" s="215" t="s">
        <v>7</v>
      </c>
      <c r="G11" s="216"/>
      <c r="H11" s="217"/>
      <c r="I11" s="215" t="s">
        <v>27</v>
      </c>
      <c r="J11" s="216"/>
      <c r="K11" s="217"/>
      <c r="L11" s="215" t="s">
        <v>10</v>
      </c>
      <c r="M11" s="216"/>
      <c r="N11" s="217"/>
      <c r="O11" s="215" t="s">
        <v>10</v>
      </c>
      <c r="P11" s="216"/>
      <c r="Q11" s="217"/>
      <c r="R11" s="215" t="s">
        <v>7</v>
      </c>
      <c r="S11" s="216"/>
      <c r="T11" s="217"/>
    </row>
    <row r="12" spans="2:20" ht="25.5">
      <c r="B12" s="29" t="s">
        <v>11</v>
      </c>
      <c r="C12" s="215" t="s">
        <v>12</v>
      </c>
      <c r="D12" s="216"/>
      <c r="E12" s="217"/>
      <c r="F12" s="215" t="s">
        <v>13</v>
      </c>
      <c r="G12" s="216"/>
      <c r="H12" s="217"/>
      <c r="I12" s="215"/>
      <c r="J12" s="216"/>
      <c r="K12" s="217"/>
      <c r="L12" s="215" t="s">
        <v>13</v>
      </c>
      <c r="M12" s="216"/>
      <c r="N12" s="217"/>
      <c r="O12" s="215" t="s">
        <v>13</v>
      </c>
      <c r="P12" s="216"/>
      <c r="Q12" s="217"/>
      <c r="R12" s="215" t="s">
        <v>13</v>
      </c>
      <c r="S12" s="216"/>
      <c r="T12" s="217"/>
    </row>
    <row r="13" spans="2:20" ht="25.5">
      <c r="B13" s="29" t="s">
        <v>14</v>
      </c>
      <c r="C13" s="218">
        <v>285</v>
      </c>
      <c r="D13" s="219"/>
      <c r="E13" s="220"/>
      <c r="F13" s="218">
        <v>320</v>
      </c>
      <c r="G13" s="219"/>
      <c r="H13" s="220"/>
      <c r="I13" s="12"/>
      <c r="J13" s="13"/>
      <c r="K13" s="14"/>
      <c r="L13" s="218">
        <v>360</v>
      </c>
      <c r="M13" s="219"/>
      <c r="N13" s="220"/>
      <c r="O13" s="218">
        <v>650</v>
      </c>
      <c r="P13" s="219"/>
      <c r="Q13" s="220"/>
      <c r="R13" s="218">
        <v>280</v>
      </c>
      <c r="S13" s="219"/>
      <c r="T13" s="220"/>
    </row>
    <row r="14" spans="2:24" ht="12.75">
      <c r="B14" s="11" t="s">
        <v>15</v>
      </c>
      <c r="C14" s="15"/>
      <c r="D14" s="16"/>
      <c r="E14" s="17"/>
      <c r="F14" s="15"/>
      <c r="G14" s="16"/>
      <c r="H14" s="17"/>
      <c r="I14" s="15"/>
      <c r="J14" s="16"/>
      <c r="K14" s="17"/>
      <c r="L14" s="15"/>
      <c r="M14" s="16"/>
      <c r="N14" s="17"/>
      <c r="O14" s="15"/>
      <c r="P14" s="16"/>
      <c r="Q14" s="17"/>
      <c r="R14" s="15"/>
      <c r="S14" s="16"/>
      <c r="T14" s="17"/>
      <c r="V14" s="1"/>
      <c r="W14" s="2"/>
      <c r="X14" s="3"/>
    </row>
    <row r="15" spans="2:20" ht="12.75">
      <c r="B15" s="30" t="s">
        <v>16</v>
      </c>
      <c r="C15" s="18">
        <v>0.3</v>
      </c>
      <c r="D15" s="19" t="s">
        <v>0</v>
      </c>
      <c r="E15" s="20">
        <v>0.35</v>
      </c>
      <c r="F15" s="18">
        <v>0.3</v>
      </c>
      <c r="G15" s="19" t="s">
        <v>0</v>
      </c>
      <c r="H15" s="20">
        <v>0.35</v>
      </c>
      <c r="I15" s="202">
        <v>0.3</v>
      </c>
      <c r="J15" s="203" t="s">
        <v>0</v>
      </c>
      <c r="K15" s="204">
        <v>0.3</v>
      </c>
      <c r="L15" s="18">
        <v>0.28</v>
      </c>
      <c r="M15" s="19" t="s">
        <v>0</v>
      </c>
      <c r="N15" s="20">
        <v>0.31</v>
      </c>
      <c r="O15" s="18">
        <v>0.4</v>
      </c>
      <c r="P15" s="19" t="s">
        <v>0</v>
      </c>
      <c r="Q15" s="20">
        <v>0.42</v>
      </c>
      <c r="R15" s="18">
        <v>0.3</v>
      </c>
      <c r="S15" s="19" t="s">
        <v>0</v>
      </c>
      <c r="T15" s="20">
        <v>0.32</v>
      </c>
    </row>
    <row r="16" spans="2:20" ht="12.75">
      <c r="B16" s="30" t="s">
        <v>17</v>
      </c>
      <c r="C16" s="202">
        <v>0.32</v>
      </c>
      <c r="D16" s="203"/>
      <c r="E16" s="204"/>
      <c r="F16" s="202">
        <v>0.32</v>
      </c>
      <c r="G16" s="203"/>
      <c r="H16" s="204"/>
      <c r="I16" s="202">
        <v>0.3</v>
      </c>
      <c r="J16" s="203"/>
      <c r="K16" s="204"/>
      <c r="L16" s="21"/>
      <c r="M16" s="22"/>
      <c r="N16" s="23"/>
      <c r="O16" s="202"/>
      <c r="P16" s="203"/>
      <c r="Q16" s="204"/>
      <c r="R16" s="202"/>
      <c r="S16" s="203"/>
      <c r="T16" s="204"/>
    </row>
    <row r="17" spans="2:20" ht="12.75" customHeight="1">
      <c r="B17" s="31" t="s">
        <v>18</v>
      </c>
      <c r="C17" s="171">
        <v>0.35</v>
      </c>
      <c r="D17" s="206"/>
      <c r="E17" s="207"/>
      <c r="F17" s="171">
        <v>0.35</v>
      </c>
      <c r="G17" s="206"/>
      <c r="H17" s="207"/>
      <c r="I17" s="171">
        <v>0.33</v>
      </c>
      <c r="J17" s="206"/>
      <c r="K17" s="207"/>
      <c r="L17" s="205" t="s">
        <v>19</v>
      </c>
      <c r="M17" s="206"/>
      <c r="N17" s="207"/>
      <c r="O17" s="205" t="s">
        <v>19</v>
      </c>
      <c r="P17" s="206"/>
      <c r="Q17" s="207"/>
      <c r="R17" s="205" t="s">
        <v>19</v>
      </c>
      <c r="S17" s="206"/>
      <c r="T17" s="207"/>
    </row>
    <row r="18" spans="2:20" ht="12.75">
      <c r="B18" s="32" t="s">
        <v>20</v>
      </c>
      <c r="C18" s="15"/>
      <c r="D18" s="16"/>
      <c r="E18" s="17"/>
      <c r="F18" s="15"/>
      <c r="G18" s="16"/>
      <c r="H18" s="17"/>
      <c r="I18" s="15"/>
      <c r="J18" s="16"/>
      <c r="K18" s="17"/>
      <c r="L18" s="15"/>
      <c r="M18" s="16"/>
      <c r="N18" s="17"/>
      <c r="O18" s="15"/>
      <c r="P18" s="16"/>
      <c r="Q18" s="17"/>
      <c r="R18" s="15"/>
      <c r="S18" s="16"/>
      <c r="T18" s="17"/>
    </row>
    <row r="19" spans="2:20" ht="12.75" customHeight="1">
      <c r="B19" s="33" t="s">
        <v>16</v>
      </c>
      <c r="C19" s="24">
        <v>0.03</v>
      </c>
      <c r="D19" s="35" t="s">
        <v>0</v>
      </c>
      <c r="E19" s="26">
        <v>0.05</v>
      </c>
      <c r="F19" s="24">
        <v>0.03</v>
      </c>
      <c r="G19" s="35" t="s">
        <v>0</v>
      </c>
      <c r="H19" s="26">
        <v>0.05</v>
      </c>
      <c r="I19" s="24"/>
      <c r="J19" s="35"/>
      <c r="K19" s="26"/>
      <c r="L19" s="209" t="s">
        <v>29</v>
      </c>
      <c r="M19" s="210"/>
      <c r="N19" s="211"/>
      <c r="O19" s="196">
        <v>0.023</v>
      </c>
      <c r="P19" s="197"/>
      <c r="Q19" s="198"/>
      <c r="R19" s="196">
        <v>0.018</v>
      </c>
      <c r="S19" s="197"/>
      <c r="T19" s="198"/>
    </row>
    <row r="20" spans="2:20" ht="12.75">
      <c r="B20" s="33" t="s">
        <v>17</v>
      </c>
      <c r="C20" s="196">
        <v>0.04</v>
      </c>
      <c r="D20" s="197"/>
      <c r="E20" s="198"/>
      <c r="F20" s="196">
        <v>0.04</v>
      </c>
      <c r="G20" s="197"/>
      <c r="H20" s="198"/>
      <c r="I20" s="196">
        <v>0.007</v>
      </c>
      <c r="J20" s="197"/>
      <c r="K20" s="198"/>
      <c r="L20" s="209"/>
      <c r="M20" s="210"/>
      <c r="N20" s="211"/>
      <c r="O20" s="24"/>
      <c r="P20" s="25"/>
      <c r="Q20" s="26"/>
      <c r="R20" s="24"/>
      <c r="S20" s="25"/>
      <c r="T20" s="26"/>
    </row>
    <row r="21" spans="2:24" ht="12.75" customHeight="1">
      <c r="B21" s="34" t="s">
        <v>18</v>
      </c>
      <c r="C21" s="27">
        <v>0.045</v>
      </c>
      <c r="D21" s="36" t="s">
        <v>0</v>
      </c>
      <c r="E21" s="28">
        <v>0.05</v>
      </c>
      <c r="F21" s="27">
        <v>0.045</v>
      </c>
      <c r="G21" s="36" t="s">
        <v>0</v>
      </c>
      <c r="H21" s="28">
        <v>0.05</v>
      </c>
      <c r="I21" s="27">
        <v>0.007</v>
      </c>
      <c r="J21" s="36" t="s">
        <v>0</v>
      </c>
      <c r="K21" s="28">
        <v>0.02</v>
      </c>
      <c r="L21" s="212" t="s">
        <v>19</v>
      </c>
      <c r="M21" s="213"/>
      <c r="N21" s="214"/>
      <c r="O21" s="212" t="s">
        <v>19</v>
      </c>
      <c r="P21" s="213"/>
      <c r="Q21" s="214"/>
      <c r="R21" s="212" t="s">
        <v>19</v>
      </c>
      <c r="S21" s="213"/>
      <c r="T21" s="214"/>
      <c r="X21" s="10">
        <f>33%*485/449</f>
        <v>0.3564587973273942</v>
      </c>
    </row>
    <row r="22" spans="2:20" ht="12.75">
      <c r="B22" s="37" t="s">
        <v>30</v>
      </c>
      <c r="C22" s="4"/>
      <c r="D22" s="5"/>
      <c r="E22" s="6"/>
      <c r="F22" s="4"/>
      <c r="G22" s="5"/>
      <c r="H22" s="6"/>
      <c r="I22" s="4"/>
      <c r="J22" s="5"/>
      <c r="K22" s="6"/>
      <c r="L22" s="4"/>
      <c r="M22" s="5"/>
      <c r="N22" s="6"/>
      <c r="O22" s="4"/>
      <c r="P22" s="5"/>
      <c r="Q22" s="6"/>
      <c r="R22" s="4"/>
      <c r="S22" s="5"/>
      <c r="T22" s="6"/>
    </row>
    <row r="23" spans="2:20" ht="12.75">
      <c r="B23" s="33" t="s">
        <v>17</v>
      </c>
      <c r="C23" s="199">
        <v>45</v>
      </c>
      <c r="D23" s="200"/>
      <c r="E23" s="201"/>
      <c r="F23" s="199">
        <v>45</v>
      </c>
      <c r="G23" s="200"/>
      <c r="H23" s="201"/>
      <c r="I23" s="1">
        <v>10</v>
      </c>
      <c r="J23" s="7" t="s">
        <v>0</v>
      </c>
      <c r="K23" s="3">
        <v>15</v>
      </c>
      <c r="L23" s="1"/>
      <c r="M23" s="2"/>
      <c r="N23" s="3"/>
      <c r="O23" s="1"/>
      <c r="P23" s="2"/>
      <c r="Q23" s="3"/>
      <c r="R23" s="1"/>
      <c r="S23" s="2"/>
      <c r="T23" s="3"/>
    </row>
    <row r="24" spans="2:20" ht="12.75" customHeight="1">
      <c r="B24" s="34" t="s">
        <v>18</v>
      </c>
      <c r="C24" s="38">
        <v>50</v>
      </c>
      <c r="D24" s="39" t="s">
        <v>0</v>
      </c>
      <c r="E24" s="40">
        <v>60</v>
      </c>
      <c r="F24" s="38">
        <v>50</v>
      </c>
      <c r="G24" s="39" t="s">
        <v>0</v>
      </c>
      <c r="H24" s="40">
        <v>60</v>
      </c>
      <c r="I24" s="41">
        <v>10</v>
      </c>
      <c r="J24" s="39" t="s">
        <v>0</v>
      </c>
      <c r="K24" s="40">
        <v>40</v>
      </c>
      <c r="L24" s="38"/>
      <c r="M24" s="42"/>
      <c r="N24" s="40"/>
      <c r="O24" s="38"/>
      <c r="P24" s="42"/>
      <c r="Q24" s="40"/>
      <c r="R24" s="38"/>
      <c r="S24" s="42"/>
      <c r="T24" s="40"/>
    </row>
    <row r="28" spans="2:18" ht="12.75">
      <c r="B28" s="8" t="s">
        <v>21</v>
      </c>
      <c r="I28" s="208"/>
      <c r="J28" s="208"/>
      <c r="K28" s="208"/>
      <c r="L28" s="208">
        <f>+(2*225+2*217+2*210+2*490)/1000</f>
        <v>2.284</v>
      </c>
      <c r="M28" s="208"/>
      <c r="N28" s="208"/>
      <c r="O28" s="208">
        <f>11.852-1.188-L28</f>
        <v>8.379999999999999</v>
      </c>
      <c r="P28" s="208"/>
      <c r="Q28" s="208"/>
      <c r="R28">
        <v>1.185</v>
      </c>
    </row>
    <row r="29" spans="2:18" ht="12.75">
      <c r="B29" s="8" t="s">
        <v>22</v>
      </c>
      <c r="I29" t="s">
        <v>28</v>
      </c>
      <c r="L29" t="s">
        <v>23</v>
      </c>
      <c r="O29" t="s">
        <v>23</v>
      </c>
      <c r="R29" t="s">
        <v>24</v>
      </c>
    </row>
    <row r="30" ht="12.75">
      <c r="B30" s="9" t="s">
        <v>25</v>
      </c>
    </row>
  </sheetData>
  <mergeCells count="55">
    <mergeCell ref="C9:E9"/>
    <mergeCell ref="C10:E10"/>
    <mergeCell ref="F10:H10"/>
    <mergeCell ref="L10:N10"/>
    <mergeCell ref="F9:H9"/>
    <mergeCell ref="L9:N9"/>
    <mergeCell ref="I9:K9"/>
    <mergeCell ref="I10:K10"/>
    <mergeCell ref="C11:E11"/>
    <mergeCell ref="F11:H11"/>
    <mergeCell ref="L11:N11"/>
    <mergeCell ref="I15:K15"/>
    <mergeCell ref="C12:E12"/>
    <mergeCell ref="F12:H12"/>
    <mergeCell ref="L12:N12"/>
    <mergeCell ref="C13:E13"/>
    <mergeCell ref="F13:H13"/>
    <mergeCell ref="I11:K11"/>
    <mergeCell ref="I12:K12"/>
    <mergeCell ref="O9:Q9"/>
    <mergeCell ref="R9:T9"/>
    <mergeCell ref="O10:Q10"/>
    <mergeCell ref="R10:T10"/>
    <mergeCell ref="R11:T11"/>
    <mergeCell ref="O11:Q11"/>
    <mergeCell ref="L13:N13"/>
    <mergeCell ref="O13:Q13"/>
    <mergeCell ref="R13:T13"/>
    <mergeCell ref="O12:Q12"/>
    <mergeCell ref="R21:T21"/>
    <mergeCell ref="R12:T12"/>
    <mergeCell ref="R16:T16"/>
    <mergeCell ref="R17:T17"/>
    <mergeCell ref="R19:T19"/>
    <mergeCell ref="I28:K28"/>
    <mergeCell ref="L28:N28"/>
    <mergeCell ref="O28:Q28"/>
    <mergeCell ref="L19:N20"/>
    <mergeCell ref="O19:Q19"/>
    <mergeCell ref="L21:N21"/>
    <mergeCell ref="O21:Q21"/>
    <mergeCell ref="C16:E16"/>
    <mergeCell ref="F16:H16"/>
    <mergeCell ref="L17:N17"/>
    <mergeCell ref="O16:Q16"/>
    <mergeCell ref="C17:E17"/>
    <mergeCell ref="F17:H17"/>
    <mergeCell ref="O17:Q17"/>
    <mergeCell ref="I17:K17"/>
    <mergeCell ref="I16:K16"/>
    <mergeCell ref="C20:E20"/>
    <mergeCell ref="F20:H20"/>
    <mergeCell ref="I20:K20"/>
    <mergeCell ref="C23:E23"/>
    <mergeCell ref="F23:H2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7"/>
  <sheetViews>
    <sheetView workbookViewId="0" topLeftCell="A52">
      <selection activeCell="R3" sqref="R3"/>
    </sheetView>
  </sheetViews>
  <sheetFormatPr defaultColWidth="9.140625" defaultRowHeight="12.75"/>
  <cols>
    <col min="1" max="1" width="32.140625" style="175" customWidth="1"/>
    <col min="2" max="26" width="9.140625" style="174" customWidth="1"/>
    <col min="27" max="16384" width="9.140625" style="175" customWidth="1"/>
  </cols>
  <sheetData>
    <row r="1" ht="11.25">
      <c r="A1" s="173" t="s">
        <v>264</v>
      </c>
    </row>
    <row r="2" ht="11.25"/>
    <row r="3" spans="2:18" ht="11.25">
      <c r="B3" s="176">
        <v>1990</v>
      </c>
      <c r="C3" s="176">
        <v>1991</v>
      </c>
      <c r="D3" s="176">
        <v>1992</v>
      </c>
      <c r="E3" s="176">
        <v>1993</v>
      </c>
      <c r="F3" s="176">
        <v>1994</v>
      </c>
      <c r="G3" s="176">
        <v>1995</v>
      </c>
      <c r="H3" s="176">
        <v>1996</v>
      </c>
      <c r="I3" s="176">
        <v>1997</v>
      </c>
      <c r="J3" s="176">
        <v>1998</v>
      </c>
      <c r="K3" s="176">
        <v>1999</v>
      </c>
      <c r="L3" s="176">
        <v>2000</v>
      </c>
      <c r="M3" s="176">
        <v>2001</v>
      </c>
      <c r="N3" s="176">
        <v>2002</v>
      </c>
      <c r="O3" s="176">
        <v>2003</v>
      </c>
      <c r="P3" s="176">
        <v>2004</v>
      </c>
      <c r="Q3" s="176">
        <v>2005</v>
      </c>
      <c r="R3" s="177">
        <v>2006</v>
      </c>
    </row>
    <row r="4" spans="1:18" ht="11.25">
      <c r="A4" s="178" t="s">
        <v>274</v>
      </c>
      <c r="B4" s="174">
        <f aca="true" t="shared" si="0" ref="B4:R4">B45</f>
        <v>794873</v>
      </c>
      <c r="C4" s="174">
        <f t="shared" si="0"/>
        <v>820034</v>
      </c>
      <c r="D4" s="174">
        <f t="shared" si="0"/>
        <v>828980</v>
      </c>
      <c r="E4" s="174">
        <f t="shared" si="0"/>
        <v>861909</v>
      </c>
      <c r="F4" s="174">
        <f t="shared" si="0"/>
        <v>858764</v>
      </c>
      <c r="G4" s="174">
        <f t="shared" si="0"/>
        <v>881821</v>
      </c>
      <c r="H4" s="174">
        <f t="shared" si="0"/>
        <v>927548</v>
      </c>
      <c r="I4" s="174">
        <f t="shared" si="0"/>
        <v>937346</v>
      </c>
      <c r="J4" s="174">
        <f t="shared" si="0"/>
        <v>933505</v>
      </c>
      <c r="K4" s="174">
        <f t="shared" si="0"/>
        <v>943949</v>
      </c>
      <c r="L4" s="174">
        <f t="shared" si="0"/>
        <v>944993</v>
      </c>
      <c r="M4" s="174">
        <f t="shared" si="0"/>
        <v>978985</v>
      </c>
      <c r="N4" s="174">
        <f t="shared" si="0"/>
        <v>990196</v>
      </c>
      <c r="O4" s="174">
        <f t="shared" si="0"/>
        <v>995860</v>
      </c>
      <c r="P4" s="174">
        <f t="shared" si="0"/>
        <v>1008437</v>
      </c>
      <c r="Q4" s="174">
        <f t="shared" si="0"/>
        <v>997699</v>
      </c>
      <c r="R4" s="174">
        <f t="shared" si="0"/>
        <v>989877</v>
      </c>
    </row>
    <row r="5" spans="1:18" ht="11.25">
      <c r="A5" s="178" t="s">
        <v>275</v>
      </c>
      <c r="B5" s="174">
        <f aca="true" t="shared" si="1" ref="B5:R5">B46</f>
        <v>720201</v>
      </c>
      <c r="C5" s="174">
        <f t="shared" si="1"/>
        <v>747351</v>
      </c>
      <c r="D5" s="174">
        <f t="shared" si="1"/>
        <v>761555</v>
      </c>
      <c r="E5" s="174">
        <f t="shared" si="1"/>
        <v>794275</v>
      </c>
      <c r="F5" s="174">
        <f t="shared" si="1"/>
        <v>791953</v>
      </c>
      <c r="G5" s="174">
        <f t="shared" si="1"/>
        <v>810266</v>
      </c>
      <c r="H5" s="174">
        <f t="shared" si="1"/>
        <v>851200</v>
      </c>
      <c r="I5" s="174">
        <f t="shared" si="1"/>
        <v>859893</v>
      </c>
      <c r="J5" s="174">
        <f t="shared" si="1"/>
        <v>854182</v>
      </c>
      <c r="K5" s="174">
        <f t="shared" si="1"/>
        <v>867244</v>
      </c>
      <c r="L5" s="174">
        <f t="shared" si="1"/>
        <v>863915</v>
      </c>
      <c r="M5" s="174">
        <f t="shared" si="1"/>
        <v>891389</v>
      </c>
      <c r="N5" s="174">
        <f t="shared" si="1"/>
        <v>894147</v>
      </c>
      <c r="O5" s="174">
        <f t="shared" si="1"/>
        <v>898234</v>
      </c>
      <c r="P5" s="174">
        <f t="shared" si="1"/>
        <v>910247</v>
      </c>
      <c r="Q5" s="174">
        <f t="shared" si="1"/>
        <v>900981</v>
      </c>
      <c r="R5" s="174">
        <f t="shared" si="1"/>
        <v>893034</v>
      </c>
    </row>
    <row r="6" spans="1:18" ht="11.25">
      <c r="A6" s="178" t="s">
        <v>276</v>
      </c>
      <c r="B6" s="174">
        <f aca="true" t="shared" si="2" ref="B6:R6">B47</f>
        <v>42720</v>
      </c>
      <c r="C6" s="174">
        <f t="shared" si="2"/>
        <v>42861</v>
      </c>
      <c r="D6" s="174">
        <f t="shared" si="2"/>
        <v>43456</v>
      </c>
      <c r="E6" s="174">
        <f t="shared" si="2"/>
        <v>41927</v>
      </c>
      <c r="F6" s="174">
        <f t="shared" si="2"/>
        <v>40624</v>
      </c>
      <c r="G6" s="174">
        <f t="shared" si="2"/>
        <v>41356</v>
      </c>
      <c r="H6" s="174">
        <f t="shared" si="2"/>
        <v>43336</v>
      </c>
      <c r="I6" s="174">
        <f t="shared" si="2"/>
        <v>47408</v>
      </c>
      <c r="J6" s="174">
        <f t="shared" si="2"/>
        <v>46165</v>
      </c>
      <c r="K6" s="174">
        <f t="shared" si="2"/>
        <v>49017</v>
      </c>
      <c r="L6" s="174">
        <f t="shared" si="2"/>
        <v>48157</v>
      </c>
      <c r="M6" s="174">
        <f t="shared" si="2"/>
        <v>46349</v>
      </c>
      <c r="N6" s="174">
        <f t="shared" si="2"/>
        <v>47360</v>
      </c>
      <c r="O6" s="174">
        <f t="shared" si="2"/>
        <v>47379</v>
      </c>
      <c r="P6" s="174">
        <f t="shared" si="2"/>
        <v>47312</v>
      </c>
      <c r="Q6" s="174">
        <f t="shared" si="2"/>
        <v>47595</v>
      </c>
      <c r="R6" s="174">
        <f t="shared" si="2"/>
        <v>46645</v>
      </c>
    </row>
    <row r="7" spans="1:18" ht="11.25">
      <c r="A7" s="178" t="s">
        <v>277</v>
      </c>
      <c r="B7" s="174">
        <f aca="true" t="shared" si="3" ref="B7:R7">B48</f>
        <v>14665</v>
      </c>
      <c r="C7" s="174">
        <f t="shared" si="3"/>
        <v>13184</v>
      </c>
      <c r="D7" s="174">
        <f t="shared" si="3"/>
        <v>11552</v>
      </c>
      <c r="E7" s="174">
        <f t="shared" si="3"/>
        <v>13973</v>
      </c>
      <c r="F7" s="174">
        <f t="shared" si="3"/>
        <v>15335</v>
      </c>
      <c r="G7" s="174">
        <f t="shared" si="3"/>
        <v>17261</v>
      </c>
      <c r="H7" s="174">
        <f t="shared" si="3"/>
        <v>18082</v>
      </c>
      <c r="I7" s="174">
        <f t="shared" si="3"/>
        <v>17751</v>
      </c>
      <c r="J7" s="174">
        <f t="shared" si="3"/>
        <v>16899</v>
      </c>
      <c r="K7" s="174">
        <f t="shared" si="3"/>
        <v>15814</v>
      </c>
      <c r="L7" s="174">
        <f t="shared" si="3"/>
        <v>18178</v>
      </c>
      <c r="M7" s="174">
        <f t="shared" si="3"/>
        <v>19553</v>
      </c>
      <c r="N7" s="174">
        <f t="shared" si="3"/>
        <v>20222</v>
      </c>
      <c r="O7" s="174">
        <f t="shared" si="3"/>
        <v>17280</v>
      </c>
      <c r="P7" s="174">
        <f t="shared" si="3"/>
        <v>16815</v>
      </c>
      <c r="Q7" s="174">
        <f t="shared" si="3"/>
        <v>18653</v>
      </c>
      <c r="R7" s="174">
        <f t="shared" si="3"/>
        <v>19493</v>
      </c>
    </row>
    <row r="8" spans="1:18" ht="11.25">
      <c r="A8" s="178" t="s">
        <v>278</v>
      </c>
      <c r="B8" s="174">
        <f aca="true" t="shared" si="4" ref="B8:R8">B49</f>
        <v>12585</v>
      </c>
      <c r="C8" s="174">
        <f t="shared" si="4"/>
        <v>12132</v>
      </c>
      <c r="D8" s="174">
        <f t="shared" si="4"/>
        <v>12250</v>
      </c>
      <c r="E8" s="174">
        <f t="shared" si="4"/>
        <v>12627</v>
      </c>
      <c r="F8" s="174">
        <f t="shared" si="4"/>
        <v>12977</v>
      </c>
      <c r="G8" s="174">
        <f t="shared" si="4"/>
        <v>12230</v>
      </c>
      <c r="H8" s="174">
        <f t="shared" si="4"/>
        <v>12850</v>
      </c>
      <c r="I8" s="174">
        <f t="shared" si="4"/>
        <v>12494</v>
      </c>
      <c r="J8" s="174">
        <f t="shared" si="4"/>
        <v>13178</v>
      </c>
      <c r="K8" s="174">
        <f t="shared" si="4"/>
        <v>13357</v>
      </c>
      <c r="L8" s="174">
        <f t="shared" si="4"/>
        <v>13590</v>
      </c>
      <c r="M8" s="174">
        <f t="shared" si="4"/>
        <v>14749</v>
      </c>
      <c r="N8" s="174">
        <f t="shared" si="4"/>
        <v>18738</v>
      </c>
      <c r="O8" s="174">
        <f t="shared" si="4"/>
        <v>25872</v>
      </c>
      <c r="P8" s="174">
        <f t="shared" si="4"/>
        <v>26325</v>
      </c>
      <c r="Q8" s="174">
        <f t="shared" si="4"/>
        <v>24728</v>
      </c>
      <c r="R8" s="174">
        <f t="shared" si="4"/>
        <v>26046</v>
      </c>
    </row>
    <row r="9" spans="1:18" ht="11.25">
      <c r="A9" s="178" t="s">
        <v>279</v>
      </c>
      <c r="B9" s="174" t="str">
        <f aca="true" t="shared" si="5" ref="B9:R9">B50</f>
        <v>n/a</v>
      </c>
      <c r="C9" s="174" t="str">
        <f t="shared" si="5"/>
        <v>n/a</v>
      </c>
      <c r="D9" s="174" t="str">
        <f t="shared" si="5"/>
        <v>n/a</v>
      </c>
      <c r="E9" s="174" t="str">
        <f t="shared" si="5"/>
        <v>n/a</v>
      </c>
      <c r="F9" s="174" t="str">
        <f t="shared" si="5"/>
        <v>n/a</v>
      </c>
      <c r="G9" s="174" t="str">
        <f t="shared" si="5"/>
        <v>n/a</v>
      </c>
      <c r="H9" s="174" t="str">
        <f t="shared" si="5"/>
        <v>n/a</v>
      </c>
      <c r="I9" s="174" t="str">
        <f t="shared" si="5"/>
        <v>n/a</v>
      </c>
      <c r="J9" s="174" t="str">
        <f t="shared" si="5"/>
        <v>n/a</v>
      </c>
      <c r="K9" s="174" t="str">
        <f t="shared" si="5"/>
        <v>n/a</v>
      </c>
      <c r="L9" s="174" t="str">
        <f t="shared" si="5"/>
        <v>n/a</v>
      </c>
      <c r="M9" s="174" t="str">
        <f t="shared" si="5"/>
        <v>n/a</v>
      </c>
      <c r="N9" s="174" t="str">
        <f t="shared" si="5"/>
        <v>n/a</v>
      </c>
      <c r="O9" s="174" t="str">
        <f t="shared" si="5"/>
        <v>n/a</v>
      </c>
      <c r="P9" s="174" t="str">
        <f t="shared" si="5"/>
        <v>n/a</v>
      </c>
      <c r="Q9" s="174" t="str">
        <f t="shared" si="5"/>
        <v>n/a</v>
      </c>
      <c r="R9" s="174" t="str">
        <f t="shared" si="5"/>
        <v>n/a</v>
      </c>
    </row>
    <row r="10" spans="1:18" ht="11.25">
      <c r="A10" s="178" t="s">
        <v>280</v>
      </c>
      <c r="B10" s="174">
        <f aca="true" t="shared" si="6" ref="B10:R10">B51</f>
        <v>152470</v>
      </c>
      <c r="C10" s="174">
        <f t="shared" si="6"/>
        <v>147429</v>
      </c>
      <c r="D10" s="174">
        <f t="shared" si="6"/>
        <v>158804</v>
      </c>
      <c r="E10" s="174">
        <f t="shared" si="6"/>
        <v>153476</v>
      </c>
      <c r="F10" s="174">
        <f t="shared" si="6"/>
        <v>151203</v>
      </c>
      <c r="G10" s="174">
        <f t="shared" si="6"/>
        <v>154091</v>
      </c>
      <c r="H10" s="174">
        <f t="shared" si="6"/>
        <v>161613</v>
      </c>
      <c r="I10" s="174">
        <f t="shared" si="6"/>
        <v>170328</v>
      </c>
      <c r="J10" s="174">
        <f t="shared" si="6"/>
        <v>161644</v>
      </c>
      <c r="K10" s="174">
        <f t="shared" si="6"/>
        <v>170004</v>
      </c>
      <c r="L10" s="174">
        <f t="shared" si="6"/>
        <v>169606</v>
      </c>
      <c r="M10" s="174">
        <f t="shared" si="6"/>
        <v>171305</v>
      </c>
      <c r="N10" s="174">
        <f t="shared" si="6"/>
        <v>164842</v>
      </c>
      <c r="O10" s="174">
        <f t="shared" si="6"/>
        <v>165060</v>
      </c>
      <c r="P10" s="174">
        <f t="shared" si="6"/>
        <v>167065</v>
      </c>
      <c r="Q10" s="174">
        <f t="shared" si="6"/>
        <v>163055</v>
      </c>
      <c r="R10" s="174">
        <f t="shared" si="6"/>
        <v>167269</v>
      </c>
    </row>
    <row r="11" spans="1:18" ht="11.25">
      <c r="A11" s="178" t="s">
        <v>281</v>
      </c>
      <c r="B11" s="174" t="str">
        <f aca="true" t="shared" si="7" ref="B11:R11">B52</f>
        <v>n/a</v>
      </c>
      <c r="C11" s="174" t="str">
        <f t="shared" si="7"/>
        <v>n/a</v>
      </c>
      <c r="D11" s="174" t="str">
        <f t="shared" si="7"/>
        <v>n/a</v>
      </c>
      <c r="E11" s="174" t="str">
        <f t="shared" si="7"/>
        <v>n/a</v>
      </c>
      <c r="F11" s="174" t="str">
        <f t="shared" si="7"/>
        <v>n/a</v>
      </c>
      <c r="G11" s="174" t="str">
        <f t="shared" si="7"/>
        <v>n/a</v>
      </c>
      <c r="H11" s="174" t="str">
        <f t="shared" si="7"/>
        <v>n/a</v>
      </c>
      <c r="I11" s="174" t="str">
        <f t="shared" si="7"/>
        <v>n/a</v>
      </c>
      <c r="J11" s="174" t="str">
        <f t="shared" si="7"/>
        <v>n/a</v>
      </c>
      <c r="K11" s="174" t="str">
        <f t="shared" si="7"/>
        <v>n/a</v>
      </c>
      <c r="L11" s="174" t="str">
        <f t="shared" si="7"/>
        <v>n/a</v>
      </c>
      <c r="M11" s="174" t="str">
        <f t="shared" si="7"/>
        <v>n/a</v>
      </c>
      <c r="N11" s="174" t="str">
        <f t="shared" si="7"/>
        <v>n/a</v>
      </c>
      <c r="O11" s="174" t="str">
        <f t="shared" si="7"/>
        <v>n/a</v>
      </c>
      <c r="P11" s="174" t="str">
        <f t="shared" si="7"/>
        <v>n/a</v>
      </c>
      <c r="Q11" s="174" t="str">
        <f t="shared" si="7"/>
        <v>n/a</v>
      </c>
      <c r="R11" s="174" t="str">
        <f t="shared" si="7"/>
        <v>n/a</v>
      </c>
    </row>
    <row r="12" spans="1:18" ht="11.25">
      <c r="A12" s="178" t="s">
        <v>282</v>
      </c>
      <c r="B12" s="174" t="str">
        <f aca="true" t="shared" si="8" ref="B12:R12">B53</f>
        <v>n/a</v>
      </c>
      <c r="C12" s="174" t="str">
        <f t="shared" si="8"/>
        <v>n/a</v>
      </c>
      <c r="D12" s="174" t="str">
        <f t="shared" si="8"/>
        <v>n/a</v>
      </c>
      <c r="E12" s="174" t="str">
        <f t="shared" si="8"/>
        <v>n/a</v>
      </c>
      <c r="F12" s="174" t="str">
        <f t="shared" si="8"/>
        <v>n/a</v>
      </c>
      <c r="G12" s="174" t="str">
        <f t="shared" si="8"/>
        <v>n/a</v>
      </c>
      <c r="H12" s="174" t="str">
        <f t="shared" si="8"/>
        <v>n/a</v>
      </c>
      <c r="I12" s="174" t="str">
        <f t="shared" si="8"/>
        <v>n/a</v>
      </c>
      <c r="J12" s="174" t="str">
        <f t="shared" si="8"/>
        <v>n/a</v>
      </c>
      <c r="K12" s="174" t="str">
        <f t="shared" si="8"/>
        <v>n/a</v>
      </c>
      <c r="L12" s="174" t="str">
        <f t="shared" si="8"/>
        <v>n/a</v>
      </c>
      <c r="M12" s="174" t="str">
        <f t="shared" si="8"/>
        <v>n/a</v>
      </c>
      <c r="N12" s="174" t="str">
        <f t="shared" si="8"/>
        <v>n/a</v>
      </c>
      <c r="O12" s="174" t="str">
        <f t="shared" si="8"/>
        <v>n/a</v>
      </c>
      <c r="P12" s="174" t="str">
        <f t="shared" si="8"/>
        <v>n/a</v>
      </c>
      <c r="Q12" s="174" t="str">
        <f t="shared" si="8"/>
        <v>n/a</v>
      </c>
      <c r="R12" s="174" t="str">
        <f t="shared" si="8"/>
        <v>n/a</v>
      </c>
    </row>
    <row r="13" spans="1:18" ht="11.25">
      <c r="A13" s="178" t="s">
        <v>283</v>
      </c>
      <c r="B13" s="174" t="str">
        <f aca="true" t="shared" si="9" ref="B13:R13">B54</f>
        <v>n/a</v>
      </c>
      <c r="C13" s="174" t="str">
        <f t="shared" si="9"/>
        <v>n/a</v>
      </c>
      <c r="D13" s="174" t="str">
        <f t="shared" si="9"/>
        <v>n/a</v>
      </c>
      <c r="E13" s="174" t="str">
        <f t="shared" si="9"/>
        <v>n/a</v>
      </c>
      <c r="F13" s="174" t="str">
        <f t="shared" si="9"/>
        <v>n/a</v>
      </c>
      <c r="G13" s="174" t="str">
        <f t="shared" si="9"/>
        <v>n/a</v>
      </c>
      <c r="H13" s="174" t="str">
        <f t="shared" si="9"/>
        <v>n/a</v>
      </c>
      <c r="I13" s="174" t="str">
        <f t="shared" si="9"/>
        <v>n/a</v>
      </c>
      <c r="J13" s="174" t="str">
        <f t="shared" si="9"/>
        <v>n/a</v>
      </c>
      <c r="K13" s="174" t="str">
        <f t="shared" si="9"/>
        <v>n/a</v>
      </c>
      <c r="L13" s="174" t="str">
        <f t="shared" si="9"/>
        <v>n/a</v>
      </c>
      <c r="M13" s="174" t="str">
        <f t="shared" si="9"/>
        <v>n/a</v>
      </c>
      <c r="N13" s="174" t="str">
        <f t="shared" si="9"/>
        <v>n/a</v>
      </c>
      <c r="O13" s="174" t="str">
        <f t="shared" si="9"/>
        <v>n/a</v>
      </c>
      <c r="P13" s="174" t="str">
        <f t="shared" si="9"/>
        <v>n/a</v>
      </c>
      <c r="Q13" s="174" t="str">
        <f t="shared" si="9"/>
        <v>n/a</v>
      </c>
      <c r="R13" s="174" t="str">
        <f t="shared" si="9"/>
        <v>n/a</v>
      </c>
    </row>
    <row r="14" spans="1:18" ht="11.25">
      <c r="A14" s="178" t="s">
        <v>284</v>
      </c>
      <c r="B14" s="174">
        <f aca="true" t="shared" si="10" ref="B14:R14">B55</f>
        <v>54270</v>
      </c>
      <c r="C14" s="174">
        <f t="shared" si="10"/>
        <v>55578</v>
      </c>
      <c r="D14" s="174">
        <f t="shared" si="10"/>
        <v>55782</v>
      </c>
      <c r="E14" s="174">
        <f t="shared" si="10"/>
        <v>56060</v>
      </c>
      <c r="F14" s="174">
        <f t="shared" si="10"/>
        <v>55313</v>
      </c>
      <c r="G14" s="174">
        <f t="shared" si="10"/>
        <v>55455</v>
      </c>
      <c r="H14" s="174">
        <f t="shared" si="10"/>
        <v>56330</v>
      </c>
      <c r="I14" s="174">
        <f t="shared" si="10"/>
        <v>55298</v>
      </c>
      <c r="J14" s="174">
        <f t="shared" si="10"/>
        <v>58993</v>
      </c>
      <c r="K14" s="174">
        <f t="shared" si="10"/>
        <v>58852</v>
      </c>
      <c r="L14" s="174">
        <f t="shared" si="10"/>
        <v>62206</v>
      </c>
      <c r="M14" s="174">
        <f t="shared" si="10"/>
        <v>63708</v>
      </c>
      <c r="N14" s="174">
        <f t="shared" si="10"/>
        <v>63016</v>
      </c>
      <c r="O14" s="174">
        <f t="shared" si="10"/>
        <v>61875</v>
      </c>
      <c r="P14" s="174">
        <f t="shared" si="10"/>
        <v>63606</v>
      </c>
      <c r="Q14" s="174">
        <f t="shared" si="10"/>
        <v>57539</v>
      </c>
      <c r="R14" s="174">
        <f t="shared" si="10"/>
        <v>60126</v>
      </c>
    </row>
    <row r="15" spans="1:18" ht="11.25">
      <c r="A15" s="178" t="s">
        <v>285</v>
      </c>
      <c r="B15" s="174">
        <f aca="true" t="shared" si="11" ref="B15:R15">B56</f>
        <v>314081</v>
      </c>
      <c r="C15" s="174">
        <f t="shared" si="11"/>
        <v>331340</v>
      </c>
      <c r="D15" s="174">
        <f t="shared" si="11"/>
        <v>338445</v>
      </c>
      <c r="E15" s="174">
        <f t="shared" si="11"/>
        <v>368188</v>
      </c>
      <c r="F15" s="174">
        <f t="shared" si="11"/>
        <v>359981</v>
      </c>
      <c r="G15" s="174">
        <f t="shared" si="11"/>
        <v>377231</v>
      </c>
      <c r="H15" s="174">
        <f t="shared" si="11"/>
        <v>397340</v>
      </c>
      <c r="I15" s="174">
        <f t="shared" si="11"/>
        <v>395483</v>
      </c>
      <c r="J15" s="174">
        <f t="shared" si="11"/>
        <v>387990</v>
      </c>
      <c r="K15" s="174">
        <f t="shared" si="11"/>
        <v>394244</v>
      </c>
      <c r="L15" s="174">
        <f t="shared" si="11"/>
        <v>415162</v>
      </c>
      <c r="M15" s="174">
        <f t="shared" si="11"/>
        <v>421076</v>
      </c>
      <c r="N15" s="174">
        <f t="shared" si="11"/>
        <v>436760</v>
      </c>
      <c r="O15" s="174">
        <f t="shared" si="11"/>
        <v>441070</v>
      </c>
      <c r="P15" s="174">
        <f t="shared" si="11"/>
        <v>448241</v>
      </c>
      <c r="Q15" s="174">
        <f t="shared" si="11"/>
        <v>451529</v>
      </c>
      <c r="R15" s="174">
        <f t="shared" si="11"/>
        <v>450191</v>
      </c>
    </row>
    <row r="16" spans="1:18" ht="11.25">
      <c r="A16" s="178" t="s">
        <v>286</v>
      </c>
      <c r="B16" s="174">
        <f aca="true" t="shared" si="12" ref="B16:R16">B57</f>
        <v>0</v>
      </c>
      <c r="C16" s="174">
        <f t="shared" si="12"/>
        <v>0</v>
      </c>
      <c r="D16" s="174">
        <f t="shared" si="12"/>
        <v>0</v>
      </c>
      <c r="E16" s="174">
        <f t="shared" si="12"/>
        <v>0</v>
      </c>
      <c r="F16" s="174">
        <f t="shared" si="12"/>
        <v>0</v>
      </c>
      <c r="G16" s="174">
        <f t="shared" si="12"/>
        <v>0</v>
      </c>
      <c r="H16" s="174">
        <f t="shared" si="12"/>
        <v>0</v>
      </c>
      <c r="I16" s="174">
        <f t="shared" si="12"/>
        <v>0</v>
      </c>
      <c r="J16" s="174">
        <f t="shared" si="12"/>
        <v>0</v>
      </c>
      <c r="K16" s="174">
        <f t="shared" si="12"/>
        <v>0</v>
      </c>
      <c r="L16" s="174">
        <f t="shared" si="12"/>
        <v>0</v>
      </c>
      <c r="M16" s="174">
        <f t="shared" si="12"/>
        <v>0</v>
      </c>
      <c r="N16" s="174">
        <f t="shared" si="12"/>
        <v>0</v>
      </c>
      <c r="O16" s="174">
        <f t="shared" si="12"/>
        <v>0</v>
      </c>
      <c r="P16" s="174">
        <f t="shared" si="12"/>
        <v>0</v>
      </c>
      <c r="Q16" s="174">
        <f t="shared" si="12"/>
        <v>0</v>
      </c>
      <c r="R16" s="174">
        <f t="shared" si="12"/>
        <v>0</v>
      </c>
    </row>
    <row r="17" spans="1:18" ht="11.25">
      <c r="A17" s="178" t="s">
        <v>287</v>
      </c>
      <c r="B17" s="174" t="str">
        <f aca="true" t="shared" si="13" ref="B17:R17">B58</f>
        <v>n/a</v>
      </c>
      <c r="C17" s="174" t="str">
        <f t="shared" si="13"/>
        <v>n/a</v>
      </c>
      <c r="D17" s="174" t="str">
        <f t="shared" si="13"/>
        <v>n/a</v>
      </c>
      <c r="E17" s="174" t="str">
        <f t="shared" si="13"/>
        <v>n/a</v>
      </c>
      <c r="F17" s="174" t="str">
        <f t="shared" si="13"/>
        <v>n/a</v>
      </c>
      <c r="G17" s="174" t="str">
        <f t="shared" si="13"/>
        <v>n/a</v>
      </c>
      <c r="H17" s="174" t="str">
        <f t="shared" si="13"/>
        <v>n/a</v>
      </c>
      <c r="I17" s="174" t="str">
        <f t="shared" si="13"/>
        <v>n/a</v>
      </c>
      <c r="J17" s="174" t="str">
        <f t="shared" si="13"/>
        <v>n/a</v>
      </c>
      <c r="K17" s="174" t="str">
        <f t="shared" si="13"/>
        <v>n/a</v>
      </c>
      <c r="L17" s="174" t="str">
        <f t="shared" si="13"/>
        <v>n/a</v>
      </c>
      <c r="M17" s="174" t="str">
        <f t="shared" si="13"/>
        <v>n/a</v>
      </c>
      <c r="N17" s="174" t="str">
        <f t="shared" si="13"/>
        <v>n/a</v>
      </c>
      <c r="O17" s="174" t="str">
        <f t="shared" si="13"/>
        <v>n/a</v>
      </c>
      <c r="P17" s="174" t="str">
        <f t="shared" si="13"/>
        <v>n/a</v>
      </c>
      <c r="Q17" s="174" t="str">
        <f t="shared" si="13"/>
        <v>n/a</v>
      </c>
      <c r="R17" s="174" t="str">
        <f t="shared" si="13"/>
        <v>n/a</v>
      </c>
    </row>
    <row r="18" spans="1:18" ht="11.25">
      <c r="A18" s="178" t="s">
        <v>288</v>
      </c>
      <c r="B18" s="174" t="str">
        <f aca="true" t="shared" si="14" ref="B18:R18">B59</f>
        <v>n/a</v>
      </c>
      <c r="C18" s="174" t="str">
        <f t="shared" si="14"/>
        <v>n/a</v>
      </c>
      <c r="D18" s="174" t="str">
        <f t="shared" si="14"/>
        <v>n/a</v>
      </c>
      <c r="E18" s="174" t="str">
        <f t="shared" si="14"/>
        <v>n/a</v>
      </c>
      <c r="F18" s="174" t="str">
        <f t="shared" si="14"/>
        <v>n/a</v>
      </c>
      <c r="G18" s="174" t="str">
        <f t="shared" si="14"/>
        <v>n/a</v>
      </c>
      <c r="H18" s="174" t="str">
        <f t="shared" si="14"/>
        <v>n/a</v>
      </c>
      <c r="I18" s="174" t="str">
        <f t="shared" si="14"/>
        <v>n/a</v>
      </c>
      <c r="J18" s="174" t="str">
        <f t="shared" si="14"/>
        <v>n/a</v>
      </c>
      <c r="K18" s="174" t="str">
        <f t="shared" si="14"/>
        <v>n/a</v>
      </c>
      <c r="L18" s="174" t="str">
        <f t="shared" si="14"/>
        <v>n/a</v>
      </c>
      <c r="M18" s="174" t="str">
        <f t="shared" si="14"/>
        <v>n/a</v>
      </c>
      <c r="N18" s="174" t="str">
        <f t="shared" si="14"/>
        <v>n/a</v>
      </c>
      <c r="O18" s="174" t="str">
        <f t="shared" si="14"/>
        <v>n/a</v>
      </c>
      <c r="P18" s="174" t="str">
        <f t="shared" si="14"/>
        <v>n/a</v>
      </c>
      <c r="Q18" s="174" t="str">
        <f t="shared" si="14"/>
        <v>n/a</v>
      </c>
      <c r="R18" s="174" t="str">
        <f t="shared" si="14"/>
        <v>n/a</v>
      </c>
    </row>
    <row r="19" spans="1:18" ht="11.25">
      <c r="A19" s="178" t="s">
        <v>289</v>
      </c>
      <c r="B19" s="174">
        <f aca="true" t="shared" si="15" ref="B19:R19">B60</f>
        <v>17033</v>
      </c>
      <c r="C19" s="174">
        <f t="shared" si="15"/>
        <v>17000</v>
      </c>
      <c r="D19" s="174">
        <f t="shared" si="15"/>
        <v>14638</v>
      </c>
      <c r="E19" s="174">
        <f t="shared" si="15"/>
        <v>12260</v>
      </c>
      <c r="F19" s="174">
        <f t="shared" si="15"/>
        <v>7706</v>
      </c>
      <c r="G19" s="174">
        <f t="shared" si="15"/>
        <v>11822</v>
      </c>
      <c r="H19" s="174">
        <f t="shared" si="15"/>
        <v>13942</v>
      </c>
      <c r="I19" s="174">
        <f t="shared" si="15"/>
        <v>12024</v>
      </c>
      <c r="J19" s="174">
        <f t="shared" si="15"/>
        <v>13554</v>
      </c>
      <c r="K19" s="174">
        <f t="shared" si="15"/>
        <v>9862</v>
      </c>
      <c r="L19" s="174">
        <f t="shared" si="15"/>
        <v>8419</v>
      </c>
      <c r="M19" s="174">
        <f t="shared" si="15"/>
        <v>11362</v>
      </c>
      <c r="N19" s="174">
        <f t="shared" si="15"/>
        <v>14142</v>
      </c>
      <c r="O19" s="174">
        <f t="shared" si="15"/>
        <v>15484</v>
      </c>
      <c r="P19" s="174">
        <f t="shared" si="15"/>
        <v>15102</v>
      </c>
      <c r="Q19" s="174">
        <f t="shared" si="15"/>
        <v>10337</v>
      </c>
      <c r="R19" s="174">
        <f t="shared" si="15"/>
        <v>8651</v>
      </c>
    </row>
    <row r="20" spans="1:18" ht="11.25">
      <c r="A20" s="178" t="s">
        <v>290</v>
      </c>
      <c r="B20" s="174" t="str">
        <f aca="true" t="shared" si="16" ref="B20:R20">B61</f>
        <v>n/a</v>
      </c>
      <c r="C20" s="174" t="str">
        <f t="shared" si="16"/>
        <v>n/a</v>
      </c>
      <c r="D20" s="174" t="str">
        <f t="shared" si="16"/>
        <v>n/a</v>
      </c>
      <c r="E20" s="174" t="str">
        <f t="shared" si="16"/>
        <v>n/a</v>
      </c>
      <c r="F20" s="174" t="str">
        <f t="shared" si="16"/>
        <v>n/a</v>
      </c>
      <c r="G20" s="174" t="str">
        <f t="shared" si="16"/>
        <v>n/a</v>
      </c>
      <c r="H20" s="174" t="str">
        <f t="shared" si="16"/>
        <v>n/a</v>
      </c>
      <c r="I20" s="174" t="str">
        <f t="shared" si="16"/>
        <v>n/a</v>
      </c>
      <c r="J20" s="174" t="str">
        <f t="shared" si="16"/>
        <v>n/a</v>
      </c>
      <c r="K20" s="174" t="str">
        <f t="shared" si="16"/>
        <v>n/a</v>
      </c>
      <c r="L20" s="174" t="str">
        <f t="shared" si="16"/>
        <v>n/a</v>
      </c>
      <c r="M20" s="174" t="str">
        <f t="shared" si="16"/>
        <v>n/a</v>
      </c>
      <c r="N20" s="174" t="str">
        <f t="shared" si="16"/>
        <v>n/a</v>
      </c>
      <c r="O20" s="174" t="str">
        <f t="shared" si="16"/>
        <v>n/a</v>
      </c>
      <c r="P20" s="174" t="str">
        <f t="shared" si="16"/>
        <v>n/a</v>
      </c>
      <c r="Q20" s="174" t="str">
        <f t="shared" si="16"/>
        <v>n/a</v>
      </c>
      <c r="R20" s="174" t="str">
        <f t="shared" si="16"/>
        <v>n/a</v>
      </c>
    </row>
    <row r="21" spans="1:18" ht="11.25">
      <c r="A21" s="178" t="s">
        <v>291</v>
      </c>
      <c r="B21" s="174">
        <f aca="true" t="shared" si="17" ref="B21:R21">B62</f>
        <v>13731</v>
      </c>
      <c r="C21" s="174">
        <f t="shared" si="17"/>
        <v>13726</v>
      </c>
      <c r="D21" s="174">
        <f t="shared" si="17"/>
        <v>13964</v>
      </c>
      <c r="E21" s="174">
        <f t="shared" si="17"/>
        <v>13796</v>
      </c>
      <c r="F21" s="174">
        <f t="shared" si="17"/>
        <v>14049</v>
      </c>
      <c r="G21" s="174">
        <f t="shared" si="17"/>
        <v>14026</v>
      </c>
      <c r="H21" s="174">
        <f t="shared" si="17"/>
        <v>14180</v>
      </c>
      <c r="I21" s="174">
        <f t="shared" si="17"/>
        <v>13968</v>
      </c>
      <c r="J21" s="174">
        <f t="shared" si="17"/>
        <v>13949</v>
      </c>
      <c r="K21" s="174">
        <f t="shared" si="17"/>
        <v>14661</v>
      </c>
      <c r="L21" s="174">
        <f t="shared" si="17"/>
        <v>14180</v>
      </c>
      <c r="M21" s="174">
        <f t="shared" si="17"/>
        <v>14126</v>
      </c>
      <c r="N21" s="174">
        <f t="shared" si="17"/>
        <v>13953</v>
      </c>
      <c r="O21" s="174">
        <f t="shared" si="17"/>
        <v>11013</v>
      </c>
      <c r="P21" s="174">
        <f t="shared" si="17"/>
        <v>11915</v>
      </c>
      <c r="Q21" s="174">
        <f t="shared" si="17"/>
        <v>13834</v>
      </c>
      <c r="R21" s="174">
        <f t="shared" si="17"/>
        <v>13461</v>
      </c>
    </row>
    <row r="22" spans="1:18" ht="11.25">
      <c r="A22" s="178" t="s">
        <v>292</v>
      </c>
      <c r="B22" s="174" t="str">
        <f aca="true" t="shared" si="18" ref="B22:R22">B63</f>
        <v>n/a</v>
      </c>
      <c r="C22" s="174" t="str">
        <f t="shared" si="18"/>
        <v>n/a</v>
      </c>
      <c r="D22" s="174" t="str">
        <f t="shared" si="18"/>
        <v>n/a</v>
      </c>
      <c r="E22" s="174" t="str">
        <f t="shared" si="18"/>
        <v>n/a</v>
      </c>
      <c r="F22" s="174" t="str">
        <f t="shared" si="18"/>
        <v>n/a</v>
      </c>
      <c r="G22" s="174" t="str">
        <f t="shared" si="18"/>
        <v>n/a</v>
      </c>
      <c r="H22" s="174" t="str">
        <f t="shared" si="18"/>
        <v>n/a</v>
      </c>
      <c r="I22" s="174" t="str">
        <f t="shared" si="18"/>
        <v>n/a</v>
      </c>
      <c r="J22" s="174" t="str">
        <f t="shared" si="18"/>
        <v>n/a</v>
      </c>
      <c r="K22" s="174" t="str">
        <f t="shared" si="18"/>
        <v>n/a</v>
      </c>
      <c r="L22" s="174" t="str">
        <f t="shared" si="18"/>
        <v>n/a</v>
      </c>
      <c r="M22" s="174" t="str">
        <f t="shared" si="18"/>
        <v>n/a</v>
      </c>
      <c r="N22" s="174" t="str">
        <f t="shared" si="18"/>
        <v>n/a</v>
      </c>
      <c r="O22" s="174" t="str">
        <f t="shared" si="18"/>
        <v>n/a</v>
      </c>
      <c r="P22" s="174" t="str">
        <f t="shared" si="18"/>
        <v>n/a</v>
      </c>
      <c r="Q22" s="174" t="str">
        <f t="shared" si="18"/>
        <v>n/a</v>
      </c>
      <c r="R22" s="174" t="str">
        <f t="shared" si="18"/>
        <v>n/a</v>
      </c>
    </row>
    <row r="23" spans="1:18" ht="11.25">
      <c r="A23" s="178" t="s">
        <v>293</v>
      </c>
      <c r="B23" s="174">
        <f aca="true" t="shared" si="19" ref="B23:R23">B64</f>
        <v>3500</v>
      </c>
      <c r="C23" s="174">
        <f t="shared" si="19"/>
        <v>3329</v>
      </c>
      <c r="D23" s="174">
        <f t="shared" si="19"/>
        <v>3800</v>
      </c>
      <c r="E23" s="174">
        <f t="shared" si="19"/>
        <v>3948</v>
      </c>
      <c r="F23" s="174">
        <f t="shared" si="19"/>
        <v>3967</v>
      </c>
      <c r="G23" s="174">
        <f t="shared" si="19"/>
        <v>4018</v>
      </c>
      <c r="H23" s="174">
        <f t="shared" si="19"/>
        <v>4160</v>
      </c>
      <c r="I23" s="174">
        <f t="shared" si="19"/>
        <v>2408</v>
      </c>
      <c r="J23" s="174">
        <f t="shared" si="19"/>
        <v>3814</v>
      </c>
      <c r="K23" s="174">
        <f t="shared" si="19"/>
        <v>3832</v>
      </c>
      <c r="L23" s="174">
        <f t="shared" si="19"/>
        <v>3926</v>
      </c>
      <c r="M23" s="174">
        <f t="shared" si="19"/>
        <v>3976</v>
      </c>
      <c r="N23" s="174">
        <f t="shared" si="19"/>
        <v>3915</v>
      </c>
      <c r="O23" s="174">
        <f t="shared" si="19"/>
        <v>4018</v>
      </c>
      <c r="P23" s="174">
        <f t="shared" si="19"/>
        <v>3822</v>
      </c>
      <c r="Q23" s="174">
        <f t="shared" si="19"/>
        <v>3997</v>
      </c>
      <c r="R23" s="174">
        <f t="shared" si="19"/>
        <v>3469</v>
      </c>
    </row>
    <row r="24" spans="1:18" ht="11.25">
      <c r="A24" s="178" t="s">
        <v>294</v>
      </c>
      <c r="B24" s="174" t="str">
        <f aca="true" t="shared" si="20" ref="B24:R24">B65</f>
        <v>n/a</v>
      </c>
      <c r="C24" s="174" t="str">
        <f t="shared" si="20"/>
        <v>n/a</v>
      </c>
      <c r="D24" s="174" t="str">
        <f t="shared" si="20"/>
        <v>n/a</v>
      </c>
      <c r="E24" s="174" t="str">
        <f t="shared" si="20"/>
        <v>n/a</v>
      </c>
      <c r="F24" s="174" t="str">
        <f t="shared" si="20"/>
        <v>n/a</v>
      </c>
      <c r="G24" s="174" t="str">
        <f t="shared" si="20"/>
        <v>n/a</v>
      </c>
      <c r="H24" s="174" t="str">
        <f t="shared" si="20"/>
        <v>n/a</v>
      </c>
      <c r="I24" s="174" t="str">
        <f t="shared" si="20"/>
        <v>n/a</v>
      </c>
      <c r="J24" s="174" t="str">
        <f t="shared" si="20"/>
        <v>n/a</v>
      </c>
      <c r="K24" s="174" t="str">
        <f t="shared" si="20"/>
        <v>n/a</v>
      </c>
      <c r="L24" s="174" t="str">
        <f t="shared" si="20"/>
        <v>n/a</v>
      </c>
      <c r="M24" s="174" t="str">
        <f t="shared" si="20"/>
        <v>n/a</v>
      </c>
      <c r="N24" s="174" t="str">
        <f t="shared" si="20"/>
        <v>n/a</v>
      </c>
      <c r="O24" s="174" t="str">
        <f t="shared" si="20"/>
        <v>n/a</v>
      </c>
      <c r="P24" s="174" t="str">
        <f t="shared" si="20"/>
        <v>n/a</v>
      </c>
      <c r="Q24" s="174" t="str">
        <f t="shared" si="20"/>
        <v>n/a</v>
      </c>
      <c r="R24" s="174" t="str">
        <f t="shared" si="20"/>
        <v>n/a</v>
      </c>
    </row>
    <row r="25" spans="1:18" ht="11.25">
      <c r="A25" s="178" t="s">
        <v>295</v>
      </c>
      <c r="B25" s="174" t="str">
        <f aca="true" t="shared" si="21" ref="B25:R25">B66</f>
        <v>n/a</v>
      </c>
      <c r="C25" s="174" t="str">
        <f t="shared" si="21"/>
        <v>n/a</v>
      </c>
      <c r="D25" s="174" t="str">
        <f t="shared" si="21"/>
        <v>n/a</v>
      </c>
      <c r="E25" s="174" t="str">
        <f t="shared" si="21"/>
        <v>n/a</v>
      </c>
      <c r="F25" s="174" t="str">
        <f t="shared" si="21"/>
        <v>n/a</v>
      </c>
      <c r="G25" s="174" t="str">
        <f t="shared" si="21"/>
        <v>n/a</v>
      </c>
      <c r="H25" s="174" t="str">
        <f t="shared" si="21"/>
        <v>n/a</v>
      </c>
      <c r="I25" s="174" t="str">
        <f t="shared" si="21"/>
        <v>n/a</v>
      </c>
      <c r="J25" s="174" t="str">
        <f t="shared" si="21"/>
        <v>n/a</v>
      </c>
      <c r="K25" s="174" t="str">
        <f t="shared" si="21"/>
        <v>n/a</v>
      </c>
      <c r="L25" s="174" t="str">
        <f t="shared" si="21"/>
        <v>n/a</v>
      </c>
      <c r="M25" s="174" t="str">
        <f t="shared" si="21"/>
        <v>n/a</v>
      </c>
      <c r="N25" s="174" t="str">
        <f t="shared" si="21"/>
        <v>n/a</v>
      </c>
      <c r="O25" s="174" t="str">
        <f t="shared" si="21"/>
        <v>n/a</v>
      </c>
      <c r="P25" s="174" t="str">
        <f t="shared" si="21"/>
        <v>n/a</v>
      </c>
      <c r="Q25" s="174" t="str">
        <f t="shared" si="21"/>
        <v>n/a</v>
      </c>
      <c r="R25" s="174" t="str">
        <f t="shared" si="21"/>
        <v>n/a</v>
      </c>
    </row>
    <row r="26" spans="1:18" ht="11.25">
      <c r="A26" s="178" t="s">
        <v>296</v>
      </c>
      <c r="B26" s="174" t="str">
        <f aca="true" t="shared" si="22" ref="B26:R26">B67</f>
        <v>n/a</v>
      </c>
      <c r="C26" s="174" t="str">
        <f t="shared" si="22"/>
        <v>n/a</v>
      </c>
      <c r="D26" s="174" t="str">
        <f t="shared" si="22"/>
        <v>n/a</v>
      </c>
      <c r="E26" s="174" t="str">
        <f t="shared" si="22"/>
        <v>n/a</v>
      </c>
      <c r="F26" s="174" t="str">
        <f t="shared" si="22"/>
        <v>n/a</v>
      </c>
      <c r="G26" s="174" t="str">
        <f t="shared" si="22"/>
        <v>n/a</v>
      </c>
      <c r="H26" s="174" t="str">
        <f t="shared" si="22"/>
        <v>n/a</v>
      </c>
      <c r="I26" s="174" t="str">
        <f t="shared" si="22"/>
        <v>n/a</v>
      </c>
      <c r="J26" s="174" t="str">
        <f t="shared" si="22"/>
        <v>n/a</v>
      </c>
      <c r="K26" s="174" t="str">
        <f t="shared" si="22"/>
        <v>n/a</v>
      </c>
      <c r="L26" s="174" t="str">
        <f t="shared" si="22"/>
        <v>n/a</v>
      </c>
      <c r="M26" s="174" t="str">
        <f t="shared" si="22"/>
        <v>n/a</v>
      </c>
      <c r="N26" s="174" t="str">
        <f t="shared" si="22"/>
        <v>n/a</v>
      </c>
      <c r="O26" s="174" t="str">
        <f t="shared" si="22"/>
        <v>n/a</v>
      </c>
      <c r="P26" s="174" t="str">
        <f t="shared" si="22"/>
        <v>n/a</v>
      </c>
      <c r="Q26" s="174" t="str">
        <f t="shared" si="22"/>
        <v>n/a</v>
      </c>
      <c r="R26" s="174" t="str">
        <f t="shared" si="22"/>
        <v>n/a</v>
      </c>
    </row>
    <row r="27" spans="1:18" ht="11.25">
      <c r="A27" s="178" t="s">
        <v>297</v>
      </c>
      <c r="B27" s="174">
        <f aca="true" t="shared" si="23" ref="B27:R27">B68</f>
        <v>0</v>
      </c>
      <c r="C27" s="174">
        <f t="shared" si="23"/>
        <v>0</v>
      </c>
      <c r="D27" s="174">
        <f t="shared" si="23"/>
        <v>0</v>
      </c>
      <c r="E27" s="174">
        <f t="shared" si="23"/>
        <v>0</v>
      </c>
      <c r="F27" s="174">
        <f t="shared" si="23"/>
        <v>0</v>
      </c>
      <c r="G27" s="174">
        <f t="shared" si="23"/>
        <v>0</v>
      </c>
      <c r="H27" s="174">
        <f t="shared" si="23"/>
        <v>1386</v>
      </c>
      <c r="I27" s="174">
        <f t="shared" si="23"/>
        <v>5400</v>
      </c>
      <c r="J27" s="174">
        <f t="shared" si="23"/>
        <v>5307</v>
      </c>
      <c r="K27" s="174">
        <f t="shared" si="23"/>
        <v>5198</v>
      </c>
      <c r="L27" s="174">
        <f t="shared" si="23"/>
        <v>5456</v>
      </c>
      <c r="M27" s="174">
        <f t="shared" si="23"/>
        <v>5446</v>
      </c>
      <c r="N27" s="174">
        <f t="shared" si="23"/>
        <v>5513</v>
      </c>
      <c r="O27" s="174">
        <f t="shared" si="23"/>
        <v>4906</v>
      </c>
      <c r="P27" s="174">
        <f t="shared" si="23"/>
        <v>5548</v>
      </c>
      <c r="Q27" s="174">
        <f t="shared" si="23"/>
        <v>5555</v>
      </c>
      <c r="R27" s="174">
        <f t="shared" si="23"/>
        <v>5632</v>
      </c>
    </row>
    <row r="28" spans="1:18" ht="11.25">
      <c r="A28" s="178" t="s">
        <v>298</v>
      </c>
      <c r="B28" s="174">
        <f aca="true" t="shared" si="24" ref="B28:R28">B69</f>
        <v>4622</v>
      </c>
      <c r="C28" s="174">
        <f t="shared" si="24"/>
        <v>4952</v>
      </c>
      <c r="D28" s="174">
        <f t="shared" si="24"/>
        <v>3971</v>
      </c>
      <c r="E28" s="174">
        <f t="shared" si="24"/>
        <v>3956</v>
      </c>
      <c r="F28" s="174">
        <f t="shared" si="24"/>
        <v>4609</v>
      </c>
      <c r="G28" s="174">
        <f t="shared" si="24"/>
        <v>4779</v>
      </c>
      <c r="H28" s="174">
        <f t="shared" si="24"/>
        <v>4647</v>
      </c>
      <c r="I28" s="174">
        <f t="shared" si="24"/>
        <v>5019</v>
      </c>
      <c r="J28" s="174">
        <f t="shared" si="24"/>
        <v>5042</v>
      </c>
      <c r="K28" s="174">
        <f t="shared" si="24"/>
        <v>4696</v>
      </c>
      <c r="L28" s="174">
        <f t="shared" si="24"/>
        <v>4761</v>
      </c>
      <c r="M28" s="174">
        <f t="shared" si="24"/>
        <v>5257</v>
      </c>
      <c r="N28" s="174">
        <f t="shared" si="24"/>
        <v>5528</v>
      </c>
      <c r="O28" s="174">
        <f t="shared" si="24"/>
        <v>5207</v>
      </c>
      <c r="P28" s="174">
        <f t="shared" si="24"/>
        <v>5459</v>
      </c>
      <c r="Q28" s="174">
        <f t="shared" si="24"/>
        <v>5884</v>
      </c>
      <c r="R28" s="174">
        <f t="shared" si="24"/>
        <v>5548</v>
      </c>
    </row>
    <row r="29" spans="1:18" ht="11.25">
      <c r="A29" s="178" t="s">
        <v>299</v>
      </c>
      <c r="B29" s="174">
        <f aca="true" t="shared" si="25" ref="B29:R29">B70</f>
        <v>12036</v>
      </c>
      <c r="C29" s="174">
        <f t="shared" si="25"/>
        <v>11689</v>
      </c>
      <c r="D29" s="174">
        <f t="shared" si="25"/>
        <v>11050</v>
      </c>
      <c r="E29" s="174">
        <f t="shared" si="25"/>
        <v>11022</v>
      </c>
      <c r="F29" s="174">
        <f t="shared" si="25"/>
        <v>12135</v>
      </c>
      <c r="G29" s="174">
        <f t="shared" si="25"/>
        <v>11437</v>
      </c>
      <c r="H29" s="174">
        <f t="shared" si="25"/>
        <v>11261</v>
      </c>
      <c r="I29" s="174">
        <f t="shared" si="25"/>
        <v>10797</v>
      </c>
      <c r="J29" s="174">
        <f t="shared" si="25"/>
        <v>11394</v>
      </c>
      <c r="K29" s="174">
        <f t="shared" si="25"/>
        <v>13117</v>
      </c>
      <c r="L29" s="174">
        <f t="shared" si="25"/>
        <v>16494</v>
      </c>
      <c r="M29" s="174">
        <f t="shared" si="25"/>
        <v>17103</v>
      </c>
      <c r="N29" s="174">
        <f t="shared" si="25"/>
        <v>17953</v>
      </c>
      <c r="O29" s="174">
        <f t="shared" si="25"/>
        <v>17864</v>
      </c>
      <c r="P29" s="174">
        <f t="shared" si="25"/>
        <v>17026</v>
      </c>
      <c r="Q29" s="174">
        <f t="shared" si="25"/>
        <v>17727</v>
      </c>
      <c r="R29" s="174">
        <f t="shared" si="25"/>
        <v>18012</v>
      </c>
    </row>
    <row r="30" spans="1:18" ht="11.25">
      <c r="A30" s="178" t="s">
        <v>300</v>
      </c>
      <c r="B30" s="174">
        <f aca="true" t="shared" si="26" ref="B30:R30">B71</f>
        <v>19220</v>
      </c>
      <c r="C30" s="174">
        <f t="shared" si="26"/>
        <v>19511</v>
      </c>
      <c r="D30" s="174">
        <f t="shared" si="26"/>
        <v>19260</v>
      </c>
      <c r="E30" s="174">
        <f t="shared" si="26"/>
        <v>19928</v>
      </c>
      <c r="F30" s="174">
        <f t="shared" si="26"/>
        <v>19427</v>
      </c>
      <c r="G30" s="174">
        <f t="shared" si="26"/>
        <v>19216</v>
      </c>
      <c r="H30" s="174">
        <f t="shared" si="26"/>
        <v>19476</v>
      </c>
      <c r="I30" s="174">
        <f t="shared" si="26"/>
        <v>20894</v>
      </c>
      <c r="J30" s="174">
        <f t="shared" si="26"/>
        <v>21853</v>
      </c>
      <c r="K30" s="174">
        <f t="shared" si="26"/>
        <v>22974</v>
      </c>
      <c r="L30" s="174">
        <f t="shared" si="26"/>
        <v>22479</v>
      </c>
      <c r="M30" s="174">
        <f t="shared" si="26"/>
        <v>22773</v>
      </c>
      <c r="N30" s="174">
        <f t="shared" si="26"/>
        <v>22295</v>
      </c>
      <c r="O30" s="174">
        <f t="shared" si="26"/>
        <v>22731</v>
      </c>
      <c r="P30" s="174">
        <f t="shared" si="26"/>
        <v>22716</v>
      </c>
      <c r="Q30" s="174">
        <f t="shared" si="26"/>
        <v>23271</v>
      </c>
      <c r="R30" s="174">
        <f t="shared" si="26"/>
        <v>22906</v>
      </c>
    </row>
    <row r="31" spans="1:18" ht="11.25">
      <c r="A31" s="178" t="s">
        <v>301</v>
      </c>
      <c r="B31" s="174">
        <f aca="true" t="shared" si="27" ref="B31:R31">B72</f>
        <v>68190</v>
      </c>
      <c r="C31" s="174">
        <f t="shared" si="27"/>
        <v>76760</v>
      </c>
      <c r="D31" s="174">
        <f t="shared" si="27"/>
        <v>63540</v>
      </c>
      <c r="E31" s="174">
        <f t="shared" si="27"/>
        <v>61395</v>
      </c>
      <c r="F31" s="174">
        <f t="shared" si="27"/>
        <v>73156</v>
      </c>
      <c r="G31" s="174">
        <f t="shared" si="27"/>
        <v>69935</v>
      </c>
      <c r="H31" s="174">
        <f t="shared" si="27"/>
        <v>74274</v>
      </c>
      <c r="I31" s="174">
        <f t="shared" si="27"/>
        <v>69928</v>
      </c>
      <c r="J31" s="174">
        <f t="shared" si="27"/>
        <v>73583</v>
      </c>
      <c r="K31" s="174">
        <f t="shared" si="27"/>
        <v>73188</v>
      </c>
      <c r="L31" s="174">
        <f t="shared" si="27"/>
        <v>57316</v>
      </c>
      <c r="M31" s="174">
        <f t="shared" si="27"/>
        <v>72109</v>
      </c>
      <c r="N31" s="174">
        <f t="shared" si="27"/>
        <v>68111</v>
      </c>
      <c r="O31" s="174">
        <f t="shared" si="27"/>
        <v>67415</v>
      </c>
      <c r="P31" s="174">
        <f t="shared" si="27"/>
        <v>77486</v>
      </c>
      <c r="Q31" s="174">
        <f t="shared" si="27"/>
        <v>72377</v>
      </c>
      <c r="R31" s="174">
        <f t="shared" si="27"/>
        <v>66977</v>
      </c>
    </row>
    <row r="32" spans="1:18" ht="11.25">
      <c r="A32" s="178" t="s">
        <v>302</v>
      </c>
      <c r="B32" s="174">
        <f aca="true" t="shared" si="28" ref="B32:R32">B73</f>
        <v>65750</v>
      </c>
      <c r="C32" s="174">
        <f t="shared" si="28"/>
        <v>70543</v>
      </c>
      <c r="D32" s="174">
        <f t="shared" si="28"/>
        <v>78468</v>
      </c>
      <c r="E32" s="174">
        <f t="shared" si="28"/>
        <v>89353</v>
      </c>
      <c r="F32" s="174">
        <f t="shared" si="28"/>
        <v>88282</v>
      </c>
      <c r="G32" s="174">
        <f t="shared" si="28"/>
        <v>88964</v>
      </c>
      <c r="H32" s="174">
        <f t="shared" si="28"/>
        <v>94671</v>
      </c>
      <c r="I32" s="174">
        <f t="shared" si="28"/>
        <v>98146</v>
      </c>
      <c r="J32" s="174">
        <f t="shared" si="28"/>
        <v>100140</v>
      </c>
      <c r="K32" s="174">
        <f t="shared" si="28"/>
        <v>95133</v>
      </c>
      <c r="L32" s="174">
        <f t="shared" si="28"/>
        <v>85063</v>
      </c>
      <c r="M32" s="174">
        <f t="shared" si="28"/>
        <v>90093</v>
      </c>
      <c r="N32" s="174">
        <f t="shared" si="28"/>
        <v>87848</v>
      </c>
      <c r="O32" s="174">
        <f t="shared" si="28"/>
        <v>88686</v>
      </c>
      <c r="P32" s="174">
        <f t="shared" si="28"/>
        <v>79999</v>
      </c>
      <c r="Q32" s="174">
        <f t="shared" si="28"/>
        <v>81618</v>
      </c>
      <c r="R32" s="174">
        <f t="shared" si="28"/>
        <v>75451</v>
      </c>
    </row>
    <row r="33" spans="1:18" ht="11.25">
      <c r="A33" s="178" t="s">
        <v>303</v>
      </c>
      <c r="B33" s="174" t="str">
        <f aca="true" t="shared" si="29" ref="B33:R33">B74</f>
        <v>n/a</v>
      </c>
      <c r="C33" s="174" t="str">
        <f t="shared" si="29"/>
        <v>n/a</v>
      </c>
      <c r="D33" s="174" t="str">
        <f t="shared" si="29"/>
        <v>n/a</v>
      </c>
      <c r="E33" s="174" t="str">
        <f t="shared" si="29"/>
        <v>n/a</v>
      </c>
      <c r="F33" s="174" t="str">
        <f t="shared" si="29"/>
        <v>n/a</v>
      </c>
      <c r="G33" s="174" t="str">
        <f t="shared" si="29"/>
        <v>n/a</v>
      </c>
      <c r="H33" s="174" t="str">
        <f t="shared" si="29"/>
        <v>n/a</v>
      </c>
      <c r="I33" s="174" t="str">
        <f t="shared" si="29"/>
        <v>n/a</v>
      </c>
      <c r="J33" s="174" t="str">
        <f t="shared" si="29"/>
        <v>n/a</v>
      </c>
      <c r="K33" s="174" t="str">
        <f t="shared" si="29"/>
        <v>n/a</v>
      </c>
      <c r="L33" s="174" t="str">
        <f t="shared" si="29"/>
        <v>n/a</v>
      </c>
      <c r="M33" s="174" t="str">
        <f t="shared" si="29"/>
        <v>n/a</v>
      </c>
      <c r="N33" s="174" t="str">
        <f t="shared" si="29"/>
        <v>n/a</v>
      </c>
      <c r="O33" s="174" t="str">
        <f t="shared" si="29"/>
        <v>n/a</v>
      </c>
      <c r="P33" s="174" t="str">
        <f t="shared" si="29"/>
        <v>n/a</v>
      </c>
      <c r="Q33" s="174" t="str">
        <f t="shared" si="29"/>
        <v>n/a</v>
      </c>
      <c r="R33" s="174" t="str">
        <f t="shared" si="29"/>
        <v>n/a</v>
      </c>
    </row>
    <row r="34" spans="1:18" ht="11.25">
      <c r="A34" s="178" t="s">
        <v>304</v>
      </c>
      <c r="B34" s="174" t="str">
        <f aca="true" t="shared" si="30" ref="B34:R34">B75</f>
        <v>n/a</v>
      </c>
      <c r="C34" s="174" t="str">
        <f t="shared" si="30"/>
        <v>n/a</v>
      </c>
      <c r="D34" s="174" t="str">
        <f t="shared" si="30"/>
        <v>n/a</v>
      </c>
      <c r="E34" s="174" t="str">
        <f t="shared" si="30"/>
        <v>n/a</v>
      </c>
      <c r="F34" s="174" t="str">
        <f t="shared" si="30"/>
        <v>n/a</v>
      </c>
      <c r="G34" s="174" t="str">
        <f t="shared" si="30"/>
        <v>n/a</v>
      </c>
      <c r="H34" s="174" t="str">
        <f t="shared" si="30"/>
        <v>n/a</v>
      </c>
      <c r="I34" s="174" t="str">
        <f t="shared" si="30"/>
        <v>n/a</v>
      </c>
      <c r="J34" s="174" t="str">
        <f t="shared" si="30"/>
        <v>n/a</v>
      </c>
      <c r="K34" s="174" t="str">
        <f t="shared" si="30"/>
        <v>n/a</v>
      </c>
      <c r="L34" s="174" t="str">
        <f t="shared" si="30"/>
        <v>n/a</v>
      </c>
      <c r="M34" s="174" t="str">
        <f t="shared" si="30"/>
        <v>n/a</v>
      </c>
      <c r="N34" s="174" t="str">
        <f t="shared" si="30"/>
        <v>n/a</v>
      </c>
      <c r="O34" s="174" t="str">
        <f t="shared" si="30"/>
        <v>n/a</v>
      </c>
      <c r="P34" s="174" t="str">
        <f t="shared" si="30"/>
        <v>n/a</v>
      </c>
      <c r="Q34" s="174" t="str">
        <f t="shared" si="30"/>
        <v>n/a</v>
      </c>
      <c r="R34" s="174" t="str">
        <f t="shared" si="30"/>
        <v>n/a</v>
      </c>
    </row>
    <row r="35" spans="1:18" ht="11.25">
      <c r="A35" s="178" t="s">
        <v>305</v>
      </c>
      <c r="B35" s="174" t="str">
        <f aca="true" t="shared" si="31" ref="B35:R35">B76</f>
        <v>n/a</v>
      </c>
      <c r="C35" s="174" t="str">
        <f t="shared" si="31"/>
        <v>n/a</v>
      </c>
      <c r="D35" s="174" t="str">
        <f t="shared" si="31"/>
        <v>n/a</v>
      </c>
      <c r="E35" s="174" t="str">
        <f t="shared" si="31"/>
        <v>n/a</v>
      </c>
      <c r="F35" s="174" t="str">
        <f t="shared" si="31"/>
        <v>n/a</v>
      </c>
      <c r="G35" s="174" t="str">
        <f t="shared" si="31"/>
        <v>n/a</v>
      </c>
      <c r="H35" s="174" t="str">
        <f t="shared" si="31"/>
        <v>n/a</v>
      </c>
      <c r="I35" s="174" t="str">
        <f t="shared" si="31"/>
        <v>n/a</v>
      </c>
      <c r="J35" s="174" t="str">
        <f t="shared" si="31"/>
        <v>n/a</v>
      </c>
      <c r="K35" s="174" t="str">
        <f t="shared" si="31"/>
        <v>n/a</v>
      </c>
      <c r="L35" s="174" t="str">
        <f t="shared" si="31"/>
        <v>n/a</v>
      </c>
      <c r="M35" s="174" t="str">
        <f t="shared" si="31"/>
        <v>n/a</v>
      </c>
      <c r="N35" s="174" t="str">
        <f t="shared" si="31"/>
        <v>n/a</v>
      </c>
      <c r="O35" s="174" t="str">
        <f t="shared" si="31"/>
        <v>n/a</v>
      </c>
      <c r="P35" s="174" t="str">
        <f t="shared" si="31"/>
        <v>n/a</v>
      </c>
      <c r="Q35" s="174" t="str">
        <f t="shared" si="31"/>
        <v>n/a</v>
      </c>
      <c r="R35" s="174" t="str">
        <f t="shared" si="31"/>
        <v>n/a</v>
      </c>
    </row>
    <row r="36" spans="1:18" ht="11.25">
      <c r="A36" s="178" t="s">
        <v>306</v>
      </c>
      <c r="B36" s="174">
        <f aca="true" t="shared" si="32" ref="B36:R36">B77</f>
        <v>23636</v>
      </c>
      <c r="C36" s="174">
        <f t="shared" si="32"/>
        <v>22953</v>
      </c>
      <c r="D36" s="174">
        <f t="shared" si="32"/>
        <v>23448</v>
      </c>
      <c r="E36" s="174">
        <f t="shared" si="32"/>
        <v>23351</v>
      </c>
      <c r="F36" s="174">
        <f t="shared" si="32"/>
        <v>24363</v>
      </c>
      <c r="G36" s="174">
        <f t="shared" si="32"/>
        <v>24895</v>
      </c>
      <c r="H36" s="174">
        <f t="shared" si="32"/>
        <v>25142</v>
      </c>
      <c r="I36" s="174">
        <f t="shared" si="32"/>
        <v>25409</v>
      </c>
      <c r="J36" s="174">
        <f t="shared" si="32"/>
        <v>25830</v>
      </c>
      <c r="K36" s="174">
        <f t="shared" si="32"/>
        <v>25830</v>
      </c>
      <c r="L36" s="174">
        <f t="shared" si="32"/>
        <v>26446</v>
      </c>
      <c r="M36" s="174">
        <f t="shared" si="32"/>
        <v>26811</v>
      </c>
      <c r="N36" s="174">
        <f t="shared" si="32"/>
        <v>27234</v>
      </c>
      <c r="O36" s="174">
        <f t="shared" si="32"/>
        <v>27487</v>
      </c>
      <c r="P36" s="174">
        <f t="shared" si="32"/>
        <v>26958</v>
      </c>
      <c r="Q36" s="174">
        <f t="shared" si="32"/>
        <v>23341</v>
      </c>
      <c r="R36" s="174">
        <f t="shared" si="32"/>
        <v>23341</v>
      </c>
    </row>
    <row r="37" ht="11.25"/>
    <row r="38" spans="2:26" s="179" customFormat="1" ht="12" thickBot="1"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</row>
    <row r="39" spans="1:26" s="185" customFormat="1" ht="11.25">
      <c r="A39" s="181"/>
      <c r="B39" s="182" t="s">
        <v>265</v>
      </c>
      <c r="C39" s="183" t="s">
        <v>266</v>
      </c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</row>
    <row r="40" spans="1:26" s="185" customFormat="1" ht="11.25">
      <c r="A40" s="181"/>
      <c r="B40" s="182" t="s">
        <v>267</v>
      </c>
      <c r="C40" s="183" t="s">
        <v>307</v>
      </c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</row>
    <row r="41" spans="1:26" s="185" customFormat="1" ht="11.25">
      <c r="A41" s="181"/>
      <c r="B41" s="182" t="s">
        <v>268</v>
      </c>
      <c r="C41" s="183" t="s">
        <v>308</v>
      </c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</row>
    <row r="42" spans="1:26" s="185" customFormat="1" ht="11.25">
      <c r="A42" s="186"/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  <c r="R42" s="187"/>
      <c r="S42" s="184"/>
      <c r="T42" s="184"/>
      <c r="U42" s="184"/>
      <c r="V42" s="184"/>
      <c r="W42" s="184"/>
      <c r="X42" s="184"/>
      <c r="Y42" s="184"/>
      <c r="Z42" s="184"/>
    </row>
    <row r="43" spans="1:26" s="185" customFormat="1" ht="11.25">
      <c r="A43" s="188" t="s">
        <v>269</v>
      </c>
      <c r="B43" s="166">
        <v>1990</v>
      </c>
      <c r="C43" s="166">
        <v>1991</v>
      </c>
      <c r="D43" s="166">
        <v>1992</v>
      </c>
      <c r="E43" s="166">
        <v>1993</v>
      </c>
      <c r="F43" s="166">
        <v>1994</v>
      </c>
      <c r="G43" s="166">
        <v>1995</v>
      </c>
      <c r="H43" s="166">
        <v>1996</v>
      </c>
      <c r="I43" s="166">
        <v>1997</v>
      </c>
      <c r="J43" s="166">
        <v>1998</v>
      </c>
      <c r="K43" s="166">
        <v>1999</v>
      </c>
      <c r="L43" s="166">
        <v>2000</v>
      </c>
      <c r="M43" s="166">
        <v>2001</v>
      </c>
      <c r="N43" s="166">
        <v>2002</v>
      </c>
      <c r="O43" s="166">
        <v>2003</v>
      </c>
      <c r="P43" s="166">
        <v>2004</v>
      </c>
      <c r="Q43" s="166">
        <v>2005</v>
      </c>
      <c r="R43" s="189">
        <v>2006</v>
      </c>
      <c r="S43" s="184"/>
      <c r="T43" s="184"/>
      <c r="U43" s="184"/>
      <c r="V43" s="184"/>
      <c r="W43" s="184"/>
      <c r="X43" s="184"/>
      <c r="Y43" s="184"/>
      <c r="Z43" s="184"/>
    </row>
    <row r="44" spans="1:26" s="185" customFormat="1" ht="11.25">
      <c r="A44" s="190" t="s">
        <v>270</v>
      </c>
      <c r="B44" s="191"/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84"/>
      <c r="S44" s="184"/>
      <c r="T44" s="184"/>
      <c r="U44" s="184"/>
      <c r="V44" s="184"/>
      <c r="W44" s="184"/>
      <c r="X44" s="184"/>
      <c r="Y44" s="184"/>
      <c r="Z44" s="184"/>
    </row>
    <row r="45" spans="1:26" s="185" customFormat="1" ht="11.25">
      <c r="A45" s="192" t="s">
        <v>309</v>
      </c>
      <c r="B45" s="193">
        <v>794873</v>
      </c>
      <c r="C45" s="193">
        <v>820034</v>
      </c>
      <c r="D45" s="193">
        <v>828980</v>
      </c>
      <c r="E45" s="193">
        <v>861909</v>
      </c>
      <c r="F45" s="193">
        <v>858764</v>
      </c>
      <c r="G45" s="193">
        <v>881821</v>
      </c>
      <c r="H45" s="193">
        <v>927548</v>
      </c>
      <c r="I45" s="193">
        <v>937346</v>
      </c>
      <c r="J45" s="193">
        <v>933505</v>
      </c>
      <c r="K45" s="193">
        <v>943949</v>
      </c>
      <c r="L45" s="193">
        <v>944993</v>
      </c>
      <c r="M45" s="193">
        <v>978985</v>
      </c>
      <c r="N45" s="193">
        <v>990196</v>
      </c>
      <c r="O45" s="193">
        <v>995860</v>
      </c>
      <c r="P45" s="193">
        <v>1008437</v>
      </c>
      <c r="Q45" s="193">
        <v>997699</v>
      </c>
      <c r="R45" s="194">
        <v>989877</v>
      </c>
      <c r="S45" s="184"/>
      <c r="T45" s="184"/>
      <c r="U45" s="184"/>
      <c r="V45" s="184"/>
      <c r="W45" s="184"/>
      <c r="X45" s="184"/>
      <c r="Y45" s="184"/>
      <c r="Z45" s="184"/>
    </row>
    <row r="46" spans="1:26" s="185" customFormat="1" ht="11.25">
      <c r="A46" s="192" t="s">
        <v>310</v>
      </c>
      <c r="B46" s="193">
        <v>720201</v>
      </c>
      <c r="C46" s="193">
        <v>747351</v>
      </c>
      <c r="D46" s="193">
        <v>761555</v>
      </c>
      <c r="E46" s="193">
        <v>794275</v>
      </c>
      <c r="F46" s="193">
        <v>791953</v>
      </c>
      <c r="G46" s="193">
        <v>810266</v>
      </c>
      <c r="H46" s="193">
        <v>851200</v>
      </c>
      <c r="I46" s="193">
        <v>859893</v>
      </c>
      <c r="J46" s="193">
        <v>854182</v>
      </c>
      <c r="K46" s="193">
        <v>867244</v>
      </c>
      <c r="L46" s="193">
        <v>863915</v>
      </c>
      <c r="M46" s="193">
        <v>891389</v>
      </c>
      <c r="N46" s="193">
        <v>894147</v>
      </c>
      <c r="O46" s="193">
        <v>898234</v>
      </c>
      <c r="P46" s="193">
        <v>910247</v>
      </c>
      <c r="Q46" s="193">
        <v>900981</v>
      </c>
      <c r="R46" s="194">
        <v>893034</v>
      </c>
      <c r="S46" s="184"/>
      <c r="T46" s="184"/>
      <c r="U46" s="184"/>
      <c r="V46" s="184"/>
      <c r="W46" s="184"/>
      <c r="X46" s="184"/>
      <c r="Y46" s="184"/>
      <c r="Z46" s="184"/>
    </row>
    <row r="47" spans="1:26" s="185" customFormat="1" ht="11.25">
      <c r="A47" s="192" t="s">
        <v>311</v>
      </c>
      <c r="B47" s="193">
        <v>42720</v>
      </c>
      <c r="C47" s="193">
        <v>42861</v>
      </c>
      <c r="D47" s="193">
        <v>43456</v>
      </c>
      <c r="E47" s="193">
        <v>41927</v>
      </c>
      <c r="F47" s="193">
        <v>40624</v>
      </c>
      <c r="G47" s="193">
        <v>41356</v>
      </c>
      <c r="H47" s="193">
        <v>43336</v>
      </c>
      <c r="I47" s="193">
        <v>47408</v>
      </c>
      <c r="J47" s="193">
        <v>46165</v>
      </c>
      <c r="K47" s="193">
        <v>49017</v>
      </c>
      <c r="L47" s="193">
        <v>48157</v>
      </c>
      <c r="M47" s="193">
        <v>46349</v>
      </c>
      <c r="N47" s="193">
        <v>47360</v>
      </c>
      <c r="O47" s="193">
        <v>47379</v>
      </c>
      <c r="P47" s="193">
        <v>47312</v>
      </c>
      <c r="Q47" s="193">
        <v>47595</v>
      </c>
      <c r="R47" s="194">
        <v>46645</v>
      </c>
      <c r="S47" s="184"/>
      <c r="T47" s="184"/>
      <c r="U47" s="184"/>
      <c r="V47" s="184"/>
      <c r="W47" s="184"/>
      <c r="X47" s="184"/>
      <c r="Y47" s="184"/>
      <c r="Z47" s="184"/>
    </row>
    <row r="48" spans="1:26" s="185" customFormat="1" ht="11.25">
      <c r="A48" s="192" t="s">
        <v>312</v>
      </c>
      <c r="B48" s="193">
        <v>14665</v>
      </c>
      <c r="C48" s="193">
        <v>13184</v>
      </c>
      <c r="D48" s="193">
        <v>11552</v>
      </c>
      <c r="E48" s="193">
        <v>13973</v>
      </c>
      <c r="F48" s="193">
        <v>15335</v>
      </c>
      <c r="G48" s="193">
        <v>17261</v>
      </c>
      <c r="H48" s="193">
        <v>18082</v>
      </c>
      <c r="I48" s="193">
        <v>17751</v>
      </c>
      <c r="J48" s="193">
        <v>16899</v>
      </c>
      <c r="K48" s="193">
        <v>15814</v>
      </c>
      <c r="L48" s="193">
        <v>18178</v>
      </c>
      <c r="M48" s="193">
        <v>19553</v>
      </c>
      <c r="N48" s="193">
        <v>20222</v>
      </c>
      <c r="O48" s="193">
        <v>17280</v>
      </c>
      <c r="P48" s="193">
        <v>16815</v>
      </c>
      <c r="Q48" s="193">
        <v>18653</v>
      </c>
      <c r="R48" s="194">
        <v>19493</v>
      </c>
      <c r="S48" s="184"/>
      <c r="T48" s="184"/>
      <c r="U48" s="184"/>
      <c r="V48" s="184"/>
      <c r="W48" s="184"/>
      <c r="X48" s="184"/>
      <c r="Y48" s="184"/>
      <c r="Z48" s="184"/>
    </row>
    <row r="49" spans="1:26" s="185" customFormat="1" ht="11.25">
      <c r="A49" s="192" t="s">
        <v>313</v>
      </c>
      <c r="B49" s="193">
        <v>12585</v>
      </c>
      <c r="C49" s="193">
        <v>12132</v>
      </c>
      <c r="D49" s="193">
        <v>12250</v>
      </c>
      <c r="E49" s="193">
        <v>12627</v>
      </c>
      <c r="F49" s="193">
        <v>12977</v>
      </c>
      <c r="G49" s="193">
        <v>12230</v>
      </c>
      <c r="H49" s="193">
        <v>12850</v>
      </c>
      <c r="I49" s="193">
        <v>12494</v>
      </c>
      <c r="J49" s="193">
        <v>13178</v>
      </c>
      <c r="K49" s="193">
        <v>13357</v>
      </c>
      <c r="L49" s="193">
        <v>13590</v>
      </c>
      <c r="M49" s="193">
        <v>14749</v>
      </c>
      <c r="N49" s="193">
        <v>18738</v>
      </c>
      <c r="O49" s="193">
        <v>25872</v>
      </c>
      <c r="P49" s="193">
        <v>26325</v>
      </c>
      <c r="Q49" s="193">
        <v>24728</v>
      </c>
      <c r="R49" s="194">
        <v>26046</v>
      </c>
      <c r="S49" s="184"/>
      <c r="T49" s="184"/>
      <c r="U49" s="184"/>
      <c r="V49" s="184"/>
      <c r="W49" s="184"/>
      <c r="X49" s="184"/>
      <c r="Y49" s="184"/>
      <c r="Z49" s="184"/>
    </row>
    <row r="50" spans="1:26" s="185" customFormat="1" ht="11.25">
      <c r="A50" s="192" t="s">
        <v>314</v>
      </c>
      <c r="B50" s="193" t="s">
        <v>271</v>
      </c>
      <c r="C50" s="193" t="s">
        <v>271</v>
      </c>
      <c r="D50" s="193" t="s">
        <v>271</v>
      </c>
      <c r="E50" s="193" t="s">
        <v>271</v>
      </c>
      <c r="F50" s="193" t="s">
        <v>271</v>
      </c>
      <c r="G50" s="193" t="s">
        <v>271</v>
      </c>
      <c r="H50" s="193" t="s">
        <v>271</v>
      </c>
      <c r="I50" s="193" t="s">
        <v>271</v>
      </c>
      <c r="J50" s="193" t="s">
        <v>271</v>
      </c>
      <c r="K50" s="193" t="s">
        <v>271</v>
      </c>
      <c r="L50" s="193" t="s">
        <v>271</v>
      </c>
      <c r="M50" s="193" t="s">
        <v>271</v>
      </c>
      <c r="N50" s="193" t="s">
        <v>271</v>
      </c>
      <c r="O50" s="193" t="s">
        <v>271</v>
      </c>
      <c r="P50" s="193" t="s">
        <v>271</v>
      </c>
      <c r="Q50" s="193" t="s">
        <v>271</v>
      </c>
      <c r="R50" s="193" t="s">
        <v>271</v>
      </c>
      <c r="S50" s="184"/>
      <c r="T50" s="184"/>
      <c r="U50" s="184"/>
      <c r="V50" s="184"/>
      <c r="W50" s="184"/>
      <c r="X50" s="184"/>
      <c r="Y50" s="184"/>
      <c r="Z50" s="184"/>
    </row>
    <row r="51" spans="1:26" s="185" customFormat="1" ht="21">
      <c r="A51" s="192" t="s">
        <v>272</v>
      </c>
      <c r="B51" s="193">
        <v>152470</v>
      </c>
      <c r="C51" s="193">
        <v>147429</v>
      </c>
      <c r="D51" s="193">
        <v>158804</v>
      </c>
      <c r="E51" s="193">
        <v>153476</v>
      </c>
      <c r="F51" s="193">
        <v>151203</v>
      </c>
      <c r="G51" s="193">
        <v>154091</v>
      </c>
      <c r="H51" s="193">
        <v>161613</v>
      </c>
      <c r="I51" s="193">
        <v>170328</v>
      </c>
      <c r="J51" s="193">
        <v>161644</v>
      </c>
      <c r="K51" s="193">
        <v>170004</v>
      </c>
      <c r="L51" s="193">
        <v>169606</v>
      </c>
      <c r="M51" s="193">
        <v>171305</v>
      </c>
      <c r="N51" s="193">
        <v>164842</v>
      </c>
      <c r="O51" s="193">
        <v>165060</v>
      </c>
      <c r="P51" s="193">
        <v>167065</v>
      </c>
      <c r="Q51" s="193">
        <v>163055</v>
      </c>
      <c r="R51" s="194">
        <v>167269</v>
      </c>
      <c r="S51" s="184"/>
      <c r="T51" s="184"/>
      <c r="U51" s="184"/>
      <c r="V51" s="184"/>
      <c r="W51" s="184"/>
      <c r="X51" s="184"/>
      <c r="Y51" s="184"/>
      <c r="Z51" s="184"/>
    </row>
    <row r="52" spans="1:26" s="185" customFormat="1" ht="11.25">
      <c r="A52" s="192" t="s">
        <v>315</v>
      </c>
      <c r="B52" s="193" t="s">
        <v>271</v>
      </c>
      <c r="C52" s="193" t="s">
        <v>271</v>
      </c>
      <c r="D52" s="193" t="s">
        <v>271</v>
      </c>
      <c r="E52" s="193" t="s">
        <v>271</v>
      </c>
      <c r="F52" s="193" t="s">
        <v>271</v>
      </c>
      <c r="G52" s="193" t="s">
        <v>271</v>
      </c>
      <c r="H52" s="193" t="s">
        <v>271</v>
      </c>
      <c r="I52" s="193" t="s">
        <v>271</v>
      </c>
      <c r="J52" s="193" t="s">
        <v>271</v>
      </c>
      <c r="K52" s="193" t="s">
        <v>271</v>
      </c>
      <c r="L52" s="193" t="s">
        <v>271</v>
      </c>
      <c r="M52" s="193" t="s">
        <v>271</v>
      </c>
      <c r="N52" s="193" t="s">
        <v>271</v>
      </c>
      <c r="O52" s="193" t="s">
        <v>271</v>
      </c>
      <c r="P52" s="193" t="s">
        <v>271</v>
      </c>
      <c r="Q52" s="193" t="s">
        <v>271</v>
      </c>
      <c r="R52" s="193" t="s">
        <v>271</v>
      </c>
      <c r="S52" s="184"/>
      <c r="T52" s="184"/>
      <c r="U52" s="184"/>
      <c r="V52" s="184"/>
      <c r="W52" s="184"/>
      <c r="X52" s="184"/>
      <c r="Y52" s="184"/>
      <c r="Z52" s="184"/>
    </row>
    <row r="53" spans="1:26" s="185" customFormat="1" ht="11.25">
      <c r="A53" s="192" t="s">
        <v>316</v>
      </c>
      <c r="B53" s="193" t="s">
        <v>271</v>
      </c>
      <c r="C53" s="193" t="s">
        <v>271</v>
      </c>
      <c r="D53" s="193" t="s">
        <v>271</v>
      </c>
      <c r="E53" s="193" t="s">
        <v>271</v>
      </c>
      <c r="F53" s="193" t="s">
        <v>271</v>
      </c>
      <c r="G53" s="193" t="s">
        <v>271</v>
      </c>
      <c r="H53" s="193" t="s">
        <v>271</v>
      </c>
      <c r="I53" s="193" t="s">
        <v>271</v>
      </c>
      <c r="J53" s="193" t="s">
        <v>271</v>
      </c>
      <c r="K53" s="193" t="s">
        <v>271</v>
      </c>
      <c r="L53" s="193" t="s">
        <v>271</v>
      </c>
      <c r="M53" s="193" t="s">
        <v>271</v>
      </c>
      <c r="N53" s="193" t="s">
        <v>271</v>
      </c>
      <c r="O53" s="193" t="s">
        <v>271</v>
      </c>
      <c r="P53" s="193" t="s">
        <v>271</v>
      </c>
      <c r="Q53" s="193" t="s">
        <v>271</v>
      </c>
      <c r="R53" s="193" t="s">
        <v>271</v>
      </c>
      <c r="S53" s="184"/>
      <c r="T53" s="184"/>
      <c r="U53" s="184"/>
      <c r="V53" s="184"/>
      <c r="W53" s="184"/>
      <c r="X53" s="184"/>
      <c r="Y53" s="184"/>
      <c r="Z53" s="184"/>
    </row>
    <row r="54" spans="1:26" s="185" customFormat="1" ht="11.25">
      <c r="A54" s="192" t="s">
        <v>317</v>
      </c>
      <c r="B54" s="193" t="s">
        <v>271</v>
      </c>
      <c r="C54" s="193" t="s">
        <v>271</v>
      </c>
      <c r="D54" s="193" t="s">
        <v>271</v>
      </c>
      <c r="E54" s="193" t="s">
        <v>271</v>
      </c>
      <c r="F54" s="193" t="s">
        <v>271</v>
      </c>
      <c r="G54" s="193" t="s">
        <v>271</v>
      </c>
      <c r="H54" s="193" t="s">
        <v>271</v>
      </c>
      <c r="I54" s="193" t="s">
        <v>271</v>
      </c>
      <c r="J54" s="193" t="s">
        <v>271</v>
      </c>
      <c r="K54" s="193" t="s">
        <v>271</v>
      </c>
      <c r="L54" s="193" t="s">
        <v>271</v>
      </c>
      <c r="M54" s="193" t="s">
        <v>271</v>
      </c>
      <c r="N54" s="193" t="s">
        <v>271</v>
      </c>
      <c r="O54" s="193" t="s">
        <v>271</v>
      </c>
      <c r="P54" s="193" t="s">
        <v>271</v>
      </c>
      <c r="Q54" s="193" t="s">
        <v>271</v>
      </c>
      <c r="R54" s="193" t="s">
        <v>271</v>
      </c>
      <c r="S54" s="184"/>
      <c r="T54" s="184"/>
      <c r="U54" s="184"/>
      <c r="V54" s="184"/>
      <c r="W54" s="184"/>
      <c r="X54" s="184"/>
      <c r="Y54" s="184"/>
      <c r="Z54" s="184"/>
    </row>
    <row r="55" spans="1:26" s="185" customFormat="1" ht="11.25">
      <c r="A55" s="192" t="s">
        <v>318</v>
      </c>
      <c r="B55" s="193">
        <v>54270</v>
      </c>
      <c r="C55" s="193">
        <v>55578</v>
      </c>
      <c r="D55" s="193">
        <v>55782</v>
      </c>
      <c r="E55" s="193">
        <v>56060</v>
      </c>
      <c r="F55" s="193">
        <v>55313</v>
      </c>
      <c r="G55" s="193">
        <v>55455</v>
      </c>
      <c r="H55" s="193">
        <v>56330</v>
      </c>
      <c r="I55" s="193">
        <v>55298</v>
      </c>
      <c r="J55" s="193">
        <v>58993</v>
      </c>
      <c r="K55" s="193">
        <v>58852</v>
      </c>
      <c r="L55" s="193">
        <v>62206</v>
      </c>
      <c r="M55" s="193">
        <v>63708</v>
      </c>
      <c r="N55" s="193">
        <v>63016</v>
      </c>
      <c r="O55" s="193">
        <v>61875</v>
      </c>
      <c r="P55" s="193">
        <v>63606</v>
      </c>
      <c r="Q55" s="193">
        <v>57539</v>
      </c>
      <c r="R55" s="194">
        <v>60126</v>
      </c>
      <c r="S55" s="184"/>
      <c r="T55" s="184"/>
      <c r="U55" s="184"/>
      <c r="V55" s="184"/>
      <c r="W55" s="184"/>
      <c r="X55" s="184"/>
      <c r="Y55" s="184"/>
      <c r="Z55" s="184"/>
    </row>
    <row r="56" spans="1:26" s="185" customFormat="1" ht="11.25">
      <c r="A56" s="192" t="s">
        <v>319</v>
      </c>
      <c r="B56" s="193">
        <v>314081</v>
      </c>
      <c r="C56" s="193">
        <v>331340</v>
      </c>
      <c r="D56" s="193">
        <v>338445</v>
      </c>
      <c r="E56" s="193">
        <v>368188</v>
      </c>
      <c r="F56" s="193">
        <v>359981</v>
      </c>
      <c r="G56" s="193">
        <v>377231</v>
      </c>
      <c r="H56" s="193">
        <v>397340</v>
      </c>
      <c r="I56" s="193">
        <v>395483</v>
      </c>
      <c r="J56" s="193">
        <v>387990</v>
      </c>
      <c r="K56" s="193">
        <v>394244</v>
      </c>
      <c r="L56" s="193">
        <v>415162</v>
      </c>
      <c r="M56" s="193">
        <v>421076</v>
      </c>
      <c r="N56" s="193">
        <v>436760</v>
      </c>
      <c r="O56" s="193">
        <v>441070</v>
      </c>
      <c r="P56" s="193">
        <v>448241</v>
      </c>
      <c r="Q56" s="193">
        <v>451529</v>
      </c>
      <c r="R56" s="194">
        <v>450191</v>
      </c>
      <c r="S56" s="184"/>
      <c r="T56" s="184"/>
      <c r="U56" s="184"/>
      <c r="V56" s="184"/>
      <c r="W56" s="184"/>
      <c r="X56" s="184"/>
      <c r="Y56" s="184"/>
      <c r="Z56" s="184"/>
    </row>
    <row r="57" spans="1:26" s="185" customFormat="1" ht="11.25">
      <c r="A57" s="192" t="s">
        <v>320</v>
      </c>
      <c r="B57" s="193">
        <v>0</v>
      </c>
      <c r="C57" s="193">
        <v>0</v>
      </c>
      <c r="D57" s="193">
        <v>0</v>
      </c>
      <c r="E57" s="193">
        <v>0</v>
      </c>
      <c r="F57" s="193">
        <v>0</v>
      </c>
      <c r="G57" s="193">
        <v>0</v>
      </c>
      <c r="H57" s="193">
        <v>0</v>
      </c>
      <c r="I57" s="193">
        <v>0</v>
      </c>
      <c r="J57" s="193">
        <v>0</v>
      </c>
      <c r="K57" s="193">
        <v>0</v>
      </c>
      <c r="L57" s="193">
        <v>0</v>
      </c>
      <c r="M57" s="193">
        <v>0</v>
      </c>
      <c r="N57" s="193">
        <v>0</v>
      </c>
      <c r="O57" s="193">
        <v>0</v>
      </c>
      <c r="P57" s="193">
        <v>0</v>
      </c>
      <c r="Q57" s="193">
        <v>0</v>
      </c>
      <c r="R57" s="194">
        <v>0</v>
      </c>
      <c r="S57" s="184"/>
      <c r="T57" s="184"/>
      <c r="U57" s="184"/>
      <c r="V57" s="184"/>
      <c r="W57" s="184"/>
      <c r="X57" s="184"/>
      <c r="Y57" s="184"/>
      <c r="Z57" s="184"/>
    </row>
    <row r="58" spans="1:26" s="185" customFormat="1" ht="11.25">
      <c r="A58" s="192" t="s">
        <v>321</v>
      </c>
      <c r="B58" s="193" t="s">
        <v>271</v>
      </c>
      <c r="C58" s="193" t="s">
        <v>271</v>
      </c>
      <c r="D58" s="193" t="s">
        <v>271</v>
      </c>
      <c r="E58" s="193" t="s">
        <v>271</v>
      </c>
      <c r="F58" s="193" t="s">
        <v>271</v>
      </c>
      <c r="G58" s="193" t="s">
        <v>271</v>
      </c>
      <c r="H58" s="193" t="s">
        <v>271</v>
      </c>
      <c r="I58" s="193" t="s">
        <v>271</v>
      </c>
      <c r="J58" s="193" t="s">
        <v>271</v>
      </c>
      <c r="K58" s="193" t="s">
        <v>271</v>
      </c>
      <c r="L58" s="193" t="s">
        <v>271</v>
      </c>
      <c r="M58" s="193" t="s">
        <v>271</v>
      </c>
      <c r="N58" s="193" t="s">
        <v>271</v>
      </c>
      <c r="O58" s="193" t="s">
        <v>271</v>
      </c>
      <c r="P58" s="193" t="s">
        <v>271</v>
      </c>
      <c r="Q58" s="193" t="s">
        <v>271</v>
      </c>
      <c r="R58" s="193" t="s">
        <v>271</v>
      </c>
      <c r="S58" s="184"/>
      <c r="T58" s="184"/>
      <c r="U58" s="184"/>
      <c r="V58" s="184"/>
      <c r="W58" s="184"/>
      <c r="X58" s="184"/>
      <c r="Y58" s="184"/>
      <c r="Z58" s="184"/>
    </row>
    <row r="59" spans="1:26" s="185" customFormat="1" ht="11.25">
      <c r="A59" s="192" t="s">
        <v>322</v>
      </c>
      <c r="B59" s="193" t="s">
        <v>271</v>
      </c>
      <c r="C59" s="193" t="s">
        <v>271</v>
      </c>
      <c r="D59" s="193" t="s">
        <v>271</v>
      </c>
      <c r="E59" s="193" t="s">
        <v>271</v>
      </c>
      <c r="F59" s="193" t="s">
        <v>271</v>
      </c>
      <c r="G59" s="193" t="s">
        <v>271</v>
      </c>
      <c r="H59" s="193" t="s">
        <v>271</v>
      </c>
      <c r="I59" s="193" t="s">
        <v>271</v>
      </c>
      <c r="J59" s="193" t="s">
        <v>271</v>
      </c>
      <c r="K59" s="193" t="s">
        <v>271</v>
      </c>
      <c r="L59" s="193" t="s">
        <v>271</v>
      </c>
      <c r="M59" s="193" t="s">
        <v>271</v>
      </c>
      <c r="N59" s="193" t="s">
        <v>271</v>
      </c>
      <c r="O59" s="193" t="s">
        <v>271</v>
      </c>
      <c r="P59" s="193" t="s">
        <v>271</v>
      </c>
      <c r="Q59" s="193" t="s">
        <v>271</v>
      </c>
      <c r="R59" s="193" t="s">
        <v>271</v>
      </c>
      <c r="S59" s="184"/>
      <c r="T59" s="184"/>
      <c r="U59" s="184"/>
      <c r="V59" s="184"/>
      <c r="W59" s="184"/>
      <c r="X59" s="184"/>
      <c r="Y59" s="184"/>
      <c r="Z59" s="184"/>
    </row>
    <row r="60" spans="1:26" s="185" customFormat="1" ht="11.25">
      <c r="A60" s="192" t="s">
        <v>323</v>
      </c>
      <c r="B60" s="193">
        <v>17033</v>
      </c>
      <c r="C60" s="193">
        <v>17000</v>
      </c>
      <c r="D60" s="193">
        <v>14638</v>
      </c>
      <c r="E60" s="193">
        <v>12260</v>
      </c>
      <c r="F60" s="193">
        <v>7706</v>
      </c>
      <c r="G60" s="193">
        <v>11822</v>
      </c>
      <c r="H60" s="193">
        <v>13942</v>
      </c>
      <c r="I60" s="193">
        <v>12024</v>
      </c>
      <c r="J60" s="193">
        <v>13554</v>
      </c>
      <c r="K60" s="193">
        <v>9862</v>
      </c>
      <c r="L60" s="193">
        <v>8419</v>
      </c>
      <c r="M60" s="193">
        <v>11362</v>
      </c>
      <c r="N60" s="193">
        <v>14142</v>
      </c>
      <c r="O60" s="193">
        <v>15484</v>
      </c>
      <c r="P60" s="193">
        <v>15102</v>
      </c>
      <c r="Q60" s="193">
        <v>10337</v>
      </c>
      <c r="R60" s="194">
        <v>8651</v>
      </c>
      <c r="S60" s="184"/>
      <c r="T60" s="184"/>
      <c r="U60" s="184"/>
      <c r="V60" s="184"/>
      <c r="W60" s="184"/>
      <c r="X60" s="184"/>
      <c r="Y60" s="184"/>
      <c r="Z60" s="184"/>
    </row>
    <row r="61" spans="1:26" s="185" customFormat="1" ht="11.25">
      <c r="A61" s="192" t="s">
        <v>273</v>
      </c>
      <c r="B61" s="193" t="s">
        <v>271</v>
      </c>
      <c r="C61" s="193" t="s">
        <v>271</v>
      </c>
      <c r="D61" s="193" t="s">
        <v>271</v>
      </c>
      <c r="E61" s="193" t="s">
        <v>271</v>
      </c>
      <c r="F61" s="193" t="s">
        <v>271</v>
      </c>
      <c r="G61" s="193" t="s">
        <v>271</v>
      </c>
      <c r="H61" s="193" t="s">
        <v>271</v>
      </c>
      <c r="I61" s="193" t="s">
        <v>271</v>
      </c>
      <c r="J61" s="193" t="s">
        <v>271</v>
      </c>
      <c r="K61" s="193" t="s">
        <v>271</v>
      </c>
      <c r="L61" s="193" t="s">
        <v>271</v>
      </c>
      <c r="M61" s="193" t="s">
        <v>271</v>
      </c>
      <c r="N61" s="193" t="s">
        <v>271</v>
      </c>
      <c r="O61" s="193" t="s">
        <v>271</v>
      </c>
      <c r="P61" s="193" t="s">
        <v>271</v>
      </c>
      <c r="Q61" s="193" t="s">
        <v>271</v>
      </c>
      <c r="R61" s="193" t="s">
        <v>271</v>
      </c>
      <c r="S61" s="184"/>
      <c r="T61" s="184"/>
      <c r="U61" s="184"/>
      <c r="V61" s="184"/>
      <c r="W61" s="184"/>
      <c r="X61" s="184"/>
      <c r="Y61" s="184"/>
      <c r="Z61" s="184"/>
    </row>
    <row r="62" spans="1:26" s="185" customFormat="1" ht="11.25">
      <c r="A62" s="192" t="s">
        <v>324</v>
      </c>
      <c r="B62" s="193">
        <v>13731</v>
      </c>
      <c r="C62" s="193">
        <v>13726</v>
      </c>
      <c r="D62" s="193">
        <v>13964</v>
      </c>
      <c r="E62" s="193">
        <v>13796</v>
      </c>
      <c r="F62" s="193">
        <v>14049</v>
      </c>
      <c r="G62" s="193">
        <v>14026</v>
      </c>
      <c r="H62" s="193">
        <v>14180</v>
      </c>
      <c r="I62" s="193">
        <v>13968</v>
      </c>
      <c r="J62" s="193">
        <v>13949</v>
      </c>
      <c r="K62" s="193">
        <v>14661</v>
      </c>
      <c r="L62" s="193">
        <v>14180</v>
      </c>
      <c r="M62" s="193">
        <v>14126</v>
      </c>
      <c r="N62" s="193">
        <v>13953</v>
      </c>
      <c r="O62" s="193">
        <v>11013</v>
      </c>
      <c r="P62" s="193">
        <v>11915</v>
      </c>
      <c r="Q62" s="193">
        <v>13834</v>
      </c>
      <c r="R62" s="194">
        <v>13461</v>
      </c>
      <c r="S62" s="184"/>
      <c r="T62" s="184"/>
      <c r="U62" s="184"/>
      <c r="V62" s="184"/>
      <c r="W62" s="184"/>
      <c r="X62" s="184"/>
      <c r="Y62" s="184"/>
      <c r="Z62" s="184"/>
    </row>
    <row r="63" spans="1:26" s="185" customFormat="1" ht="11.25">
      <c r="A63" s="192" t="s">
        <v>325</v>
      </c>
      <c r="B63" s="193" t="s">
        <v>271</v>
      </c>
      <c r="C63" s="193" t="s">
        <v>271</v>
      </c>
      <c r="D63" s="193" t="s">
        <v>271</v>
      </c>
      <c r="E63" s="193" t="s">
        <v>271</v>
      </c>
      <c r="F63" s="193" t="s">
        <v>271</v>
      </c>
      <c r="G63" s="193" t="s">
        <v>271</v>
      </c>
      <c r="H63" s="193" t="s">
        <v>271</v>
      </c>
      <c r="I63" s="193" t="s">
        <v>271</v>
      </c>
      <c r="J63" s="193" t="s">
        <v>271</v>
      </c>
      <c r="K63" s="193" t="s">
        <v>271</v>
      </c>
      <c r="L63" s="193" t="s">
        <v>271</v>
      </c>
      <c r="M63" s="193" t="s">
        <v>271</v>
      </c>
      <c r="N63" s="193" t="s">
        <v>271</v>
      </c>
      <c r="O63" s="193" t="s">
        <v>271</v>
      </c>
      <c r="P63" s="193" t="s">
        <v>271</v>
      </c>
      <c r="Q63" s="193" t="s">
        <v>271</v>
      </c>
      <c r="R63" s="193" t="s">
        <v>271</v>
      </c>
      <c r="S63" s="184"/>
      <c r="T63" s="184"/>
      <c r="U63" s="184"/>
      <c r="V63" s="184"/>
      <c r="W63" s="184"/>
      <c r="X63" s="184"/>
      <c r="Y63" s="184"/>
      <c r="Z63" s="184"/>
    </row>
    <row r="64" spans="1:26" s="185" customFormat="1" ht="11.25">
      <c r="A64" s="192" t="s">
        <v>326</v>
      </c>
      <c r="B64" s="193">
        <v>3500</v>
      </c>
      <c r="C64" s="193">
        <v>3329</v>
      </c>
      <c r="D64" s="193">
        <v>3800</v>
      </c>
      <c r="E64" s="193">
        <v>3948</v>
      </c>
      <c r="F64" s="193">
        <v>3967</v>
      </c>
      <c r="G64" s="193">
        <v>4018</v>
      </c>
      <c r="H64" s="193">
        <v>4160</v>
      </c>
      <c r="I64" s="193">
        <v>2408</v>
      </c>
      <c r="J64" s="193">
        <v>3814</v>
      </c>
      <c r="K64" s="193">
        <v>3832</v>
      </c>
      <c r="L64" s="193">
        <v>3926</v>
      </c>
      <c r="M64" s="193">
        <v>3976</v>
      </c>
      <c r="N64" s="193">
        <v>3915</v>
      </c>
      <c r="O64" s="193">
        <v>4018</v>
      </c>
      <c r="P64" s="193">
        <v>3822</v>
      </c>
      <c r="Q64" s="193">
        <v>3997</v>
      </c>
      <c r="R64" s="194">
        <v>3469</v>
      </c>
      <c r="S64" s="184"/>
      <c r="T64" s="184"/>
      <c r="U64" s="184"/>
      <c r="V64" s="184"/>
      <c r="W64" s="184"/>
      <c r="X64" s="184"/>
      <c r="Y64" s="184"/>
      <c r="Z64" s="184"/>
    </row>
    <row r="65" spans="1:26" s="185" customFormat="1" ht="11.25">
      <c r="A65" s="192" t="s">
        <v>327</v>
      </c>
      <c r="B65" s="193" t="s">
        <v>271</v>
      </c>
      <c r="C65" s="193" t="s">
        <v>271</v>
      </c>
      <c r="D65" s="193" t="s">
        <v>271</v>
      </c>
      <c r="E65" s="193" t="s">
        <v>271</v>
      </c>
      <c r="F65" s="193" t="s">
        <v>271</v>
      </c>
      <c r="G65" s="193" t="s">
        <v>271</v>
      </c>
      <c r="H65" s="193" t="s">
        <v>271</v>
      </c>
      <c r="I65" s="193" t="s">
        <v>271</v>
      </c>
      <c r="J65" s="193" t="s">
        <v>271</v>
      </c>
      <c r="K65" s="193" t="s">
        <v>271</v>
      </c>
      <c r="L65" s="193" t="s">
        <v>271</v>
      </c>
      <c r="M65" s="193" t="s">
        <v>271</v>
      </c>
      <c r="N65" s="193" t="s">
        <v>271</v>
      </c>
      <c r="O65" s="193" t="s">
        <v>271</v>
      </c>
      <c r="P65" s="193" t="s">
        <v>271</v>
      </c>
      <c r="Q65" s="193" t="s">
        <v>271</v>
      </c>
      <c r="R65" s="193" t="s">
        <v>271</v>
      </c>
      <c r="S65" s="184"/>
      <c r="T65" s="184"/>
      <c r="U65" s="184"/>
      <c r="V65" s="184"/>
      <c r="W65" s="184"/>
      <c r="X65" s="184"/>
      <c r="Y65" s="184"/>
      <c r="Z65" s="184"/>
    </row>
    <row r="66" spans="1:26" s="185" customFormat="1" ht="11.25">
      <c r="A66" s="192" t="s">
        <v>328</v>
      </c>
      <c r="B66" s="193" t="s">
        <v>271</v>
      </c>
      <c r="C66" s="193" t="s">
        <v>271</v>
      </c>
      <c r="D66" s="193" t="s">
        <v>271</v>
      </c>
      <c r="E66" s="193" t="s">
        <v>271</v>
      </c>
      <c r="F66" s="193" t="s">
        <v>271</v>
      </c>
      <c r="G66" s="193" t="s">
        <v>271</v>
      </c>
      <c r="H66" s="193" t="s">
        <v>271</v>
      </c>
      <c r="I66" s="193" t="s">
        <v>271</v>
      </c>
      <c r="J66" s="193" t="s">
        <v>271</v>
      </c>
      <c r="K66" s="193" t="s">
        <v>271</v>
      </c>
      <c r="L66" s="193" t="s">
        <v>271</v>
      </c>
      <c r="M66" s="193" t="s">
        <v>271</v>
      </c>
      <c r="N66" s="193" t="s">
        <v>271</v>
      </c>
      <c r="O66" s="193" t="s">
        <v>271</v>
      </c>
      <c r="P66" s="193" t="s">
        <v>271</v>
      </c>
      <c r="Q66" s="193" t="s">
        <v>271</v>
      </c>
      <c r="R66" s="193" t="s">
        <v>271</v>
      </c>
      <c r="S66" s="184"/>
      <c r="T66" s="184"/>
      <c r="U66" s="184"/>
      <c r="V66" s="184"/>
      <c r="W66" s="184"/>
      <c r="X66" s="184"/>
      <c r="Y66" s="184"/>
      <c r="Z66" s="184"/>
    </row>
    <row r="67" spans="1:26" s="185" customFormat="1" ht="11.25">
      <c r="A67" s="192" t="s">
        <v>329</v>
      </c>
      <c r="B67" s="193" t="s">
        <v>271</v>
      </c>
      <c r="C67" s="193" t="s">
        <v>271</v>
      </c>
      <c r="D67" s="193" t="s">
        <v>271</v>
      </c>
      <c r="E67" s="193" t="s">
        <v>271</v>
      </c>
      <c r="F67" s="193" t="s">
        <v>271</v>
      </c>
      <c r="G67" s="193" t="s">
        <v>271</v>
      </c>
      <c r="H67" s="193" t="s">
        <v>271</v>
      </c>
      <c r="I67" s="193" t="s">
        <v>271</v>
      </c>
      <c r="J67" s="193" t="s">
        <v>271</v>
      </c>
      <c r="K67" s="193" t="s">
        <v>271</v>
      </c>
      <c r="L67" s="193" t="s">
        <v>271</v>
      </c>
      <c r="M67" s="193" t="s">
        <v>271</v>
      </c>
      <c r="N67" s="193" t="s">
        <v>271</v>
      </c>
      <c r="O67" s="193" t="s">
        <v>271</v>
      </c>
      <c r="P67" s="193" t="s">
        <v>271</v>
      </c>
      <c r="Q67" s="193" t="s">
        <v>271</v>
      </c>
      <c r="R67" s="193" t="s">
        <v>271</v>
      </c>
      <c r="S67" s="184"/>
      <c r="T67" s="184"/>
      <c r="U67" s="184"/>
      <c r="V67" s="184"/>
      <c r="W67" s="184"/>
      <c r="X67" s="184"/>
      <c r="Y67" s="184"/>
      <c r="Z67" s="184"/>
    </row>
    <row r="68" spans="1:26" s="185" customFormat="1" ht="11.25">
      <c r="A68" s="192" t="s">
        <v>330</v>
      </c>
      <c r="B68" s="193">
        <v>0</v>
      </c>
      <c r="C68" s="193">
        <v>0</v>
      </c>
      <c r="D68" s="193">
        <v>0</v>
      </c>
      <c r="E68" s="193">
        <v>0</v>
      </c>
      <c r="F68" s="193">
        <v>0</v>
      </c>
      <c r="G68" s="193">
        <v>0</v>
      </c>
      <c r="H68" s="193">
        <v>1386</v>
      </c>
      <c r="I68" s="193">
        <v>5400</v>
      </c>
      <c r="J68" s="193">
        <v>5307</v>
      </c>
      <c r="K68" s="193">
        <v>5198</v>
      </c>
      <c r="L68" s="193">
        <v>5456</v>
      </c>
      <c r="M68" s="193">
        <v>5446</v>
      </c>
      <c r="N68" s="193">
        <v>5513</v>
      </c>
      <c r="O68" s="193">
        <v>4906</v>
      </c>
      <c r="P68" s="193">
        <v>5548</v>
      </c>
      <c r="Q68" s="193">
        <v>5555</v>
      </c>
      <c r="R68" s="194">
        <v>5632</v>
      </c>
      <c r="S68" s="184"/>
      <c r="T68" s="184"/>
      <c r="U68" s="184"/>
      <c r="V68" s="184"/>
      <c r="W68" s="184"/>
      <c r="X68" s="184"/>
      <c r="Y68" s="184"/>
      <c r="Z68" s="184"/>
    </row>
    <row r="69" spans="1:26" s="185" customFormat="1" ht="11.25">
      <c r="A69" s="192" t="s">
        <v>331</v>
      </c>
      <c r="B69" s="193">
        <v>4622</v>
      </c>
      <c r="C69" s="193">
        <v>4952</v>
      </c>
      <c r="D69" s="193">
        <v>3971</v>
      </c>
      <c r="E69" s="193">
        <v>3956</v>
      </c>
      <c r="F69" s="193">
        <v>4609</v>
      </c>
      <c r="G69" s="193">
        <v>4779</v>
      </c>
      <c r="H69" s="193">
        <v>4647</v>
      </c>
      <c r="I69" s="193">
        <v>5019</v>
      </c>
      <c r="J69" s="193">
        <v>5042</v>
      </c>
      <c r="K69" s="193">
        <v>4696</v>
      </c>
      <c r="L69" s="193">
        <v>4761</v>
      </c>
      <c r="M69" s="193">
        <v>5257</v>
      </c>
      <c r="N69" s="193">
        <v>5528</v>
      </c>
      <c r="O69" s="193">
        <v>5207</v>
      </c>
      <c r="P69" s="193">
        <v>5459</v>
      </c>
      <c r="Q69" s="193">
        <v>5884</v>
      </c>
      <c r="R69" s="194">
        <v>5548</v>
      </c>
      <c r="S69" s="184"/>
      <c r="T69" s="184"/>
      <c r="U69" s="184"/>
      <c r="V69" s="184"/>
      <c r="W69" s="184"/>
      <c r="X69" s="184"/>
      <c r="Y69" s="184"/>
      <c r="Z69" s="184"/>
    </row>
    <row r="70" spans="1:26" s="185" customFormat="1" ht="11.25">
      <c r="A70" s="192" t="s">
        <v>332</v>
      </c>
      <c r="B70" s="193">
        <v>12036</v>
      </c>
      <c r="C70" s="193">
        <v>11689</v>
      </c>
      <c r="D70" s="193">
        <v>11050</v>
      </c>
      <c r="E70" s="193">
        <v>11022</v>
      </c>
      <c r="F70" s="193">
        <v>12135</v>
      </c>
      <c r="G70" s="193">
        <v>11437</v>
      </c>
      <c r="H70" s="193">
        <v>11261</v>
      </c>
      <c r="I70" s="193">
        <v>10797</v>
      </c>
      <c r="J70" s="193">
        <v>11394</v>
      </c>
      <c r="K70" s="193">
        <v>13117</v>
      </c>
      <c r="L70" s="193">
        <v>16494</v>
      </c>
      <c r="M70" s="193">
        <v>17103</v>
      </c>
      <c r="N70" s="193">
        <v>17953</v>
      </c>
      <c r="O70" s="193">
        <v>17864</v>
      </c>
      <c r="P70" s="193">
        <v>17026</v>
      </c>
      <c r="Q70" s="193">
        <v>17727</v>
      </c>
      <c r="R70" s="194">
        <v>18012</v>
      </c>
      <c r="S70" s="184"/>
      <c r="T70" s="184"/>
      <c r="U70" s="184"/>
      <c r="V70" s="184"/>
      <c r="W70" s="184"/>
      <c r="X70" s="184"/>
      <c r="Y70" s="184"/>
      <c r="Z70" s="184"/>
    </row>
    <row r="71" spans="1:26" s="185" customFormat="1" ht="11.25">
      <c r="A71" s="192" t="s">
        <v>333</v>
      </c>
      <c r="B71" s="193">
        <v>19220</v>
      </c>
      <c r="C71" s="193">
        <v>19511</v>
      </c>
      <c r="D71" s="193">
        <v>19260</v>
      </c>
      <c r="E71" s="193">
        <v>19928</v>
      </c>
      <c r="F71" s="193">
        <v>19427</v>
      </c>
      <c r="G71" s="193">
        <v>19216</v>
      </c>
      <c r="H71" s="193">
        <v>19476</v>
      </c>
      <c r="I71" s="193">
        <v>20894</v>
      </c>
      <c r="J71" s="193">
        <v>21853</v>
      </c>
      <c r="K71" s="193">
        <v>22974</v>
      </c>
      <c r="L71" s="193">
        <v>22479</v>
      </c>
      <c r="M71" s="193">
        <v>22773</v>
      </c>
      <c r="N71" s="193">
        <v>22295</v>
      </c>
      <c r="O71" s="193">
        <v>22731</v>
      </c>
      <c r="P71" s="193">
        <v>22716</v>
      </c>
      <c r="Q71" s="193">
        <v>23271</v>
      </c>
      <c r="R71" s="194">
        <v>22906</v>
      </c>
      <c r="S71" s="184"/>
      <c r="T71" s="184"/>
      <c r="U71" s="184"/>
      <c r="V71" s="184"/>
      <c r="W71" s="184"/>
      <c r="X71" s="184"/>
      <c r="Y71" s="184"/>
      <c r="Z71" s="184"/>
    </row>
    <row r="72" spans="1:26" s="185" customFormat="1" ht="11.25">
      <c r="A72" s="192" t="s">
        <v>334</v>
      </c>
      <c r="B72" s="193">
        <v>68190</v>
      </c>
      <c r="C72" s="193">
        <v>76760</v>
      </c>
      <c r="D72" s="193">
        <v>63540</v>
      </c>
      <c r="E72" s="193">
        <v>61395</v>
      </c>
      <c r="F72" s="193">
        <v>73156</v>
      </c>
      <c r="G72" s="193">
        <v>69935</v>
      </c>
      <c r="H72" s="193">
        <v>74274</v>
      </c>
      <c r="I72" s="193">
        <v>69928</v>
      </c>
      <c r="J72" s="193">
        <v>73583</v>
      </c>
      <c r="K72" s="193">
        <v>73188</v>
      </c>
      <c r="L72" s="193">
        <v>57316</v>
      </c>
      <c r="M72" s="193">
        <v>72109</v>
      </c>
      <c r="N72" s="193">
        <v>68111</v>
      </c>
      <c r="O72" s="193">
        <v>67415</v>
      </c>
      <c r="P72" s="193">
        <v>77486</v>
      </c>
      <c r="Q72" s="193">
        <v>72377</v>
      </c>
      <c r="R72" s="194">
        <v>66977</v>
      </c>
      <c r="S72" s="184"/>
      <c r="T72" s="184"/>
      <c r="U72" s="184"/>
      <c r="V72" s="184"/>
      <c r="W72" s="184"/>
      <c r="X72" s="184"/>
      <c r="Y72" s="184"/>
      <c r="Z72" s="184"/>
    </row>
    <row r="73" spans="1:26" s="185" customFormat="1" ht="11.25">
      <c r="A73" s="192" t="s">
        <v>335</v>
      </c>
      <c r="B73" s="193">
        <v>65750</v>
      </c>
      <c r="C73" s="193">
        <v>70543</v>
      </c>
      <c r="D73" s="193">
        <v>78468</v>
      </c>
      <c r="E73" s="193">
        <v>89353</v>
      </c>
      <c r="F73" s="193">
        <v>88282</v>
      </c>
      <c r="G73" s="193">
        <v>88964</v>
      </c>
      <c r="H73" s="193">
        <v>94671</v>
      </c>
      <c r="I73" s="193">
        <v>98146</v>
      </c>
      <c r="J73" s="193">
        <v>100140</v>
      </c>
      <c r="K73" s="193">
        <v>95133</v>
      </c>
      <c r="L73" s="193">
        <v>85063</v>
      </c>
      <c r="M73" s="193">
        <v>90093</v>
      </c>
      <c r="N73" s="193">
        <v>87848</v>
      </c>
      <c r="O73" s="193">
        <v>88686</v>
      </c>
      <c r="P73" s="193">
        <v>79999</v>
      </c>
      <c r="Q73" s="193">
        <v>81618</v>
      </c>
      <c r="R73" s="194">
        <v>75451</v>
      </c>
      <c r="S73" s="184"/>
      <c r="T73" s="184"/>
      <c r="U73" s="184"/>
      <c r="V73" s="184"/>
      <c r="W73" s="184"/>
      <c r="X73" s="184"/>
      <c r="Y73" s="184"/>
      <c r="Z73" s="184"/>
    </row>
    <row r="74" spans="1:26" s="185" customFormat="1" ht="11.25">
      <c r="A74" s="192" t="s">
        <v>336</v>
      </c>
      <c r="B74" s="193" t="s">
        <v>271</v>
      </c>
      <c r="C74" s="193" t="s">
        <v>271</v>
      </c>
      <c r="D74" s="193" t="s">
        <v>271</v>
      </c>
      <c r="E74" s="193" t="s">
        <v>271</v>
      </c>
      <c r="F74" s="193" t="s">
        <v>271</v>
      </c>
      <c r="G74" s="193" t="s">
        <v>271</v>
      </c>
      <c r="H74" s="193" t="s">
        <v>271</v>
      </c>
      <c r="I74" s="193" t="s">
        <v>271</v>
      </c>
      <c r="J74" s="193" t="s">
        <v>271</v>
      </c>
      <c r="K74" s="193" t="s">
        <v>271</v>
      </c>
      <c r="L74" s="193" t="s">
        <v>271</v>
      </c>
      <c r="M74" s="193" t="s">
        <v>271</v>
      </c>
      <c r="N74" s="193" t="s">
        <v>271</v>
      </c>
      <c r="O74" s="193" t="s">
        <v>271</v>
      </c>
      <c r="P74" s="193" t="s">
        <v>271</v>
      </c>
      <c r="Q74" s="193" t="s">
        <v>271</v>
      </c>
      <c r="R74" s="193" t="s">
        <v>271</v>
      </c>
      <c r="S74" s="184"/>
      <c r="T74" s="184"/>
      <c r="U74" s="184"/>
      <c r="V74" s="184"/>
      <c r="W74" s="184"/>
      <c r="X74" s="184"/>
      <c r="Y74" s="184"/>
      <c r="Z74" s="184"/>
    </row>
    <row r="75" spans="1:26" s="185" customFormat="1" ht="11.25">
      <c r="A75" s="192" t="s">
        <v>337</v>
      </c>
      <c r="B75" s="193" t="s">
        <v>271</v>
      </c>
      <c r="C75" s="193" t="s">
        <v>271</v>
      </c>
      <c r="D75" s="193" t="s">
        <v>271</v>
      </c>
      <c r="E75" s="193" t="s">
        <v>271</v>
      </c>
      <c r="F75" s="193" t="s">
        <v>271</v>
      </c>
      <c r="G75" s="193" t="s">
        <v>271</v>
      </c>
      <c r="H75" s="193" t="s">
        <v>271</v>
      </c>
      <c r="I75" s="193" t="s">
        <v>271</v>
      </c>
      <c r="J75" s="193" t="s">
        <v>271</v>
      </c>
      <c r="K75" s="193" t="s">
        <v>271</v>
      </c>
      <c r="L75" s="193" t="s">
        <v>271</v>
      </c>
      <c r="M75" s="193" t="s">
        <v>271</v>
      </c>
      <c r="N75" s="193" t="s">
        <v>271</v>
      </c>
      <c r="O75" s="193" t="s">
        <v>271</v>
      </c>
      <c r="P75" s="193" t="s">
        <v>271</v>
      </c>
      <c r="Q75" s="193" t="s">
        <v>271</v>
      </c>
      <c r="R75" s="193" t="s">
        <v>271</v>
      </c>
      <c r="S75" s="184"/>
      <c r="T75" s="184"/>
      <c r="U75" s="184"/>
      <c r="V75" s="184"/>
      <c r="W75" s="184"/>
      <c r="X75" s="184"/>
      <c r="Y75" s="184"/>
      <c r="Z75" s="184"/>
    </row>
    <row r="76" spans="1:26" s="185" customFormat="1" ht="11.25">
      <c r="A76" s="192" t="s">
        <v>338</v>
      </c>
      <c r="B76" s="193" t="s">
        <v>271</v>
      </c>
      <c r="C76" s="193" t="s">
        <v>271</v>
      </c>
      <c r="D76" s="193" t="s">
        <v>271</v>
      </c>
      <c r="E76" s="193" t="s">
        <v>271</v>
      </c>
      <c r="F76" s="193" t="s">
        <v>271</v>
      </c>
      <c r="G76" s="193" t="s">
        <v>271</v>
      </c>
      <c r="H76" s="193" t="s">
        <v>271</v>
      </c>
      <c r="I76" s="193" t="s">
        <v>271</v>
      </c>
      <c r="J76" s="193" t="s">
        <v>271</v>
      </c>
      <c r="K76" s="193" t="s">
        <v>271</v>
      </c>
      <c r="L76" s="193" t="s">
        <v>271</v>
      </c>
      <c r="M76" s="193" t="s">
        <v>271</v>
      </c>
      <c r="N76" s="193" t="s">
        <v>271</v>
      </c>
      <c r="O76" s="193" t="s">
        <v>271</v>
      </c>
      <c r="P76" s="193" t="s">
        <v>271</v>
      </c>
      <c r="Q76" s="193" t="s">
        <v>271</v>
      </c>
      <c r="R76" s="193" t="s">
        <v>271</v>
      </c>
      <c r="S76" s="184"/>
      <c r="T76" s="184"/>
      <c r="U76" s="184"/>
      <c r="V76" s="184"/>
      <c r="W76" s="184"/>
      <c r="X76" s="184"/>
      <c r="Y76" s="184"/>
      <c r="Z76" s="184"/>
    </row>
    <row r="77" spans="1:26" s="185" customFormat="1" ht="11.25">
      <c r="A77" s="192" t="s">
        <v>339</v>
      </c>
      <c r="B77" s="193">
        <v>23636</v>
      </c>
      <c r="C77" s="193">
        <v>22953</v>
      </c>
      <c r="D77" s="193">
        <v>23448</v>
      </c>
      <c r="E77" s="193">
        <v>23351</v>
      </c>
      <c r="F77" s="193">
        <v>24363</v>
      </c>
      <c r="G77" s="193">
        <v>24895</v>
      </c>
      <c r="H77" s="193">
        <v>25142</v>
      </c>
      <c r="I77" s="193">
        <v>25409</v>
      </c>
      <c r="J77" s="193">
        <v>25830</v>
      </c>
      <c r="K77" s="193">
        <v>25830</v>
      </c>
      <c r="L77" s="193">
        <v>26446</v>
      </c>
      <c r="M77" s="193">
        <v>26811</v>
      </c>
      <c r="N77" s="193">
        <v>27234</v>
      </c>
      <c r="O77" s="193">
        <v>27487</v>
      </c>
      <c r="P77" s="193">
        <v>26958</v>
      </c>
      <c r="Q77" s="193">
        <v>23341</v>
      </c>
      <c r="R77" s="194">
        <f>Q77</f>
        <v>23341</v>
      </c>
      <c r="S77" s="184"/>
      <c r="T77" s="184"/>
      <c r="U77" s="184"/>
      <c r="V77" s="184"/>
      <c r="W77" s="184"/>
      <c r="X77" s="184"/>
      <c r="Y77" s="184"/>
      <c r="Z77" s="184"/>
    </row>
    <row r="78" ht="11.25"/>
    <row r="79" ht="11.25"/>
    <row r="80" ht="11.25"/>
  </sheetData>
  <printOptions/>
  <pageMargins left="0.75" right="0.75" top="1" bottom="1" header="0.5" footer="0.5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zoomScale="85" zoomScaleNormal="85" workbookViewId="0" topLeftCell="A1">
      <selection activeCell="A45" sqref="A45"/>
    </sheetView>
  </sheetViews>
  <sheetFormatPr defaultColWidth="9.140625" defaultRowHeight="12.75"/>
  <cols>
    <col min="1" max="1" width="38.57421875" style="0" customWidth="1"/>
    <col min="2" max="2" width="22.421875" style="0" customWidth="1"/>
    <col min="3" max="3" width="17.28125" style="0" bestFit="1" customWidth="1"/>
    <col min="4" max="4" width="16.421875" style="0" customWidth="1"/>
  </cols>
  <sheetData>
    <row r="1" ht="34.5" customHeight="1">
      <c r="A1" s="43" t="s">
        <v>31</v>
      </c>
    </row>
    <row r="2" ht="15" customHeight="1">
      <c r="A2" s="44"/>
    </row>
    <row r="3" ht="15" customHeight="1">
      <c r="A3" s="45" t="s">
        <v>32</v>
      </c>
    </row>
    <row r="4" ht="15" customHeight="1"/>
    <row r="5" ht="27.75" customHeight="1"/>
    <row r="6" spans="2:3" ht="36" customHeight="1">
      <c r="B6" s="46" t="s">
        <v>33</v>
      </c>
      <c r="C6" s="46" t="s">
        <v>34</v>
      </c>
    </row>
    <row r="7" spans="1:6" ht="15" customHeight="1">
      <c r="A7" s="47" t="s">
        <v>35</v>
      </c>
      <c r="B7" s="47">
        <v>36</v>
      </c>
      <c r="C7" s="48">
        <v>104</v>
      </c>
      <c r="D7" t="s">
        <v>36</v>
      </c>
      <c r="E7">
        <f>+B8</f>
        <v>5</v>
      </c>
      <c r="F7">
        <f>+C8</f>
        <v>59</v>
      </c>
    </row>
    <row r="8" spans="1:6" ht="15" customHeight="1">
      <c r="A8" t="s">
        <v>36</v>
      </c>
      <c r="B8">
        <v>5</v>
      </c>
      <c r="C8" s="48">
        <v>59</v>
      </c>
      <c r="D8" s="47" t="s">
        <v>37</v>
      </c>
      <c r="E8">
        <f>+B12</f>
        <v>5</v>
      </c>
      <c r="F8">
        <f>+C12</f>
        <v>19</v>
      </c>
    </row>
    <row r="9" spans="1:6" ht="15" customHeight="1">
      <c r="A9" t="s">
        <v>38</v>
      </c>
      <c r="B9">
        <v>4</v>
      </c>
      <c r="C9" s="48">
        <v>55</v>
      </c>
      <c r="D9" t="s">
        <v>39</v>
      </c>
      <c r="E9">
        <f>+B14</f>
        <v>6</v>
      </c>
      <c r="F9">
        <f>+C14</f>
        <v>17</v>
      </c>
    </row>
    <row r="10" spans="1:6" ht="15" customHeight="1">
      <c r="A10" t="s">
        <v>40</v>
      </c>
      <c r="B10">
        <v>6</v>
      </c>
      <c r="C10" s="48">
        <v>31</v>
      </c>
      <c r="D10" t="s">
        <v>41</v>
      </c>
      <c r="E10">
        <f aca="true" t="shared" si="0" ref="E10:F17">+B18</f>
        <v>1</v>
      </c>
      <c r="F10">
        <f t="shared" si="0"/>
        <v>10</v>
      </c>
    </row>
    <row r="11" spans="1:6" ht="15" customHeight="1">
      <c r="A11" t="s">
        <v>42</v>
      </c>
      <c r="B11">
        <v>1</v>
      </c>
      <c r="C11" s="48">
        <v>20</v>
      </c>
      <c r="D11" t="s">
        <v>43</v>
      </c>
      <c r="E11">
        <f t="shared" si="0"/>
        <v>1</v>
      </c>
      <c r="F11">
        <f t="shared" si="0"/>
        <v>8</v>
      </c>
    </row>
    <row r="12" spans="1:6" ht="15" customHeight="1">
      <c r="A12" s="47" t="s">
        <v>37</v>
      </c>
      <c r="B12" s="47">
        <v>5</v>
      </c>
      <c r="C12" s="48">
        <v>19</v>
      </c>
      <c r="D12" t="s">
        <v>44</v>
      </c>
      <c r="E12">
        <f t="shared" si="0"/>
        <v>2</v>
      </c>
      <c r="F12">
        <f t="shared" si="0"/>
        <v>7</v>
      </c>
    </row>
    <row r="13" spans="1:6" ht="15" customHeight="1">
      <c r="A13" t="s">
        <v>45</v>
      </c>
      <c r="B13">
        <v>6</v>
      </c>
      <c r="C13" s="48">
        <v>18</v>
      </c>
      <c r="D13" t="s">
        <v>46</v>
      </c>
      <c r="E13">
        <f t="shared" si="0"/>
        <v>1</v>
      </c>
      <c r="F13">
        <f t="shared" si="0"/>
        <v>6</v>
      </c>
    </row>
    <row r="14" spans="1:6" ht="15" customHeight="1">
      <c r="A14" t="s">
        <v>39</v>
      </c>
      <c r="B14">
        <v>6</v>
      </c>
      <c r="C14" s="48">
        <v>17</v>
      </c>
      <c r="D14" t="s">
        <v>47</v>
      </c>
      <c r="E14">
        <f t="shared" si="0"/>
        <v>1</v>
      </c>
      <c r="F14">
        <f t="shared" si="0"/>
        <v>5</v>
      </c>
    </row>
    <row r="15" spans="1:6" ht="15" customHeight="1">
      <c r="A15" t="s">
        <v>48</v>
      </c>
      <c r="B15">
        <v>3</v>
      </c>
      <c r="C15" s="48">
        <v>17</v>
      </c>
      <c r="D15" t="s">
        <v>49</v>
      </c>
      <c r="E15">
        <f t="shared" si="0"/>
        <v>1</v>
      </c>
      <c r="F15">
        <f t="shared" si="0"/>
        <v>5</v>
      </c>
    </row>
    <row r="16" spans="1:6" ht="15" customHeight="1">
      <c r="A16" t="s">
        <v>50</v>
      </c>
      <c r="B16">
        <v>2</v>
      </c>
      <c r="C16" s="48">
        <v>15</v>
      </c>
      <c r="D16" t="s">
        <v>51</v>
      </c>
      <c r="E16">
        <f t="shared" si="0"/>
        <v>3</v>
      </c>
      <c r="F16">
        <f t="shared" si="0"/>
        <v>4</v>
      </c>
    </row>
    <row r="17" spans="1:6" ht="15" customHeight="1">
      <c r="A17" t="s">
        <v>52</v>
      </c>
      <c r="B17">
        <v>1</v>
      </c>
      <c r="C17" s="48">
        <v>11</v>
      </c>
      <c r="D17" t="s">
        <v>53</v>
      </c>
      <c r="E17">
        <f t="shared" si="0"/>
        <v>1</v>
      </c>
      <c r="F17">
        <f t="shared" si="0"/>
        <v>4</v>
      </c>
    </row>
    <row r="18" spans="1:6" ht="15" customHeight="1">
      <c r="A18" t="s">
        <v>41</v>
      </c>
      <c r="B18">
        <v>1</v>
      </c>
      <c r="C18" s="48">
        <v>10</v>
      </c>
      <c r="D18" t="s">
        <v>54</v>
      </c>
      <c r="E18">
        <f>+B28</f>
        <v>1</v>
      </c>
      <c r="F18">
        <f>+C28</f>
        <v>2</v>
      </c>
    </row>
    <row r="19" spans="1:6" ht="15" customHeight="1">
      <c r="A19" t="s">
        <v>43</v>
      </c>
      <c r="B19">
        <v>1</v>
      </c>
      <c r="C19" s="48">
        <v>8</v>
      </c>
      <c r="D19" t="s">
        <v>55</v>
      </c>
      <c r="E19">
        <f>+B31</f>
        <v>1</v>
      </c>
      <c r="F19">
        <f>+C31</f>
        <v>2</v>
      </c>
    </row>
    <row r="20" spans="1:6" ht="15" customHeight="1">
      <c r="A20" t="s">
        <v>44</v>
      </c>
      <c r="B20">
        <v>2</v>
      </c>
      <c r="C20" s="48">
        <v>7</v>
      </c>
      <c r="D20" t="s">
        <v>56</v>
      </c>
      <c r="E20">
        <f aca="true" t="shared" si="1" ref="E20:F22">+B34</f>
        <v>1</v>
      </c>
      <c r="F20">
        <f t="shared" si="1"/>
        <v>1</v>
      </c>
    </row>
    <row r="21" spans="1:6" ht="15" customHeight="1">
      <c r="A21" t="s">
        <v>46</v>
      </c>
      <c r="B21">
        <v>1</v>
      </c>
      <c r="C21" s="48">
        <v>6</v>
      </c>
      <c r="D21" t="s">
        <v>57</v>
      </c>
      <c r="E21">
        <f t="shared" si="1"/>
        <v>0</v>
      </c>
      <c r="F21">
        <f t="shared" si="1"/>
        <v>1</v>
      </c>
    </row>
    <row r="22" spans="1:6" ht="15" customHeight="1">
      <c r="A22" t="s">
        <v>47</v>
      </c>
      <c r="B22">
        <v>1</v>
      </c>
      <c r="C22" s="48">
        <v>5</v>
      </c>
      <c r="D22" t="s">
        <v>58</v>
      </c>
      <c r="E22">
        <f t="shared" si="1"/>
        <v>0</v>
      </c>
      <c r="F22">
        <f t="shared" si="1"/>
        <v>1</v>
      </c>
    </row>
    <row r="23" spans="1:6" ht="15" customHeight="1">
      <c r="A23" t="s">
        <v>49</v>
      </c>
      <c r="B23">
        <v>1</v>
      </c>
      <c r="C23" s="48">
        <v>5</v>
      </c>
      <c r="D23" t="s">
        <v>59</v>
      </c>
      <c r="E23">
        <f>+B39</f>
        <v>62</v>
      </c>
      <c r="F23">
        <f>+C39</f>
        <v>288</v>
      </c>
    </row>
    <row r="24" spans="1:3" ht="15" customHeight="1">
      <c r="A24" t="s">
        <v>51</v>
      </c>
      <c r="B24">
        <v>3</v>
      </c>
      <c r="C24" s="48">
        <v>4</v>
      </c>
    </row>
    <row r="25" spans="1:3" ht="15" customHeight="1">
      <c r="A25" t="s">
        <v>53</v>
      </c>
      <c r="B25">
        <v>1</v>
      </c>
      <c r="C25" s="48">
        <v>4</v>
      </c>
    </row>
    <row r="26" spans="1:3" ht="15" customHeight="1">
      <c r="A26" t="s">
        <v>60</v>
      </c>
      <c r="B26">
        <v>2</v>
      </c>
      <c r="C26" s="48">
        <v>2</v>
      </c>
    </row>
    <row r="27" spans="1:3" ht="15" customHeight="1">
      <c r="A27" t="s">
        <v>61</v>
      </c>
      <c r="B27">
        <v>0</v>
      </c>
      <c r="C27" s="48">
        <v>2</v>
      </c>
    </row>
    <row r="28" spans="1:3" ht="15" customHeight="1">
      <c r="A28" t="s">
        <v>54</v>
      </c>
      <c r="B28">
        <v>1</v>
      </c>
      <c r="C28" s="48">
        <v>2</v>
      </c>
    </row>
    <row r="29" spans="1:3" ht="15" customHeight="1">
      <c r="A29" t="s">
        <v>62</v>
      </c>
      <c r="B29">
        <v>0</v>
      </c>
      <c r="C29" s="48">
        <v>2</v>
      </c>
    </row>
    <row r="30" spans="1:3" ht="15" customHeight="1">
      <c r="A30" t="s">
        <v>63</v>
      </c>
      <c r="B30">
        <v>0</v>
      </c>
      <c r="C30" s="48">
        <v>2</v>
      </c>
    </row>
    <row r="31" spans="1:3" ht="15" customHeight="1">
      <c r="A31" t="s">
        <v>55</v>
      </c>
      <c r="B31">
        <v>1</v>
      </c>
      <c r="C31" s="48">
        <v>2</v>
      </c>
    </row>
    <row r="32" spans="1:3" ht="15" customHeight="1">
      <c r="A32" t="s">
        <v>64</v>
      </c>
      <c r="B32">
        <v>0</v>
      </c>
      <c r="C32" s="48">
        <v>2</v>
      </c>
    </row>
    <row r="33" spans="1:3" ht="15" customHeight="1">
      <c r="A33" t="s">
        <v>65</v>
      </c>
      <c r="B33">
        <v>1</v>
      </c>
      <c r="C33" s="48">
        <v>1</v>
      </c>
    </row>
    <row r="34" spans="1:3" ht="15" customHeight="1">
      <c r="A34" t="s">
        <v>56</v>
      </c>
      <c r="B34">
        <v>1</v>
      </c>
      <c r="C34" s="48">
        <v>1</v>
      </c>
    </row>
    <row r="35" spans="1:3" ht="15" customHeight="1">
      <c r="A35" t="s">
        <v>57</v>
      </c>
      <c r="B35">
        <v>0</v>
      </c>
      <c r="C35" s="48">
        <v>1</v>
      </c>
    </row>
    <row r="36" spans="1:3" ht="15" customHeight="1">
      <c r="A36" t="s">
        <v>58</v>
      </c>
      <c r="B36">
        <v>0</v>
      </c>
      <c r="C36" s="48">
        <v>1</v>
      </c>
    </row>
    <row r="37" spans="1:3" s="51" customFormat="1" ht="15" customHeight="1">
      <c r="A37" s="49" t="s">
        <v>66</v>
      </c>
      <c r="B37" s="50">
        <v>92</v>
      </c>
      <c r="C37" s="50">
        <v>439</v>
      </c>
    </row>
    <row r="38" spans="1:3" ht="15.75">
      <c r="A38" s="52" t="s">
        <v>67</v>
      </c>
      <c r="B38" s="51">
        <v>30</v>
      </c>
      <c r="C38" s="51">
        <v>151</v>
      </c>
    </row>
    <row r="39" spans="1:3" ht="12.75">
      <c r="A39" t="s">
        <v>68</v>
      </c>
      <c r="B39">
        <f>+B37-B38</f>
        <v>62</v>
      </c>
      <c r="C39">
        <f>+C37-C38</f>
        <v>288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80"/>
  <sheetViews>
    <sheetView zoomScale="75" zoomScaleNormal="75" workbookViewId="0" topLeftCell="A1">
      <selection activeCell="A43" sqref="A43"/>
    </sheetView>
  </sheetViews>
  <sheetFormatPr defaultColWidth="9.140625" defaultRowHeight="12.75"/>
  <cols>
    <col min="1" max="1" width="38.57421875" style="0" customWidth="1"/>
    <col min="5" max="5" width="22.140625" style="0" customWidth="1"/>
    <col min="15" max="15" width="20.7109375" style="0" customWidth="1"/>
    <col min="19" max="19" width="14.00390625" style="0" customWidth="1"/>
    <col min="29" max="29" width="24.140625" style="0" customWidth="1"/>
    <col min="33" max="33" width="18.8515625" style="0" customWidth="1"/>
    <col min="43" max="43" width="24.140625" style="0" customWidth="1"/>
    <col min="47" max="47" width="18.8515625" style="0" customWidth="1"/>
  </cols>
  <sheetData>
    <row r="1" spans="1:47" ht="34.5" customHeight="1">
      <c r="A1" s="43" t="s">
        <v>31</v>
      </c>
      <c r="E1" s="53"/>
      <c r="O1" s="53"/>
      <c r="S1" s="53"/>
      <c r="AC1" s="53"/>
      <c r="AG1" s="53"/>
      <c r="AQ1" s="53"/>
      <c r="AU1" s="53"/>
    </row>
    <row r="2" spans="1:47" ht="15" customHeight="1">
      <c r="A2" s="44" t="s">
        <v>104</v>
      </c>
      <c r="E2" s="54" t="s">
        <v>106</v>
      </c>
      <c r="O2" s="54" t="s">
        <v>109</v>
      </c>
      <c r="S2" s="54" t="s">
        <v>111</v>
      </c>
      <c r="AC2" s="54" t="s">
        <v>69</v>
      </c>
      <c r="AG2" s="54" t="s">
        <v>112</v>
      </c>
      <c r="AQ2" s="55" t="s">
        <v>113</v>
      </c>
      <c r="AU2" s="55" t="s">
        <v>114</v>
      </c>
    </row>
    <row r="3" spans="1:47" ht="15" customHeight="1">
      <c r="A3" s="45" t="s">
        <v>32</v>
      </c>
      <c r="E3" s="45" t="s">
        <v>107</v>
      </c>
      <c r="O3" s="56" t="s">
        <v>32</v>
      </c>
      <c r="S3" s="56" t="s">
        <v>107</v>
      </c>
      <c r="AC3" s="56" t="s">
        <v>32</v>
      </c>
      <c r="AG3" s="56" t="s">
        <v>107</v>
      </c>
      <c r="AQ3" s="56" t="s">
        <v>32</v>
      </c>
      <c r="AU3" s="56" t="s">
        <v>107</v>
      </c>
    </row>
    <row r="4" spans="5:55" ht="15" customHeight="1">
      <c r="E4" s="172" t="s">
        <v>70</v>
      </c>
      <c r="F4" s="172">
        <v>2005</v>
      </c>
      <c r="G4" s="172"/>
      <c r="H4" s="172">
        <v>2006</v>
      </c>
      <c r="I4" s="172"/>
      <c r="J4" s="172">
        <v>2007</v>
      </c>
      <c r="K4" s="172"/>
      <c r="L4" s="172" t="s">
        <v>108</v>
      </c>
      <c r="M4" s="172"/>
      <c r="S4" s="172" t="s">
        <v>70</v>
      </c>
      <c r="T4" s="172">
        <v>2005</v>
      </c>
      <c r="U4" s="172"/>
      <c r="V4" s="172">
        <v>2006</v>
      </c>
      <c r="W4" s="172"/>
      <c r="X4" s="172">
        <v>2007</v>
      </c>
      <c r="Y4" s="172"/>
      <c r="Z4" s="172" t="s">
        <v>108</v>
      </c>
      <c r="AA4" s="172"/>
      <c r="AG4" s="172" t="s">
        <v>70</v>
      </c>
      <c r="AH4" s="172">
        <v>2005</v>
      </c>
      <c r="AI4" s="172"/>
      <c r="AJ4" s="172">
        <v>2006</v>
      </c>
      <c r="AK4" s="172"/>
      <c r="AL4" s="172">
        <v>2007</v>
      </c>
      <c r="AM4" s="172"/>
      <c r="AN4" s="172" t="s">
        <v>108</v>
      </c>
      <c r="AO4" s="172"/>
      <c r="AU4" s="172" t="s">
        <v>70</v>
      </c>
      <c r="AV4" s="172">
        <v>2005</v>
      </c>
      <c r="AW4" s="172"/>
      <c r="AX4" s="172">
        <v>2006</v>
      </c>
      <c r="AY4" s="172"/>
      <c r="AZ4" s="172">
        <v>2007</v>
      </c>
      <c r="BA4" s="172"/>
      <c r="BB4" s="172" t="s">
        <v>108</v>
      </c>
      <c r="BC4" s="172"/>
    </row>
    <row r="5" spans="1:55" ht="15" customHeight="1">
      <c r="A5" s="57" t="s">
        <v>70</v>
      </c>
      <c r="B5" s="46" t="s">
        <v>71</v>
      </c>
      <c r="C5" s="58" t="s">
        <v>105</v>
      </c>
      <c r="E5" s="172"/>
      <c r="F5" s="46" t="s">
        <v>71</v>
      </c>
      <c r="G5" s="58" t="s">
        <v>105</v>
      </c>
      <c r="H5" s="46" t="s">
        <v>71</v>
      </c>
      <c r="I5" s="58" t="s">
        <v>105</v>
      </c>
      <c r="J5" s="46" t="s">
        <v>71</v>
      </c>
      <c r="K5" s="58" t="s">
        <v>105</v>
      </c>
      <c r="L5" s="46" t="s">
        <v>71</v>
      </c>
      <c r="M5" s="58" t="s">
        <v>105</v>
      </c>
      <c r="O5" s="57" t="s">
        <v>70</v>
      </c>
      <c r="P5" s="46" t="s">
        <v>71</v>
      </c>
      <c r="Q5" s="58" t="s">
        <v>110</v>
      </c>
      <c r="S5" s="172"/>
      <c r="T5" s="46" t="s">
        <v>71</v>
      </c>
      <c r="U5" s="58" t="s">
        <v>110</v>
      </c>
      <c r="V5" s="46" t="s">
        <v>71</v>
      </c>
      <c r="W5" s="58" t="s">
        <v>110</v>
      </c>
      <c r="X5" s="46" t="s">
        <v>71</v>
      </c>
      <c r="Y5" s="58" t="s">
        <v>110</v>
      </c>
      <c r="Z5" s="46" t="s">
        <v>71</v>
      </c>
      <c r="AA5" s="58" t="s">
        <v>110</v>
      </c>
      <c r="AC5" s="57" t="s">
        <v>70</v>
      </c>
      <c r="AD5" s="46" t="s">
        <v>71</v>
      </c>
      <c r="AE5" s="58" t="s">
        <v>72</v>
      </c>
      <c r="AG5" s="172"/>
      <c r="AH5" s="46" t="s">
        <v>71</v>
      </c>
      <c r="AI5" s="58" t="s">
        <v>72</v>
      </c>
      <c r="AJ5" s="46" t="s">
        <v>71</v>
      </c>
      <c r="AK5" s="58" t="s">
        <v>72</v>
      </c>
      <c r="AL5" s="46" t="s">
        <v>71</v>
      </c>
      <c r="AM5" s="58" t="s">
        <v>72</v>
      </c>
      <c r="AN5" s="46" t="s">
        <v>71</v>
      </c>
      <c r="AO5" s="58" t="s">
        <v>72</v>
      </c>
      <c r="AQ5" s="57" t="s">
        <v>70</v>
      </c>
      <c r="AR5" s="46" t="s">
        <v>71</v>
      </c>
      <c r="AS5" s="58" t="s">
        <v>72</v>
      </c>
      <c r="AU5" s="172"/>
      <c r="AV5" s="46" t="s">
        <v>71</v>
      </c>
      <c r="AW5" s="58" t="s">
        <v>72</v>
      </c>
      <c r="AX5" s="46" t="s">
        <v>71</v>
      </c>
      <c r="AY5" s="58" t="s">
        <v>72</v>
      </c>
      <c r="AZ5" s="46" t="s">
        <v>71</v>
      </c>
      <c r="BA5" s="58" t="s">
        <v>72</v>
      </c>
      <c r="BB5" s="46" t="s">
        <v>71</v>
      </c>
      <c r="BC5" s="58" t="s">
        <v>72</v>
      </c>
    </row>
    <row r="6" spans="1:55" ht="15" customHeight="1" hidden="1">
      <c r="A6" s="47" t="s">
        <v>73</v>
      </c>
      <c r="B6" s="48">
        <v>2</v>
      </c>
      <c r="C6" s="48">
        <v>81</v>
      </c>
      <c r="E6" s="47" t="s">
        <v>73</v>
      </c>
      <c r="F6" s="48">
        <v>2</v>
      </c>
      <c r="G6" s="48">
        <v>78</v>
      </c>
      <c r="H6" s="48">
        <v>2</v>
      </c>
      <c r="I6" s="48">
        <v>87.6</v>
      </c>
      <c r="J6" s="48">
        <v>2</v>
      </c>
      <c r="K6" s="48">
        <v>82.8</v>
      </c>
      <c r="L6" s="48">
        <v>2</v>
      </c>
      <c r="M6" s="48">
        <v>82.8</v>
      </c>
      <c r="O6" s="47" t="s">
        <v>73</v>
      </c>
      <c r="P6" s="48">
        <v>2</v>
      </c>
      <c r="Q6" s="48">
        <v>6.5</v>
      </c>
      <c r="S6" s="47" t="s">
        <v>73</v>
      </c>
      <c r="T6" s="48">
        <v>2</v>
      </c>
      <c r="U6" s="48">
        <v>2</v>
      </c>
      <c r="V6" s="48">
        <v>2</v>
      </c>
      <c r="W6" s="48">
        <v>6.7</v>
      </c>
      <c r="X6" s="48">
        <v>2</v>
      </c>
      <c r="Y6" s="48">
        <v>5.7</v>
      </c>
      <c r="Z6" s="48">
        <v>2</v>
      </c>
      <c r="AA6" s="48">
        <v>4.8</v>
      </c>
      <c r="AC6" s="47" t="s">
        <v>73</v>
      </c>
      <c r="AD6" s="48">
        <v>2</v>
      </c>
      <c r="AE6" s="48">
        <v>80.2</v>
      </c>
      <c r="AG6" s="47" t="s">
        <v>73</v>
      </c>
      <c r="AH6" s="48">
        <v>2</v>
      </c>
      <c r="AI6" s="48">
        <v>78</v>
      </c>
      <c r="AJ6" s="48">
        <v>2</v>
      </c>
      <c r="AK6" s="48">
        <v>87.6</v>
      </c>
      <c r="AL6" s="48">
        <v>2</v>
      </c>
      <c r="AM6" s="48">
        <v>82.7</v>
      </c>
      <c r="AN6" s="48">
        <v>2</v>
      </c>
      <c r="AO6" s="48">
        <v>82.8</v>
      </c>
      <c r="AQ6" s="47" t="s">
        <v>73</v>
      </c>
      <c r="AR6" s="48">
        <v>2</v>
      </c>
      <c r="AS6" s="48">
        <f aca="true" t="shared" si="0" ref="AS6:AS36">C6-AE6</f>
        <v>0.7999999999999972</v>
      </c>
      <c r="AU6" s="47" t="s">
        <v>73</v>
      </c>
      <c r="AV6" s="48">
        <v>2</v>
      </c>
      <c r="AW6" s="48">
        <f aca="true" t="shared" si="1" ref="AW6:AW36">G6-AI6</f>
        <v>0</v>
      </c>
      <c r="AX6" s="48">
        <v>2</v>
      </c>
      <c r="AY6" s="48">
        <f aca="true" t="shared" si="2" ref="AY6:AY36">I6-AK6</f>
        <v>0</v>
      </c>
      <c r="AZ6" s="48">
        <v>2</v>
      </c>
      <c r="BA6" s="48">
        <f aca="true" t="shared" si="3" ref="BA6:BA36">K6-AM6</f>
        <v>0.09999999999999432</v>
      </c>
      <c r="BB6" s="48">
        <v>2</v>
      </c>
      <c r="BC6" s="48">
        <f aca="true" t="shared" si="4" ref="BC6:BC36">M6-AO6</f>
        <v>0</v>
      </c>
    </row>
    <row r="7" spans="1:55" ht="15" customHeight="1" hidden="1">
      <c r="A7" s="47" t="s">
        <v>74</v>
      </c>
      <c r="B7" s="48">
        <v>1</v>
      </c>
      <c r="C7" s="48">
        <v>68</v>
      </c>
      <c r="E7" s="47" t="s">
        <v>74</v>
      </c>
      <c r="F7" s="48">
        <v>1</v>
      </c>
      <c r="G7" s="48">
        <v>76.3</v>
      </c>
      <c r="H7" s="48">
        <v>1</v>
      </c>
      <c r="I7" s="48">
        <v>76.1</v>
      </c>
      <c r="J7" s="48">
        <v>1</v>
      </c>
      <c r="K7" s="48">
        <v>73.8</v>
      </c>
      <c r="L7" s="48">
        <v>1</v>
      </c>
      <c r="M7" s="48">
        <v>75.4</v>
      </c>
      <c r="O7" s="47" t="s">
        <v>74</v>
      </c>
      <c r="P7" s="48">
        <v>1</v>
      </c>
      <c r="Q7" s="48">
        <v>2</v>
      </c>
      <c r="S7" s="47" t="s">
        <v>74</v>
      </c>
      <c r="T7" s="48">
        <v>1</v>
      </c>
      <c r="U7" s="48">
        <v>2.6</v>
      </c>
      <c r="V7" s="48">
        <v>1</v>
      </c>
      <c r="W7" s="48">
        <v>2.5</v>
      </c>
      <c r="X7" s="48">
        <v>1</v>
      </c>
      <c r="Y7" s="48">
        <v>4.9</v>
      </c>
      <c r="Z7" s="48">
        <v>1</v>
      </c>
      <c r="AA7" s="48">
        <v>3.3</v>
      </c>
      <c r="AC7" s="47" t="s">
        <v>74</v>
      </c>
      <c r="AD7" s="48">
        <v>1</v>
      </c>
      <c r="AE7" s="48">
        <v>65.9</v>
      </c>
      <c r="AG7" s="47" t="s">
        <v>74</v>
      </c>
      <c r="AH7" s="48">
        <v>1</v>
      </c>
      <c r="AI7" s="48">
        <v>76.3</v>
      </c>
      <c r="AJ7" s="48">
        <v>1</v>
      </c>
      <c r="AK7" s="48">
        <v>76.1</v>
      </c>
      <c r="AL7" s="48">
        <v>1</v>
      </c>
      <c r="AM7" s="48">
        <v>73.8</v>
      </c>
      <c r="AN7" s="48">
        <v>1</v>
      </c>
      <c r="AO7" s="48">
        <v>75.4</v>
      </c>
      <c r="AQ7" s="47" t="s">
        <v>74</v>
      </c>
      <c r="AR7" s="48">
        <v>1</v>
      </c>
      <c r="AS7" s="48">
        <f t="shared" si="0"/>
        <v>2.0999999999999943</v>
      </c>
      <c r="AU7" s="47" t="s">
        <v>74</v>
      </c>
      <c r="AV7" s="48">
        <v>1</v>
      </c>
      <c r="AW7" s="48">
        <f t="shared" si="1"/>
        <v>0</v>
      </c>
      <c r="AX7" s="48">
        <v>1</v>
      </c>
      <c r="AY7" s="48">
        <f t="shared" si="2"/>
        <v>0</v>
      </c>
      <c r="AZ7" s="48">
        <v>1</v>
      </c>
      <c r="BA7" s="48">
        <f t="shared" si="3"/>
        <v>0</v>
      </c>
      <c r="BB7" s="48">
        <v>1</v>
      </c>
      <c r="BC7" s="48">
        <f t="shared" si="4"/>
        <v>0</v>
      </c>
    </row>
    <row r="8" spans="1:55" ht="15" customHeight="1">
      <c r="A8" s="47" t="s">
        <v>75</v>
      </c>
      <c r="B8" s="48">
        <v>7</v>
      </c>
      <c r="C8" s="48">
        <v>86.7</v>
      </c>
      <c r="D8" s="59">
        <f aca="true" t="shared" si="5" ref="D8:D37">+C8/100</f>
        <v>0.867</v>
      </c>
      <c r="E8" s="47" t="s">
        <v>75</v>
      </c>
      <c r="F8" s="48">
        <v>7</v>
      </c>
      <c r="G8" s="48">
        <v>90.3</v>
      </c>
      <c r="H8" s="48">
        <v>7</v>
      </c>
      <c r="I8" s="48">
        <v>88.7</v>
      </c>
      <c r="J8" s="48">
        <v>7</v>
      </c>
      <c r="K8" s="48">
        <v>90.7</v>
      </c>
      <c r="L8" s="48">
        <v>7</v>
      </c>
      <c r="M8" s="48">
        <v>89.9</v>
      </c>
      <c r="N8" s="59">
        <f aca="true" t="shared" si="6" ref="N8:N37">+M8/100</f>
        <v>0.899</v>
      </c>
      <c r="O8" s="47" t="s">
        <v>75</v>
      </c>
      <c r="P8" s="48">
        <v>7</v>
      </c>
      <c r="Q8" s="48">
        <v>3</v>
      </c>
      <c r="S8" s="47" t="s">
        <v>75</v>
      </c>
      <c r="T8" s="48">
        <v>7</v>
      </c>
      <c r="U8" s="48">
        <v>1.3</v>
      </c>
      <c r="V8" s="48">
        <v>7</v>
      </c>
      <c r="W8" s="48">
        <v>1.7</v>
      </c>
      <c r="X8" s="48">
        <v>7</v>
      </c>
      <c r="Y8" s="48">
        <v>2.9</v>
      </c>
      <c r="Z8" s="48">
        <v>7</v>
      </c>
      <c r="AA8" s="48">
        <v>2</v>
      </c>
      <c r="AC8" s="47" t="s">
        <v>75</v>
      </c>
      <c r="AD8" s="48">
        <v>7</v>
      </c>
      <c r="AE8" s="48">
        <v>85.3</v>
      </c>
      <c r="AG8" s="47" t="s">
        <v>75</v>
      </c>
      <c r="AH8" s="48">
        <v>7</v>
      </c>
      <c r="AI8" s="48">
        <v>89.4</v>
      </c>
      <c r="AJ8" s="48">
        <v>7</v>
      </c>
      <c r="AK8" s="48">
        <v>87.7</v>
      </c>
      <c r="AL8" s="48">
        <v>7</v>
      </c>
      <c r="AM8" s="48">
        <v>90.5</v>
      </c>
      <c r="AN8" s="48">
        <v>7</v>
      </c>
      <c r="AO8" s="48">
        <v>89.2</v>
      </c>
      <c r="AQ8" s="47" t="s">
        <v>75</v>
      </c>
      <c r="AR8" s="48">
        <v>7</v>
      </c>
      <c r="AS8" s="48">
        <f t="shared" si="0"/>
        <v>1.4000000000000057</v>
      </c>
      <c r="AU8" s="47" t="s">
        <v>75</v>
      </c>
      <c r="AV8" s="48">
        <v>7</v>
      </c>
      <c r="AW8" s="48">
        <f t="shared" si="1"/>
        <v>0.8999999999999915</v>
      </c>
      <c r="AX8" s="48">
        <v>7</v>
      </c>
      <c r="AY8" s="48">
        <f t="shared" si="2"/>
        <v>1</v>
      </c>
      <c r="AZ8" s="48">
        <v>7</v>
      </c>
      <c r="BA8" s="48">
        <f t="shared" si="3"/>
        <v>0.20000000000000284</v>
      </c>
      <c r="BB8" s="48">
        <v>7</v>
      </c>
      <c r="BC8" s="48">
        <f t="shared" si="4"/>
        <v>0.7000000000000028</v>
      </c>
    </row>
    <row r="9" spans="1:55" ht="15" customHeight="1" hidden="1">
      <c r="A9" s="47" t="s">
        <v>76</v>
      </c>
      <c r="B9" s="48">
        <v>2</v>
      </c>
      <c r="C9" s="48">
        <v>69</v>
      </c>
      <c r="D9" s="59">
        <f t="shared" si="5"/>
        <v>0.69</v>
      </c>
      <c r="E9" s="47" t="s">
        <v>76</v>
      </c>
      <c r="F9" s="48">
        <v>2</v>
      </c>
      <c r="G9" s="48">
        <v>70.1</v>
      </c>
      <c r="H9" s="48">
        <v>2</v>
      </c>
      <c r="I9" s="48">
        <v>81</v>
      </c>
      <c r="J9" s="48">
        <v>2</v>
      </c>
      <c r="K9" s="48">
        <v>79.2</v>
      </c>
      <c r="L9" s="48">
        <v>2</v>
      </c>
      <c r="M9" s="48">
        <v>76.7</v>
      </c>
      <c r="N9" s="59">
        <f t="shared" si="6"/>
        <v>0.767</v>
      </c>
      <c r="O9" s="47" t="s">
        <v>76</v>
      </c>
      <c r="P9" s="48">
        <v>2</v>
      </c>
      <c r="Q9" s="48">
        <v>13.6</v>
      </c>
      <c r="S9" s="47" t="s">
        <v>76</v>
      </c>
      <c r="T9" s="48">
        <v>2</v>
      </c>
      <c r="U9" s="48">
        <v>6.4</v>
      </c>
      <c r="V9" s="48">
        <v>2</v>
      </c>
      <c r="W9" s="48">
        <v>6.6</v>
      </c>
      <c r="X9" s="48">
        <v>2</v>
      </c>
      <c r="Y9" s="48">
        <v>9.6</v>
      </c>
      <c r="Z9" s="48">
        <v>2</v>
      </c>
      <c r="AA9" s="48">
        <v>7.5</v>
      </c>
      <c r="AC9" s="47" t="s">
        <v>76</v>
      </c>
      <c r="AD9" s="48">
        <v>2</v>
      </c>
      <c r="AE9" s="48">
        <v>63.4</v>
      </c>
      <c r="AG9" s="47" t="s">
        <v>76</v>
      </c>
      <c r="AH9" s="48">
        <v>2</v>
      </c>
      <c r="AI9" s="48">
        <v>70.1</v>
      </c>
      <c r="AJ9" s="48">
        <v>2</v>
      </c>
      <c r="AK9" s="48">
        <v>81</v>
      </c>
      <c r="AL9" s="48">
        <v>2</v>
      </c>
      <c r="AM9" s="48">
        <v>78.4</v>
      </c>
      <c r="AN9" s="48">
        <v>2</v>
      </c>
      <c r="AO9" s="48">
        <v>76.4</v>
      </c>
      <c r="AQ9" s="47" t="s">
        <v>76</v>
      </c>
      <c r="AR9" s="48">
        <v>2</v>
      </c>
      <c r="AS9" s="48">
        <f t="shared" si="0"/>
        <v>5.600000000000001</v>
      </c>
      <c r="AU9" s="47" t="s">
        <v>76</v>
      </c>
      <c r="AV9" s="48">
        <v>2</v>
      </c>
      <c r="AW9" s="48">
        <f t="shared" si="1"/>
        <v>0</v>
      </c>
      <c r="AX9" s="48">
        <v>2</v>
      </c>
      <c r="AY9" s="48">
        <f t="shared" si="2"/>
        <v>0</v>
      </c>
      <c r="AZ9" s="48">
        <v>2</v>
      </c>
      <c r="BA9" s="48">
        <f t="shared" si="3"/>
        <v>0.7999999999999972</v>
      </c>
      <c r="BB9" s="48">
        <v>2</v>
      </c>
      <c r="BC9" s="48">
        <f t="shared" si="4"/>
        <v>0.29999999999999716</v>
      </c>
    </row>
    <row r="10" spans="1:55" ht="15" customHeight="1">
      <c r="A10" s="47" t="s">
        <v>77</v>
      </c>
      <c r="B10" s="48">
        <v>2</v>
      </c>
      <c r="C10" s="48">
        <v>68.8</v>
      </c>
      <c r="D10" s="59">
        <f t="shared" si="5"/>
        <v>0.688</v>
      </c>
      <c r="E10" s="47" t="s">
        <v>77</v>
      </c>
      <c r="F10" s="48">
        <v>2</v>
      </c>
      <c r="G10" s="48">
        <v>76.1</v>
      </c>
      <c r="H10" s="48">
        <v>2</v>
      </c>
      <c r="I10" s="48">
        <v>76.4</v>
      </c>
      <c r="J10" s="48">
        <v>2</v>
      </c>
      <c r="K10" s="48">
        <v>82.7</v>
      </c>
      <c r="L10" s="48">
        <v>2</v>
      </c>
      <c r="M10" s="48">
        <v>78.4</v>
      </c>
      <c r="N10" s="59">
        <f t="shared" si="6"/>
        <v>0.784</v>
      </c>
      <c r="O10" s="47" t="s">
        <v>77</v>
      </c>
      <c r="P10" s="48">
        <v>2</v>
      </c>
      <c r="Q10" s="48">
        <v>1.9</v>
      </c>
      <c r="S10" s="47" t="s">
        <v>77</v>
      </c>
      <c r="T10" s="48">
        <v>2</v>
      </c>
      <c r="U10" s="48">
        <v>0.3</v>
      </c>
      <c r="V10" s="48">
        <v>2</v>
      </c>
      <c r="W10" s="48">
        <v>1.3</v>
      </c>
      <c r="X10" s="48">
        <v>2</v>
      </c>
      <c r="Y10" s="48">
        <v>1.4</v>
      </c>
      <c r="Z10" s="48">
        <v>2</v>
      </c>
      <c r="AA10" s="48">
        <v>1</v>
      </c>
      <c r="AC10" s="47" t="s">
        <v>77</v>
      </c>
      <c r="AD10" s="48">
        <v>2</v>
      </c>
      <c r="AE10" s="48">
        <v>65.7</v>
      </c>
      <c r="AG10" s="47" t="s">
        <v>77</v>
      </c>
      <c r="AH10" s="48">
        <v>2</v>
      </c>
      <c r="AI10" s="48">
        <v>76.1</v>
      </c>
      <c r="AJ10" s="48">
        <v>2</v>
      </c>
      <c r="AK10" s="48">
        <v>76.3</v>
      </c>
      <c r="AL10" s="48">
        <v>2</v>
      </c>
      <c r="AM10" s="48">
        <v>82.5</v>
      </c>
      <c r="AN10" s="48">
        <v>2</v>
      </c>
      <c r="AO10" s="48">
        <v>78.3</v>
      </c>
      <c r="AQ10" s="47" t="s">
        <v>77</v>
      </c>
      <c r="AR10" s="48">
        <v>2</v>
      </c>
      <c r="AS10" s="48">
        <f t="shared" si="0"/>
        <v>3.0999999999999943</v>
      </c>
      <c r="AU10" s="47" t="s">
        <v>77</v>
      </c>
      <c r="AV10" s="48">
        <v>2</v>
      </c>
      <c r="AW10" s="48">
        <f t="shared" si="1"/>
        <v>0</v>
      </c>
      <c r="AX10" s="48">
        <v>2</v>
      </c>
      <c r="AY10" s="48">
        <f t="shared" si="2"/>
        <v>0.10000000000000853</v>
      </c>
      <c r="AZ10" s="48">
        <v>2</v>
      </c>
      <c r="BA10" s="48">
        <f t="shared" si="3"/>
        <v>0.20000000000000284</v>
      </c>
      <c r="BB10" s="48">
        <v>2</v>
      </c>
      <c r="BC10" s="48">
        <f t="shared" si="4"/>
        <v>0.10000000000000853</v>
      </c>
    </row>
    <row r="11" spans="1:55" ht="15" customHeight="1" hidden="1">
      <c r="A11" s="47" t="s">
        <v>78</v>
      </c>
      <c r="B11" s="48">
        <v>18</v>
      </c>
      <c r="C11" s="48">
        <v>78.8</v>
      </c>
      <c r="D11" s="59">
        <f t="shared" si="5"/>
        <v>0.7879999999999999</v>
      </c>
      <c r="E11" s="47" t="s">
        <v>78</v>
      </c>
      <c r="F11" s="48">
        <v>18</v>
      </c>
      <c r="G11" s="48">
        <v>83.5</v>
      </c>
      <c r="H11" s="48">
        <v>18</v>
      </c>
      <c r="I11" s="48">
        <v>85.1</v>
      </c>
      <c r="J11" s="48">
        <v>18</v>
      </c>
      <c r="K11" s="48">
        <v>81.4</v>
      </c>
      <c r="L11" s="48">
        <v>18</v>
      </c>
      <c r="M11" s="48">
        <v>83.3</v>
      </c>
      <c r="N11" s="59">
        <f t="shared" si="6"/>
        <v>0.833</v>
      </c>
      <c r="O11" s="47" t="s">
        <v>78</v>
      </c>
      <c r="P11" s="48">
        <v>18</v>
      </c>
      <c r="Q11" s="48">
        <v>11.3</v>
      </c>
      <c r="S11" s="47" t="s">
        <v>78</v>
      </c>
      <c r="T11" s="48">
        <v>18</v>
      </c>
      <c r="U11" s="48">
        <v>6.1</v>
      </c>
      <c r="V11" s="48">
        <v>18</v>
      </c>
      <c r="W11" s="48">
        <v>6.7</v>
      </c>
      <c r="X11" s="48">
        <v>18</v>
      </c>
      <c r="Y11" s="48">
        <v>9.4</v>
      </c>
      <c r="Z11" s="48">
        <v>18</v>
      </c>
      <c r="AA11" s="48">
        <v>7.4</v>
      </c>
      <c r="AC11" s="47" t="s">
        <v>78</v>
      </c>
      <c r="AD11" s="48">
        <v>18</v>
      </c>
      <c r="AE11" s="48">
        <v>77.9</v>
      </c>
      <c r="AG11" s="47" t="s">
        <v>78</v>
      </c>
      <c r="AH11" s="48">
        <v>18</v>
      </c>
      <c r="AI11" s="48">
        <v>83.1</v>
      </c>
      <c r="AJ11" s="48">
        <v>18</v>
      </c>
      <c r="AK11" s="48">
        <v>84.6</v>
      </c>
      <c r="AL11" s="48">
        <v>18</v>
      </c>
      <c r="AM11" s="48">
        <v>80.7</v>
      </c>
      <c r="AN11" s="48">
        <v>18</v>
      </c>
      <c r="AO11" s="48">
        <v>82.8</v>
      </c>
      <c r="AQ11" s="47" t="s">
        <v>78</v>
      </c>
      <c r="AR11" s="48">
        <v>18</v>
      </c>
      <c r="AS11" s="48">
        <f t="shared" si="0"/>
        <v>0.8999999999999915</v>
      </c>
      <c r="AU11" s="47" t="s">
        <v>78</v>
      </c>
      <c r="AV11" s="48">
        <v>18</v>
      </c>
      <c r="AW11" s="48">
        <f t="shared" si="1"/>
        <v>0.4000000000000057</v>
      </c>
      <c r="AX11" s="48">
        <v>18</v>
      </c>
      <c r="AY11" s="48">
        <f t="shared" si="2"/>
        <v>0.5</v>
      </c>
      <c r="AZ11" s="48">
        <v>18</v>
      </c>
      <c r="BA11" s="48">
        <f t="shared" si="3"/>
        <v>0.7000000000000028</v>
      </c>
      <c r="BB11" s="48">
        <v>18</v>
      </c>
      <c r="BC11" s="48">
        <f t="shared" si="4"/>
        <v>0.5</v>
      </c>
    </row>
    <row r="12" spans="1:55" ht="15" customHeight="1" hidden="1">
      <c r="A12" s="47" t="s">
        <v>79</v>
      </c>
      <c r="B12" s="48">
        <v>11</v>
      </c>
      <c r="C12" s="48">
        <v>84.6</v>
      </c>
      <c r="D12" s="59">
        <f t="shared" si="5"/>
        <v>0.846</v>
      </c>
      <c r="E12" s="47" t="s">
        <v>79</v>
      </c>
      <c r="F12" s="48">
        <v>9</v>
      </c>
      <c r="G12" s="48">
        <v>86.9</v>
      </c>
      <c r="H12" s="48">
        <v>9</v>
      </c>
      <c r="I12" s="48">
        <v>87.3</v>
      </c>
      <c r="J12" s="48">
        <v>11</v>
      </c>
      <c r="K12" s="48">
        <v>86.6</v>
      </c>
      <c r="L12" s="48">
        <v>11</v>
      </c>
      <c r="M12" s="48">
        <v>86.9</v>
      </c>
      <c r="N12" s="59">
        <f t="shared" si="6"/>
        <v>0.8690000000000001</v>
      </c>
      <c r="O12" s="47" t="s">
        <v>79</v>
      </c>
      <c r="P12" s="48">
        <v>11</v>
      </c>
      <c r="Q12" s="48">
        <v>2.9</v>
      </c>
      <c r="S12" s="47" t="s">
        <v>79</v>
      </c>
      <c r="T12" s="48">
        <v>9</v>
      </c>
      <c r="U12" s="48">
        <v>0.6</v>
      </c>
      <c r="V12" s="48">
        <v>9</v>
      </c>
      <c r="W12" s="48">
        <v>1.1</v>
      </c>
      <c r="X12" s="48">
        <v>11</v>
      </c>
      <c r="Y12" s="48">
        <v>1.7</v>
      </c>
      <c r="Z12" s="48">
        <v>11</v>
      </c>
      <c r="AA12" s="48">
        <v>1.1</v>
      </c>
      <c r="AC12" s="47" t="s">
        <v>79</v>
      </c>
      <c r="AD12" s="48">
        <v>11</v>
      </c>
      <c r="AE12" s="48">
        <v>82.7</v>
      </c>
      <c r="AG12" s="47" t="s">
        <v>79</v>
      </c>
      <c r="AH12" s="48">
        <v>9</v>
      </c>
      <c r="AI12" s="48">
        <v>86.8</v>
      </c>
      <c r="AJ12" s="48">
        <v>9</v>
      </c>
      <c r="AK12" s="48">
        <v>87.3</v>
      </c>
      <c r="AL12" s="48">
        <v>11</v>
      </c>
      <c r="AM12" s="48">
        <v>86.6</v>
      </c>
      <c r="AN12" s="48">
        <v>11</v>
      </c>
      <c r="AO12" s="48">
        <v>86.9</v>
      </c>
      <c r="AQ12" s="47" t="s">
        <v>79</v>
      </c>
      <c r="AR12" s="48">
        <v>11</v>
      </c>
      <c r="AS12" s="48">
        <f t="shared" si="0"/>
        <v>1.8999999999999915</v>
      </c>
      <c r="AU12" s="47" t="s">
        <v>79</v>
      </c>
      <c r="AV12" s="48">
        <v>9</v>
      </c>
      <c r="AW12" s="48">
        <f t="shared" si="1"/>
        <v>0.10000000000000853</v>
      </c>
      <c r="AX12" s="48">
        <v>9</v>
      </c>
      <c r="AY12" s="48">
        <f t="shared" si="2"/>
        <v>0</v>
      </c>
      <c r="AZ12" s="48">
        <v>11</v>
      </c>
      <c r="BA12" s="48">
        <f t="shared" si="3"/>
        <v>0</v>
      </c>
      <c r="BB12" s="48">
        <v>11</v>
      </c>
      <c r="BC12" s="48">
        <f t="shared" si="4"/>
        <v>0</v>
      </c>
    </row>
    <row r="13" spans="1:55" ht="15" customHeight="1">
      <c r="A13" s="47" t="s">
        <v>80</v>
      </c>
      <c r="B13" s="48">
        <v>6</v>
      </c>
      <c r="C13" s="48">
        <v>81</v>
      </c>
      <c r="D13" s="59">
        <f t="shared" si="5"/>
        <v>0.81</v>
      </c>
      <c r="E13" s="47" t="s">
        <v>80</v>
      </c>
      <c r="F13" s="48">
        <v>6</v>
      </c>
      <c r="G13" s="48">
        <v>76.5</v>
      </c>
      <c r="H13" s="48">
        <v>6</v>
      </c>
      <c r="I13" s="48">
        <v>80</v>
      </c>
      <c r="J13" s="48">
        <v>6</v>
      </c>
      <c r="K13" s="48">
        <v>78.6</v>
      </c>
      <c r="L13" s="48">
        <v>6</v>
      </c>
      <c r="M13" s="48">
        <v>78.4</v>
      </c>
      <c r="N13" s="59">
        <f t="shared" si="6"/>
        <v>0.784</v>
      </c>
      <c r="O13" s="47" t="s">
        <v>80</v>
      </c>
      <c r="P13" s="48">
        <v>6</v>
      </c>
      <c r="Q13" s="48">
        <v>3</v>
      </c>
      <c r="S13" s="47" t="s">
        <v>80</v>
      </c>
      <c r="T13" s="48">
        <v>6</v>
      </c>
      <c r="U13" s="48">
        <v>8.3</v>
      </c>
      <c r="V13" s="48">
        <v>6</v>
      </c>
      <c r="W13" s="48">
        <v>3.3</v>
      </c>
      <c r="X13" s="48">
        <v>6</v>
      </c>
      <c r="Y13" s="48">
        <v>3.1</v>
      </c>
      <c r="Z13" s="48">
        <v>6</v>
      </c>
      <c r="AA13" s="48">
        <v>4.9</v>
      </c>
      <c r="AC13" s="47" t="s">
        <v>80</v>
      </c>
      <c r="AD13" s="48">
        <v>6</v>
      </c>
      <c r="AE13" s="48">
        <v>80.1</v>
      </c>
      <c r="AG13" s="47" t="s">
        <v>80</v>
      </c>
      <c r="AH13" s="48">
        <v>6</v>
      </c>
      <c r="AI13" s="48">
        <v>76.2</v>
      </c>
      <c r="AJ13" s="48">
        <v>6</v>
      </c>
      <c r="AK13" s="48">
        <v>79.4</v>
      </c>
      <c r="AL13" s="48">
        <v>6</v>
      </c>
      <c r="AM13" s="48">
        <v>78.3</v>
      </c>
      <c r="AN13" s="48">
        <v>6</v>
      </c>
      <c r="AO13" s="48">
        <v>78</v>
      </c>
      <c r="AQ13" s="47" t="s">
        <v>80</v>
      </c>
      <c r="AR13" s="48">
        <v>6</v>
      </c>
      <c r="AS13" s="48">
        <f t="shared" si="0"/>
        <v>0.9000000000000057</v>
      </c>
      <c r="AU13" s="47" t="s">
        <v>80</v>
      </c>
      <c r="AV13" s="48">
        <v>6</v>
      </c>
      <c r="AW13" s="48">
        <f t="shared" si="1"/>
        <v>0.29999999999999716</v>
      </c>
      <c r="AX13" s="48">
        <v>6</v>
      </c>
      <c r="AY13" s="48">
        <f t="shared" si="2"/>
        <v>0.5999999999999943</v>
      </c>
      <c r="AZ13" s="48">
        <v>6</v>
      </c>
      <c r="BA13" s="48">
        <f t="shared" si="3"/>
        <v>0.29999999999999716</v>
      </c>
      <c r="BB13" s="48">
        <v>6</v>
      </c>
      <c r="BC13" s="48">
        <f t="shared" si="4"/>
        <v>0.4000000000000057</v>
      </c>
    </row>
    <row r="14" spans="1:55" ht="15" customHeight="1">
      <c r="A14" s="47" t="s">
        <v>81</v>
      </c>
      <c r="B14" s="48">
        <v>4</v>
      </c>
      <c r="C14" s="48">
        <v>91.3</v>
      </c>
      <c r="D14" s="59">
        <f t="shared" si="5"/>
        <v>0.9129999999999999</v>
      </c>
      <c r="E14" s="47" t="s">
        <v>81</v>
      </c>
      <c r="F14" s="48">
        <v>4</v>
      </c>
      <c r="G14" s="48">
        <v>95.6</v>
      </c>
      <c r="H14" s="48">
        <v>4</v>
      </c>
      <c r="I14" s="48">
        <v>93.6</v>
      </c>
      <c r="J14" s="48">
        <v>4</v>
      </c>
      <c r="K14" s="48">
        <v>95.3</v>
      </c>
      <c r="L14" s="48">
        <v>4</v>
      </c>
      <c r="M14" s="48">
        <v>94.9</v>
      </c>
      <c r="N14" s="59">
        <f t="shared" si="6"/>
        <v>0.9490000000000001</v>
      </c>
      <c r="O14" s="47" t="s">
        <v>81</v>
      </c>
      <c r="P14" s="48">
        <v>4</v>
      </c>
      <c r="Q14" s="48">
        <v>1.8</v>
      </c>
      <c r="S14" s="47" t="s">
        <v>81</v>
      </c>
      <c r="T14" s="48">
        <v>4</v>
      </c>
      <c r="U14" s="48">
        <v>0.2</v>
      </c>
      <c r="V14" s="48">
        <v>4</v>
      </c>
      <c r="W14" s="48">
        <v>0.5</v>
      </c>
      <c r="X14" s="48">
        <v>4</v>
      </c>
      <c r="Y14" s="48">
        <v>0.8</v>
      </c>
      <c r="Z14" s="48">
        <v>4</v>
      </c>
      <c r="AA14" s="48">
        <v>0.5</v>
      </c>
      <c r="AC14" s="47" t="s">
        <v>81</v>
      </c>
      <c r="AD14" s="48">
        <v>4</v>
      </c>
      <c r="AE14" s="48">
        <v>90.9</v>
      </c>
      <c r="AG14" s="47" t="s">
        <v>81</v>
      </c>
      <c r="AH14" s="48">
        <v>4</v>
      </c>
      <c r="AI14" s="48">
        <v>95.3</v>
      </c>
      <c r="AJ14" s="48">
        <v>4</v>
      </c>
      <c r="AK14" s="48">
        <v>92.8</v>
      </c>
      <c r="AL14" s="48">
        <v>4</v>
      </c>
      <c r="AM14" s="48">
        <v>94.7</v>
      </c>
      <c r="AN14" s="48">
        <v>4</v>
      </c>
      <c r="AO14" s="48">
        <v>94.3</v>
      </c>
      <c r="AQ14" s="47" t="s">
        <v>81</v>
      </c>
      <c r="AR14" s="48">
        <v>4</v>
      </c>
      <c r="AS14" s="48">
        <f t="shared" si="0"/>
        <v>0.3999999999999915</v>
      </c>
      <c r="AU14" s="47" t="s">
        <v>81</v>
      </c>
      <c r="AV14" s="48">
        <v>4</v>
      </c>
      <c r="AW14" s="48">
        <f t="shared" si="1"/>
        <v>0.29999999999999716</v>
      </c>
      <c r="AX14" s="48">
        <v>4</v>
      </c>
      <c r="AY14" s="48">
        <f t="shared" si="2"/>
        <v>0.7999999999999972</v>
      </c>
      <c r="AZ14" s="48">
        <v>4</v>
      </c>
      <c r="BA14" s="48">
        <f t="shared" si="3"/>
        <v>0.5999999999999943</v>
      </c>
      <c r="BB14" s="48">
        <v>4</v>
      </c>
      <c r="BC14" s="48">
        <f t="shared" si="4"/>
        <v>0.6000000000000085</v>
      </c>
    </row>
    <row r="15" spans="1:55" ht="15" customHeight="1">
      <c r="A15" s="47" t="s">
        <v>82</v>
      </c>
      <c r="B15" s="48">
        <v>59</v>
      </c>
      <c r="C15" s="48">
        <v>79.2</v>
      </c>
      <c r="D15" s="59">
        <f t="shared" si="5"/>
        <v>0.792</v>
      </c>
      <c r="E15" s="47" t="s">
        <v>82</v>
      </c>
      <c r="F15" s="48">
        <v>59</v>
      </c>
      <c r="G15" s="48">
        <v>83.5</v>
      </c>
      <c r="H15" s="48">
        <v>59</v>
      </c>
      <c r="I15" s="48">
        <v>83.6</v>
      </c>
      <c r="J15" s="48">
        <v>59</v>
      </c>
      <c r="K15" s="48">
        <v>80.2</v>
      </c>
      <c r="L15" s="48">
        <v>59</v>
      </c>
      <c r="M15" s="48">
        <v>82.4</v>
      </c>
      <c r="N15" s="59">
        <f t="shared" si="6"/>
        <v>0.8240000000000001</v>
      </c>
      <c r="O15" s="47" t="s">
        <v>82</v>
      </c>
      <c r="P15" s="48">
        <v>59</v>
      </c>
      <c r="Q15" s="48">
        <v>7.1</v>
      </c>
      <c r="S15" s="47" t="s">
        <v>82</v>
      </c>
      <c r="T15" s="48">
        <v>59</v>
      </c>
      <c r="U15" s="48">
        <v>4.8</v>
      </c>
      <c r="V15" s="48">
        <v>59</v>
      </c>
      <c r="W15" s="48">
        <v>5</v>
      </c>
      <c r="X15" s="48">
        <v>59</v>
      </c>
      <c r="Y15" s="48">
        <v>7.7</v>
      </c>
      <c r="Z15" s="48">
        <v>59</v>
      </c>
      <c r="AA15" s="48">
        <v>5.8</v>
      </c>
      <c r="AC15" s="47" t="s">
        <v>82</v>
      </c>
      <c r="AD15" s="48">
        <v>59</v>
      </c>
      <c r="AE15" s="48">
        <v>77.3</v>
      </c>
      <c r="AG15" s="47" t="s">
        <v>82</v>
      </c>
      <c r="AH15" s="48">
        <v>59</v>
      </c>
      <c r="AI15" s="48">
        <v>81.2</v>
      </c>
      <c r="AJ15" s="48">
        <v>59</v>
      </c>
      <c r="AK15" s="48">
        <v>81.6</v>
      </c>
      <c r="AL15" s="48">
        <v>59</v>
      </c>
      <c r="AM15" s="48">
        <v>78.5</v>
      </c>
      <c r="AN15" s="48">
        <v>59</v>
      </c>
      <c r="AO15" s="48">
        <v>80.4</v>
      </c>
      <c r="AQ15" s="47" t="s">
        <v>82</v>
      </c>
      <c r="AR15" s="48">
        <v>59</v>
      </c>
      <c r="AS15" s="48">
        <f t="shared" si="0"/>
        <v>1.9000000000000057</v>
      </c>
      <c r="AU15" s="47" t="s">
        <v>82</v>
      </c>
      <c r="AV15" s="48">
        <v>59</v>
      </c>
      <c r="AW15" s="48">
        <f t="shared" si="1"/>
        <v>2.299999999999997</v>
      </c>
      <c r="AX15" s="48">
        <v>59</v>
      </c>
      <c r="AY15" s="48">
        <f t="shared" si="2"/>
        <v>2</v>
      </c>
      <c r="AZ15" s="48">
        <v>59</v>
      </c>
      <c r="BA15" s="48">
        <f t="shared" si="3"/>
        <v>1.7000000000000028</v>
      </c>
      <c r="BB15" s="48">
        <v>59</v>
      </c>
      <c r="BC15" s="48">
        <f t="shared" si="4"/>
        <v>2</v>
      </c>
    </row>
    <row r="16" spans="1:55" ht="15" customHeight="1">
      <c r="A16" s="47" t="s">
        <v>83</v>
      </c>
      <c r="B16" s="48">
        <v>17</v>
      </c>
      <c r="C16" s="48">
        <v>83.7</v>
      </c>
      <c r="D16" s="59">
        <f t="shared" si="5"/>
        <v>0.8370000000000001</v>
      </c>
      <c r="E16" s="47" t="s">
        <v>83</v>
      </c>
      <c r="F16" s="48">
        <v>17</v>
      </c>
      <c r="G16" s="48">
        <v>88</v>
      </c>
      <c r="H16" s="48">
        <v>17</v>
      </c>
      <c r="I16" s="48">
        <v>90.8</v>
      </c>
      <c r="J16" s="48">
        <v>17</v>
      </c>
      <c r="K16" s="48">
        <v>76.4</v>
      </c>
      <c r="L16" s="48">
        <v>17</v>
      </c>
      <c r="M16" s="48">
        <v>85</v>
      </c>
      <c r="N16" s="59">
        <f t="shared" si="6"/>
        <v>0.85</v>
      </c>
      <c r="O16" s="47" t="s">
        <v>83</v>
      </c>
      <c r="P16" s="48">
        <v>17</v>
      </c>
      <c r="Q16" s="48">
        <v>4.4</v>
      </c>
      <c r="S16" s="47" t="s">
        <v>83</v>
      </c>
      <c r="T16" s="48">
        <v>17</v>
      </c>
      <c r="U16" s="48">
        <v>3.2</v>
      </c>
      <c r="V16" s="48">
        <v>17</v>
      </c>
      <c r="W16" s="48">
        <v>1.5</v>
      </c>
      <c r="X16" s="48">
        <v>17</v>
      </c>
      <c r="Y16" s="48">
        <v>6.1</v>
      </c>
      <c r="Z16" s="48">
        <v>17</v>
      </c>
      <c r="AA16" s="48">
        <v>3.6</v>
      </c>
      <c r="AC16" s="47" t="s">
        <v>83</v>
      </c>
      <c r="AD16" s="48">
        <v>17</v>
      </c>
      <c r="AE16" s="48">
        <v>83.3</v>
      </c>
      <c r="AG16" s="47" t="s">
        <v>83</v>
      </c>
      <c r="AH16" s="48">
        <v>17</v>
      </c>
      <c r="AI16" s="48">
        <v>86.8</v>
      </c>
      <c r="AJ16" s="48">
        <v>17</v>
      </c>
      <c r="AK16" s="48">
        <v>89.6</v>
      </c>
      <c r="AL16" s="48">
        <v>17</v>
      </c>
      <c r="AM16" s="48">
        <v>75.7</v>
      </c>
      <c r="AN16" s="48">
        <v>17</v>
      </c>
      <c r="AO16" s="48">
        <v>84.1</v>
      </c>
      <c r="AQ16" s="47" t="s">
        <v>83</v>
      </c>
      <c r="AR16" s="48">
        <v>17</v>
      </c>
      <c r="AS16" s="48">
        <f t="shared" si="0"/>
        <v>0.4000000000000057</v>
      </c>
      <c r="AU16" s="47" t="s">
        <v>83</v>
      </c>
      <c r="AV16" s="48">
        <v>17</v>
      </c>
      <c r="AW16" s="48">
        <f t="shared" si="1"/>
        <v>1.2000000000000028</v>
      </c>
      <c r="AX16" s="48">
        <v>17</v>
      </c>
      <c r="AY16" s="48">
        <f t="shared" si="2"/>
        <v>1.2000000000000028</v>
      </c>
      <c r="AZ16" s="48">
        <v>17</v>
      </c>
      <c r="BA16" s="48">
        <f t="shared" si="3"/>
        <v>0.7000000000000028</v>
      </c>
      <c r="BB16" s="48">
        <v>17</v>
      </c>
      <c r="BC16" s="48">
        <f t="shared" si="4"/>
        <v>0.9000000000000057</v>
      </c>
    </row>
    <row r="17" spans="1:55" ht="15" customHeight="1">
      <c r="A17" s="47" t="s">
        <v>84</v>
      </c>
      <c r="B17" s="48">
        <v>4</v>
      </c>
      <c r="C17" s="48">
        <v>84.6</v>
      </c>
      <c r="D17" s="59">
        <f t="shared" si="5"/>
        <v>0.846</v>
      </c>
      <c r="E17" s="47" t="s">
        <v>84</v>
      </c>
      <c r="F17" s="48">
        <v>4</v>
      </c>
      <c r="G17" s="48">
        <v>84.7</v>
      </c>
      <c r="H17" s="48">
        <v>4</v>
      </c>
      <c r="I17" s="48">
        <v>81.6</v>
      </c>
      <c r="J17" s="48">
        <v>4</v>
      </c>
      <c r="K17" s="48">
        <v>87.1</v>
      </c>
      <c r="L17" s="48">
        <v>4</v>
      </c>
      <c r="M17" s="48">
        <v>84.5</v>
      </c>
      <c r="N17" s="59">
        <f t="shared" si="6"/>
        <v>0.845</v>
      </c>
      <c r="O17" s="47" t="s">
        <v>84</v>
      </c>
      <c r="P17" s="48">
        <v>4</v>
      </c>
      <c r="Q17" s="48">
        <v>3.5</v>
      </c>
      <c r="S17" s="47" t="s">
        <v>84</v>
      </c>
      <c r="T17" s="48">
        <v>4</v>
      </c>
      <c r="U17" s="48">
        <v>1.6</v>
      </c>
      <c r="V17" s="48">
        <v>4</v>
      </c>
      <c r="W17" s="48">
        <v>1.1</v>
      </c>
      <c r="X17" s="48">
        <v>4</v>
      </c>
      <c r="Y17" s="48">
        <v>1.4</v>
      </c>
      <c r="Z17" s="48">
        <v>4</v>
      </c>
      <c r="AA17" s="48">
        <v>1.4</v>
      </c>
      <c r="AC17" s="47" t="s">
        <v>84</v>
      </c>
      <c r="AD17" s="48">
        <v>4</v>
      </c>
      <c r="AE17" s="48">
        <v>84.4</v>
      </c>
      <c r="AG17" s="47" t="s">
        <v>84</v>
      </c>
      <c r="AH17" s="48">
        <v>4</v>
      </c>
      <c r="AI17" s="48">
        <v>84.7</v>
      </c>
      <c r="AJ17" s="48">
        <v>4</v>
      </c>
      <c r="AK17" s="48">
        <v>81.5</v>
      </c>
      <c r="AL17" s="48">
        <v>4</v>
      </c>
      <c r="AM17" s="48">
        <v>87.1</v>
      </c>
      <c r="AN17" s="48">
        <v>4</v>
      </c>
      <c r="AO17" s="48">
        <v>84.5</v>
      </c>
      <c r="AQ17" s="47" t="s">
        <v>84</v>
      </c>
      <c r="AR17" s="48">
        <v>4</v>
      </c>
      <c r="AS17" s="48">
        <f t="shared" si="0"/>
        <v>0.19999999999998863</v>
      </c>
      <c r="AU17" s="47" t="s">
        <v>84</v>
      </c>
      <c r="AV17" s="48">
        <v>4</v>
      </c>
      <c r="AW17" s="48">
        <f t="shared" si="1"/>
        <v>0</v>
      </c>
      <c r="AX17" s="48">
        <v>4</v>
      </c>
      <c r="AY17" s="48">
        <f t="shared" si="2"/>
        <v>0.09999999999999432</v>
      </c>
      <c r="AZ17" s="48">
        <v>4</v>
      </c>
      <c r="BA17" s="48">
        <f t="shared" si="3"/>
        <v>0</v>
      </c>
      <c r="BB17" s="48">
        <v>4</v>
      </c>
      <c r="BC17" s="48">
        <f t="shared" si="4"/>
        <v>0</v>
      </c>
    </row>
    <row r="18" spans="1:55" ht="15" customHeight="1" hidden="1">
      <c r="A18" s="47" t="s">
        <v>85</v>
      </c>
      <c r="B18" s="48">
        <v>17</v>
      </c>
      <c r="C18" s="48">
        <v>66.2</v>
      </c>
      <c r="D18" s="59">
        <f t="shared" si="5"/>
        <v>0.662</v>
      </c>
      <c r="E18" s="47" t="s">
        <v>85</v>
      </c>
      <c r="F18" s="48">
        <v>15</v>
      </c>
      <c r="G18" s="48">
        <v>80.3</v>
      </c>
      <c r="H18" s="48">
        <v>16</v>
      </c>
      <c r="I18" s="48">
        <v>74.9</v>
      </c>
      <c r="J18" s="48">
        <v>17</v>
      </c>
      <c r="K18" s="48">
        <v>74.1</v>
      </c>
      <c r="L18" s="48">
        <v>17</v>
      </c>
      <c r="M18" s="48">
        <v>76.1</v>
      </c>
      <c r="N18" s="59">
        <f t="shared" si="6"/>
        <v>0.7609999999999999</v>
      </c>
      <c r="O18" s="47" t="s">
        <v>85</v>
      </c>
      <c r="P18" s="48">
        <v>17</v>
      </c>
      <c r="Q18" s="48">
        <v>15.4</v>
      </c>
      <c r="S18" s="47" t="s">
        <v>85</v>
      </c>
      <c r="T18" s="48">
        <v>15</v>
      </c>
      <c r="U18" s="48">
        <v>2.9</v>
      </c>
      <c r="V18" s="48">
        <v>16</v>
      </c>
      <c r="W18" s="48">
        <v>9.6</v>
      </c>
      <c r="X18" s="48">
        <v>17</v>
      </c>
      <c r="Y18" s="48">
        <v>6.2</v>
      </c>
      <c r="Z18" s="48">
        <v>17</v>
      </c>
      <c r="AA18" s="48">
        <v>6.4</v>
      </c>
      <c r="AC18" s="47" t="s">
        <v>85</v>
      </c>
      <c r="AD18" s="48">
        <v>17</v>
      </c>
      <c r="AE18" s="48">
        <v>60.6</v>
      </c>
      <c r="AG18" s="47" t="s">
        <v>85</v>
      </c>
      <c r="AH18" s="48">
        <v>15</v>
      </c>
      <c r="AI18" s="48">
        <v>68.2</v>
      </c>
      <c r="AJ18" s="48">
        <v>16</v>
      </c>
      <c r="AK18" s="48">
        <v>55</v>
      </c>
      <c r="AL18" s="48">
        <v>17</v>
      </c>
      <c r="AM18" s="48">
        <v>51.6</v>
      </c>
      <c r="AN18" s="48">
        <v>17</v>
      </c>
      <c r="AO18" s="48">
        <v>57.3</v>
      </c>
      <c r="AQ18" s="47" t="s">
        <v>85</v>
      </c>
      <c r="AR18" s="48">
        <v>17</v>
      </c>
      <c r="AS18" s="48">
        <f t="shared" si="0"/>
        <v>5.600000000000001</v>
      </c>
      <c r="AU18" s="47" t="s">
        <v>85</v>
      </c>
      <c r="AV18" s="48">
        <v>15</v>
      </c>
      <c r="AW18" s="48">
        <f t="shared" si="1"/>
        <v>12.099999999999994</v>
      </c>
      <c r="AX18" s="48">
        <v>16</v>
      </c>
      <c r="AY18" s="48">
        <f t="shared" si="2"/>
        <v>19.900000000000006</v>
      </c>
      <c r="AZ18" s="48">
        <v>17</v>
      </c>
      <c r="BA18" s="48">
        <f t="shared" si="3"/>
        <v>22.499999999999993</v>
      </c>
      <c r="BB18" s="48">
        <v>17</v>
      </c>
      <c r="BC18" s="48">
        <f t="shared" si="4"/>
        <v>18.799999999999997</v>
      </c>
    </row>
    <row r="19" spans="1:55" ht="15" customHeight="1" hidden="1">
      <c r="A19" s="47" t="s">
        <v>86</v>
      </c>
      <c r="B19" s="48">
        <v>55</v>
      </c>
      <c r="C19" s="48">
        <v>73.2</v>
      </c>
      <c r="D19" s="59">
        <f t="shared" si="5"/>
        <v>0.732</v>
      </c>
      <c r="E19" s="47" t="s">
        <v>86</v>
      </c>
      <c r="F19" s="48">
        <v>53</v>
      </c>
      <c r="G19" s="48">
        <v>69.9</v>
      </c>
      <c r="H19" s="48">
        <v>55</v>
      </c>
      <c r="I19" s="48">
        <v>69.3</v>
      </c>
      <c r="J19" s="48">
        <v>55</v>
      </c>
      <c r="K19" s="48">
        <v>68.6</v>
      </c>
      <c r="L19" s="48">
        <v>55</v>
      </c>
      <c r="M19" s="48">
        <v>69.2</v>
      </c>
      <c r="N19" s="59">
        <f t="shared" si="6"/>
        <v>0.6920000000000001</v>
      </c>
      <c r="O19" s="47" t="s">
        <v>86</v>
      </c>
      <c r="P19" s="48">
        <v>55</v>
      </c>
      <c r="Q19" s="48">
        <v>4.7</v>
      </c>
      <c r="S19" s="47" t="s">
        <v>86</v>
      </c>
      <c r="T19" s="48">
        <v>53</v>
      </c>
      <c r="U19" s="48">
        <v>6.8</v>
      </c>
      <c r="V19" s="48">
        <v>55</v>
      </c>
      <c r="W19" s="48">
        <v>8.6</v>
      </c>
      <c r="X19" s="48">
        <v>55</v>
      </c>
      <c r="Y19" s="48">
        <v>8.4</v>
      </c>
      <c r="Z19" s="48">
        <v>55</v>
      </c>
      <c r="AA19" s="48">
        <v>7.9</v>
      </c>
      <c r="AC19" s="47" t="s">
        <v>86</v>
      </c>
      <c r="AD19" s="48">
        <v>55</v>
      </c>
      <c r="AE19" s="48">
        <v>72.8</v>
      </c>
      <c r="AG19" s="47" t="s">
        <v>86</v>
      </c>
      <c r="AH19" s="48">
        <v>53</v>
      </c>
      <c r="AI19" s="48">
        <v>68.6</v>
      </c>
      <c r="AJ19" s="48">
        <v>55</v>
      </c>
      <c r="AK19" s="48">
        <v>69.1</v>
      </c>
      <c r="AL19" s="48">
        <v>55</v>
      </c>
      <c r="AM19" s="48">
        <v>63.2</v>
      </c>
      <c r="AN19" s="48">
        <v>55</v>
      </c>
      <c r="AO19" s="48">
        <v>66.9</v>
      </c>
      <c r="AQ19" s="47" t="s">
        <v>86</v>
      </c>
      <c r="AR19" s="48">
        <v>55</v>
      </c>
      <c r="AS19" s="48">
        <f t="shared" si="0"/>
        <v>0.4000000000000057</v>
      </c>
      <c r="AU19" s="47" t="s">
        <v>86</v>
      </c>
      <c r="AV19" s="48">
        <v>53</v>
      </c>
      <c r="AW19" s="48">
        <f t="shared" si="1"/>
        <v>1.3000000000000114</v>
      </c>
      <c r="AX19" s="48">
        <v>55</v>
      </c>
      <c r="AY19" s="48">
        <f t="shared" si="2"/>
        <v>0.20000000000000284</v>
      </c>
      <c r="AZ19" s="48">
        <v>55</v>
      </c>
      <c r="BA19" s="48">
        <f t="shared" si="3"/>
        <v>5.3999999999999915</v>
      </c>
      <c r="BB19" s="48">
        <v>55</v>
      </c>
      <c r="BC19" s="48">
        <f t="shared" si="4"/>
        <v>2.299999999999997</v>
      </c>
    </row>
    <row r="20" spans="1:55" ht="15" customHeight="1" hidden="1">
      <c r="A20" s="47" t="s">
        <v>87</v>
      </c>
      <c r="B20" s="48">
        <v>20</v>
      </c>
      <c r="C20" s="48">
        <v>86.7</v>
      </c>
      <c r="D20" s="59">
        <f t="shared" si="5"/>
        <v>0.867</v>
      </c>
      <c r="E20" s="47" t="s">
        <v>87</v>
      </c>
      <c r="F20" s="48">
        <v>20</v>
      </c>
      <c r="G20" s="48">
        <v>91.6</v>
      </c>
      <c r="H20" s="48">
        <v>20</v>
      </c>
      <c r="I20" s="48">
        <v>92.4</v>
      </c>
      <c r="J20" s="48">
        <v>20</v>
      </c>
      <c r="K20" s="48">
        <v>90.5</v>
      </c>
      <c r="L20" s="48">
        <v>20</v>
      </c>
      <c r="M20" s="48">
        <v>91.5</v>
      </c>
      <c r="N20" s="59">
        <f t="shared" si="6"/>
        <v>0.915</v>
      </c>
      <c r="O20" s="47" t="s">
        <v>87</v>
      </c>
      <c r="P20" s="48">
        <v>20</v>
      </c>
      <c r="Q20" s="48">
        <v>1.3</v>
      </c>
      <c r="S20" s="47" t="s">
        <v>87</v>
      </c>
      <c r="T20" s="48">
        <v>20</v>
      </c>
      <c r="U20" s="48">
        <v>0.5</v>
      </c>
      <c r="V20" s="48">
        <v>20</v>
      </c>
      <c r="W20" s="48">
        <v>0.6</v>
      </c>
      <c r="X20" s="48">
        <v>20</v>
      </c>
      <c r="Y20" s="48">
        <v>1.2</v>
      </c>
      <c r="Z20" s="48">
        <v>20</v>
      </c>
      <c r="AA20" s="48">
        <v>0.8</v>
      </c>
      <c r="AC20" s="47" t="s">
        <v>87</v>
      </c>
      <c r="AD20" s="48">
        <v>20</v>
      </c>
      <c r="AE20" s="48">
        <v>86.5</v>
      </c>
      <c r="AG20" s="47" t="s">
        <v>87</v>
      </c>
      <c r="AH20" s="48">
        <v>20</v>
      </c>
      <c r="AI20" s="48">
        <v>91.2</v>
      </c>
      <c r="AJ20" s="48">
        <v>20</v>
      </c>
      <c r="AK20" s="48">
        <v>92.3</v>
      </c>
      <c r="AL20" s="48">
        <v>20</v>
      </c>
      <c r="AM20" s="48">
        <v>90.2</v>
      </c>
      <c r="AN20" s="48">
        <v>20</v>
      </c>
      <c r="AO20" s="48">
        <v>91.3</v>
      </c>
      <c r="AQ20" s="47" t="s">
        <v>87</v>
      </c>
      <c r="AR20" s="48">
        <v>20</v>
      </c>
      <c r="AS20" s="48">
        <f t="shared" si="0"/>
        <v>0.20000000000000284</v>
      </c>
      <c r="AU20" s="47" t="s">
        <v>87</v>
      </c>
      <c r="AV20" s="48">
        <v>20</v>
      </c>
      <c r="AW20" s="48">
        <f t="shared" si="1"/>
        <v>0.3999999999999915</v>
      </c>
      <c r="AX20" s="48">
        <v>20</v>
      </c>
      <c r="AY20" s="48">
        <f t="shared" si="2"/>
        <v>0.10000000000000853</v>
      </c>
      <c r="AZ20" s="48">
        <v>20</v>
      </c>
      <c r="BA20" s="48">
        <f t="shared" si="3"/>
        <v>0.29999999999999716</v>
      </c>
      <c r="BB20" s="48">
        <v>20</v>
      </c>
      <c r="BC20" s="48">
        <f t="shared" si="4"/>
        <v>0.20000000000000284</v>
      </c>
    </row>
    <row r="21" spans="1:55" ht="15" customHeight="1">
      <c r="A21" s="47" t="s">
        <v>115</v>
      </c>
      <c r="B21" s="48">
        <v>1</v>
      </c>
      <c r="C21" s="48">
        <v>73.7</v>
      </c>
      <c r="D21" s="59">
        <f t="shared" si="5"/>
        <v>0.737</v>
      </c>
      <c r="E21" s="47" t="s">
        <v>88</v>
      </c>
      <c r="F21" s="48">
        <v>1</v>
      </c>
      <c r="G21" s="48">
        <v>89.3</v>
      </c>
      <c r="H21" s="48">
        <v>1</v>
      </c>
      <c r="I21" s="48">
        <v>73.5</v>
      </c>
      <c r="J21" s="48">
        <v>1</v>
      </c>
      <c r="K21" s="48">
        <v>83.8</v>
      </c>
      <c r="L21" s="48">
        <v>1</v>
      </c>
      <c r="M21" s="48">
        <v>82.2</v>
      </c>
      <c r="N21" s="59">
        <f t="shared" si="6"/>
        <v>0.8220000000000001</v>
      </c>
      <c r="O21" s="47" t="s">
        <v>88</v>
      </c>
      <c r="P21" s="48">
        <v>1</v>
      </c>
      <c r="Q21" s="48">
        <v>5</v>
      </c>
      <c r="S21" s="47" t="s">
        <v>88</v>
      </c>
      <c r="T21" s="48">
        <v>1</v>
      </c>
      <c r="U21" s="48">
        <v>1.1</v>
      </c>
      <c r="V21" s="48">
        <v>1</v>
      </c>
      <c r="W21" s="48">
        <v>11.5</v>
      </c>
      <c r="X21" s="48">
        <v>1</v>
      </c>
      <c r="Y21" s="48">
        <v>3</v>
      </c>
      <c r="Z21" s="48">
        <v>1</v>
      </c>
      <c r="AA21" s="48">
        <v>5.2</v>
      </c>
      <c r="AC21" s="47" t="s">
        <v>88</v>
      </c>
      <c r="AD21" s="48">
        <v>1</v>
      </c>
      <c r="AE21" s="48">
        <v>63.7</v>
      </c>
      <c r="AG21" s="47" t="s">
        <v>88</v>
      </c>
      <c r="AH21" s="48">
        <v>1</v>
      </c>
      <c r="AI21" s="48">
        <v>89.3</v>
      </c>
      <c r="AJ21" s="48">
        <v>1</v>
      </c>
      <c r="AK21" s="48">
        <v>73.5</v>
      </c>
      <c r="AL21" s="48">
        <v>1</v>
      </c>
      <c r="AM21" s="48">
        <v>83.8</v>
      </c>
      <c r="AN21" s="48">
        <v>1</v>
      </c>
      <c r="AO21" s="48">
        <v>82.2</v>
      </c>
      <c r="AQ21" s="47" t="s">
        <v>88</v>
      </c>
      <c r="AR21" s="48">
        <v>1</v>
      </c>
      <c r="AS21" s="48">
        <f t="shared" si="0"/>
        <v>10</v>
      </c>
      <c r="AU21" s="47" t="s">
        <v>88</v>
      </c>
      <c r="AV21" s="48">
        <v>1</v>
      </c>
      <c r="AW21" s="48">
        <f t="shared" si="1"/>
        <v>0</v>
      </c>
      <c r="AX21" s="48">
        <v>1</v>
      </c>
      <c r="AY21" s="48">
        <f t="shared" si="2"/>
        <v>0</v>
      </c>
      <c r="AZ21" s="48">
        <v>1</v>
      </c>
      <c r="BA21" s="48">
        <f t="shared" si="3"/>
        <v>0</v>
      </c>
      <c r="BB21" s="48">
        <v>1</v>
      </c>
      <c r="BC21" s="48">
        <f t="shared" si="4"/>
        <v>0</v>
      </c>
    </row>
    <row r="22" spans="1:55" ht="15" customHeight="1" hidden="1">
      <c r="A22" s="47" t="s">
        <v>89</v>
      </c>
      <c r="B22" s="48">
        <v>2</v>
      </c>
      <c r="C22" s="48">
        <v>83.4</v>
      </c>
      <c r="D22" s="59">
        <f t="shared" si="5"/>
        <v>0.8340000000000001</v>
      </c>
      <c r="E22" s="47" t="s">
        <v>89</v>
      </c>
      <c r="F22" s="48">
        <v>2</v>
      </c>
      <c r="G22" s="48">
        <v>92.9</v>
      </c>
      <c r="H22" s="48">
        <v>2</v>
      </c>
      <c r="I22" s="48">
        <v>93.9</v>
      </c>
      <c r="J22" s="48">
        <v>2</v>
      </c>
      <c r="K22" s="48">
        <v>89.9</v>
      </c>
      <c r="L22" s="48">
        <v>2</v>
      </c>
      <c r="M22" s="48">
        <v>92.2</v>
      </c>
      <c r="N22" s="59">
        <f t="shared" si="6"/>
        <v>0.922</v>
      </c>
      <c r="O22" s="47" t="s">
        <v>89</v>
      </c>
      <c r="P22" s="48">
        <v>2</v>
      </c>
      <c r="Q22" s="48">
        <v>5.7</v>
      </c>
      <c r="S22" s="47" t="s">
        <v>89</v>
      </c>
      <c r="T22" s="48">
        <v>2</v>
      </c>
      <c r="U22" s="48">
        <v>1.9</v>
      </c>
      <c r="V22" s="48">
        <v>2</v>
      </c>
      <c r="W22" s="48">
        <v>1</v>
      </c>
      <c r="X22" s="48">
        <v>2</v>
      </c>
      <c r="Y22" s="48">
        <v>1.7</v>
      </c>
      <c r="Z22" s="48">
        <v>2</v>
      </c>
      <c r="AA22" s="48">
        <v>1.5</v>
      </c>
      <c r="AC22" s="47" t="s">
        <v>89</v>
      </c>
      <c r="AD22" s="48">
        <v>2</v>
      </c>
      <c r="AE22" s="48">
        <v>82.6</v>
      </c>
      <c r="AG22" s="47" t="s">
        <v>89</v>
      </c>
      <c r="AH22" s="48">
        <v>2</v>
      </c>
      <c r="AI22" s="48">
        <v>92.3</v>
      </c>
      <c r="AJ22" s="48">
        <v>2</v>
      </c>
      <c r="AK22" s="48">
        <v>93.9</v>
      </c>
      <c r="AL22" s="48">
        <v>2</v>
      </c>
      <c r="AM22" s="48">
        <v>89.7</v>
      </c>
      <c r="AN22" s="48">
        <v>2</v>
      </c>
      <c r="AO22" s="48">
        <v>92</v>
      </c>
      <c r="AQ22" s="47" t="s">
        <v>89</v>
      </c>
      <c r="AR22" s="48">
        <v>2</v>
      </c>
      <c r="AS22" s="48">
        <f t="shared" si="0"/>
        <v>0.8000000000000114</v>
      </c>
      <c r="AU22" s="47" t="s">
        <v>89</v>
      </c>
      <c r="AV22" s="48">
        <v>2</v>
      </c>
      <c r="AW22" s="48">
        <f t="shared" si="1"/>
        <v>0.6000000000000085</v>
      </c>
      <c r="AX22" s="48">
        <v>2</v>
      </c>
      <c r="AY22" s="48">
        <f t="shared" si="2"/>
        <v>0</v>
      </c>
      <c r="AZ22" s="48">
        <v>2</v>
      </c>
      <c r="BA22" s="48">
        <f t="shared" si="3"/>
        <v>0.20000000000000284</v>
      </c>
      <c r="BB22" s="48">
        <v>2</v>
      </c>
      <c r="BC22" s="48">
        <f t="shared" si="4"/>
        <v>0.20000000000000284</v>
      </c>
    </row>
    <row r="23" spans="1:55" ht="15" customHeight="1">
      <c r="A23" s="47" t="s">
        <v>90</v>
      </c>
      <c r="B23" s="48">
        <v>1</v>
      </c>
      <c r="C23" s="48">
        <v>84.6</v>
      </c>
      <c r="D23" s="59">
        <f t="shared" si="5"/>
        <v>0.846</v>
      </c>
      <c r="E23" s="47" t="s">
        <v>90</v>
      </c>
      <c r="F23" s="48">
        <v>1</v>
      </c>
      <c r="G23" s="48">
        <v>95.9</v>
      </c>
      <c r="H23" s="48">
        <v>1</v>
      </c>
      <c r="I23" s="48">
        <v>85.7</v>
      </c>
      <c r="J23" s="48">
        <v>1</v>
      </c>
      <c r="K23" s="48">
        <v>95.2</v>
      </c>
      <c r="L23" s="48">
        <v>1</v>
      </c>
      <c r="M23" s="48">
        <v>92.3</v>
      </c>
      <c r="N23" s="59">
        <f t="shared" si="6"/>
        <v>0.9229999999999999</v>
      </c>
      <c r="O23" s="47" t="s">
        <v>90</v>
      </c>
      <c r="P23" s="48">
        <v>1</v>
      </c>
      <c r="Q23" s="48">
        <v>3.5</v>
      </c>
      <c r="S23" s="47" t="s">
        <v>90</v>
      </c>
      <c r="T23" s="48">
        <v>1</v>
      </c>
      <c r="U23" s="48">
        <v>1.6</v>
      </c>
      <c r="V23" s="48">
        <v>1</v>
      </c>
      <c r="W23" s="48">
        <v>1.5</v>
      </c>
      <c r="X23" s="48">
        <v>1</v>
      </c>
      <c r="Y23" s="48">
        <v>0.8</v>
      </c>
      <c r="Z23" s="48">
        <v>1</v>
      </c>
      <c r="AA23" s="48">
        <v>1.3</v>
      </c>
      <c r="AC23" s="47" t="s">
        <v>90</v>
      </c>
      <c r="AD23" s="48">
        <v>1</v>
      </c>
      <c r="AE23" s="48">
        <v>84.2</v>
      </c>
      <c r="AG23" s="47" t="s">
        <v>90</v>
      </c>
      <c r="AH23" s="48">
        <v>1</v>
      </c>
      <c r="AI23" s="48">
        <v>95.5</v>
      </c>
      <c r="AJ23" s="48">
        <v>1</v>
      </c>
      <c r="AK23" s="48">
        <v>84.6</v>
      </c>
      <c r="AL23" s="48">
        <v>1</v>
      </c>
      <c r="AM23" s="48">
        <v>95.1</v>
      </c>
      <c r="AN23" s="48">
        <v>1</v>
      </c>
      <c r="AO23" s="48">
        <v>91.8</v>
      </c>
      <c r="AQ23" s="47" t="s">
        <v>90</v>
      </c>
      <c r="AR23" s="48">
        <v>1</v>
      </c>
      <c r="AS23" s="48">
        <f t="shared" si="0"/>
        <v>0.3999999999999915</v>
      </c>
      <c r="AU23" s="47" t="s">
        <v>90</v>
      </c>
      <c r="AV23" s="48">
        <v>1</v>
      </c>
      <c r="AW23" s="48">
        <f t="shared" si="1"/>
        <v>0.4000000000000057</v>
      </c>
      <c r="AX23" s="48">
        <v>1</v>
      </c>
      <c r="AY23" s="48">
        <f t="shared" si="2"/>
        <v>1.1000000000000085</v>
      </c>
      <c r="AZ23" s="48">
        <v>1</v>
      </c>
      <c r="BA23" s="48">
        <f t="shared" si="3"/>
        <v>0.10000000000000853</v>
      </c>
      <c r="BB23" s="48">
        <v>1</v>
      </c>
      <c r="BC23" s="48">
        <f t="shared" si="4"/>
        <v>0.5</v>
      </c>
    </row>
    <row r="24" spans="1:55" ht="15" customHeight="1" hidden="1">
      <c r="A24" s="47" t="s">
        <v>91</v>
      </c>
      <c r="B24" s="48">
        <v>2</v>
      </c>
      <c r="C24" s="48">
        <v>43.5</v>
      </c>
      <c r="D24" s="59">
        <f t="shared" si="5"/>
        <v>0.435</v>
      </c>
      <c r="E24" s="47" t="s">
        <v>91</v>
      </c>
      <c r="F24" s="48">
        <v>2</v>
      </c>
      <c r="G24" s="48">
        <v>68.9</v>
      </c>
      <c r="H24" s="48">
        <v>2</v>
      </c>
      <c r="I24" s="48">
        <v>70.7</v>
      </c>
      <c r="J24" s="48">
        <v>2</v>
      </c>
      <c r="K24" s="48">
        <v>68.3</v>
      </c>
      <c r="L24" s="48">
        <v>2</v>
      </c>
      <c r="M24" s="48">
        <v>69.3</v>
      </c>
      <c r="N24" s="59">
        <f t="shared" si="6"/>
        <v>0.693</v>
      </c>
      <c r="O24" s="47" t="s">
        <v>91</v>
      </c>
      <c r="P24" s="48">
        <v>2</v>
      </c>
      <c r="Q24" s="48">
        <v>24</v>
      </c>
      <c r="S24" s="47" t="s">
        <v>91</v>
      </c>
      <c r="T24" s="48">
        <v>2</v>
      </c>
      <c r="U24" s="48">
        <v>3.5</v>
      </c>
      <c r="V24" s="48">
        <v>2</v>
      </c>
      <c r="W24" s="48">
        <v>0.6</v>
      </c>
      <c r="X24" s="48">
        <v>2</v>
      </c>
      <c r="Y24" s="48">
        <v>9.5</v>
      </c>
      <c r="Z24" s="48">
        <v>2</v>
      </c>
      <c r="AA24" s="48">
        <v>4.6</v>
      </c>
      <c r="AC24" s="47" t="s">
        <v>91</v>
      </c>
      <c r="AD24" s="48">
        <v>2</v>
      </c>
      <c r="AE24" s="48">
        <v>42.5</v>
      </c>
      <c r="AG24" s="47" t="s">
        <v>91</v>
      </c>
      <c r="AH24" s="48">
        <v>2</v>
      </c>
      <c r="AI24" s="48">
        <v>68.9</v>
      </c>
      <c r="AJ24" s="48">
        <v>2</v>
      </c>
      <c r="AK24" s="48">
        <v>70.7</v>
      </c>
      <c r="AL24" s="48">
        <v>2</v>
      </c>
      <c r="AM24" s="48">
        <v>68.1</v>
      </c>
      <c r="AN24" s="48">
        <v>2</v>
      </c>
      <c r="AO24" s="48">
        <v>69.2</v>
      </c>
      <c r="AQ24" s="47" t="s">
        <v>91</v>
      </c>
      <c r="AR24" s="48">
        <v>2</v>
      </c>
      <c r="AS24" s="48">
        <f t="shared" si="0"/>
        <v>1</v>
      </c>
      <c r="AU24" s="47" t="s">
        <v>91</v>
      </c>
      <c r="AV24" s="48">
        <v>2</v>
      </c>
      <c r="AW24" s="48">
        <f t="shared" si="1"/>
        <v>0</v>
      </c>
      <c r="AX24" s="48">
        <v>2</v>
      </c>
      <c r="AY24" s="48">
        <f t="shared" si="2"/>
        <v>0</v>
      </c>
      <c r="AZ24" s="48">
        <v>2</v>
      </c>
      <c r="BA24" s="48">
        <f t="shared" si="3"/>
        <v>0.20000000000000284</v>
      </c>
      <c r="BB24" s="48">
        <v>2</v>
      </c>
      <c r="BC24" s="48">
        <f t="shared" si="4"/>
        <v>0.09999999999999432</v>
      </c>
    </row>
    <row r="25" spans="1:55" ht="15" customHeight="1">
      <c r="A25" s="47" t="s">
        <v>92</v>
      </c>
      <c r="B25" s="48">
        <v>2</v>
      </c>
      <c r="C25" s="48">
        <v>88.8</v>
      </c>
      <c r="D25" s="59">
        <f t="shared" si="5"/>
        <v>0.888</v>
      </c>
      <c r="E25" s="47" t="s">
        <v>92</v>
      </c>
      <c r="F25" s="48">
        <v>1</v>
      </c>
      <c r="G25" s="48">
        <v>89.6</v>
      </c>
      <c r="H25" s="48">
        <v>1</v>
      </c>
      <c r="I25" s="48">
        <v>90.8</v>
      </c>
      <c r="J25" s="48">
        <v>2</v>
      </c>
      <c r="K25" s="48">
        <v>96.5</v>
      </c>
      <c r="L25" s="48">
        <v>2</v>
      </c>
      <c r="M25" s="48">
        <v>92.5</v>
      </c>
      <c r="N25" s="59">
        <f t="shared" si="6"/>
        <v>0.925</v>
      </c>
      <c r="O25" s="47" t="s">
        <v>92</v>
      </c>
      <c r="P25" s="48">
        <v>2</v>
      </c>
      <c r="Q25" s="48">
        <v>3.8</v>
      </c>
      <c r="S25" s="47" t="s">
        <v>92</v>
      </c>
      <c r="T25" s="48">
        <v>1</v>
      </c>
      <c r="U25" s="48">
        <v>3.8</v>
      </c>
      <c r="V25" s="48">
        <v>1</v>
      </c>
      <c r="W25" s="48">
        <v>1.9</v>
      </c>
      <c r="X25" s="48">
        <v>2</v>
      </c>
      <c r="Y25" s="48">
        <v>1.3</v>
      </c>
      <c r="Z25" s="48">
        <v>2</v>
      </c>
      <c r="AA25" s="48">
        <v>2.3</v>
      </c>
      <c r="AC25" s="47" t="s">
        <v>92</v>
      </c>
      <c r="AD25" s="48">
        <v>2</v>
      </c>
      <c r="AE25" s="48">
        <v>87.6</v>
      </c>
      <c r="AG25" s="47" t="s">
        <v>92</v>
      </c>
      <c r="AH25" s="48">
        <v>1</v>
      </c>
      <c r="AI25" s="48">
        <v>89.3</v>
      </c>
      <c r="AJ25" s="48">
        <v>1</v>
      </c>
      <c r="AK25" s="48">
        <v>90.3</v>
      </c>
      <c r="AL25" s="48">
        <v>2</v>
      </c>
      <c r="AM25" s="48">
        <v>96</v>
      </c>
      <c r="AN25" s="48">
        <v>2</v>
      </c>
      <c r="AO25" s="48">
        <v>92.1</v>
      </c>
      <c r="AQ25" s="47" t="s">
        <v>92</v>
      </c>
      <c r="AR25" s="48">
        <v>2</v>
      </c>
      <c r="AS25" s="48">
        <f t="shared" si="0"/>
        <v>1.2000000000000028</v>
      </c>
      <c r="AU25" s="47" t="s">
        <v>92</v>
      </c>
      <c r="AV25" s="48">
        <v>1</v>
      </c>
      <c r="AW25" s="48">
        <f t="shared" si="1"/>
        <v>0.29999999999999716</v>
      </c>
      <c r="AX25" s="48">
        <v>1</v>
      </c>
      <c r="AY25" s="48">
        <f t="shared" si="2"/>
        <v>0.5</v>
      </c>
      <c r="AZ25" s="48">
        <v>2</v>
      </c>
      <c r="BA25" s="48">
        <f t="shared" si="3"/>
        <v>0.5</v>
      </c>
      <c r="BB25" s="48">
        <v>2</v>
      </c>
      <c r="BC25" s="48">
        <f t="shared" si="4"/>
        <v>0.4000000000000057</v>
      </c>
    </row>
    <row r="26" spans="1:55" ht="15" customHeight="1" hidden="1">
      <c r="A26" s="47" t="s">
        <v>93</v>
      </c>
      <c r="B26" s="48">
        <v>31</v>
      </c>
      <c r="C26" s="48">
        <v>72.3</v>
      </c>
      <c r="D26" s="59">
        <f t="shared" si="5"/>
        <v>0.723</v>
      </c>
      <c r="E26" s="47" t="s">
        <v>93</v>
      </c>
      <c r="F26" s="48">
        <v>31</v>
      </c>
      <c r="G26" s="48">
        <v>77.9</v>
      </c>
      <c r="H26" s="48">
        <v>31</v>
      </c>
      <c r="I26" s="48">
        <v>77.8</v>
      </c>
      <c r="J26" s="48">
        <v>31</v>
      </c>
      <c r="K26" s="48">
        <v>80.6</v>
      </c>
      <c r="L26" s="48">
        <v>31</v>
      </c>
      <c r="M26" s="48">
        <v>78.8</v>
      </c>
      <c r="N26" s="59">
        <f t="shared" si="6"/>
        <v>0.7879999999999999</v>
      </c>
      <c r="O26" s="47" t="s">
        <v>93</v>
      </c>
      <c r="P26" s="48">
        <v>31</v>
      </c>
      <c r="Q26" s="48">
        <v>4.9</v>
      </c>
      <c r="S26" s="47" t="s">
        <v>93</v>
      </c>
      <c r="T26" s="48">
        <v>31</v>
      </c>
      <c r="U26" s="48">
        <v>4.5</v>
      </c>
      <c r="V26" s="48">
        <v>31</v>
      </c>
      <c r="W26" s="48">
        <v>2.2</v>
      </c>
      <c r="X26" s="48">
        <v>31</v>
      </c>
      <c r="Y26" s="48">
        <v>2.7</v>
      </c>
      <c r="Z26" s="48">
        <v>31</v>
      </c>
      <c r="AA26" s="48">
        <v>3.1</v>
      </c>
      <c r="AC26" s="47" t="s">
        <v>93</v>
      </c>
      <c r="AD26" s="48">
        <v>31</v>
      </c>
      <c r="AE26" s="48">
        <v>69.7</v>
      </c>
      <c r="AG26" s="47" t="s">
        <v>93</v>
      </c>
      <c r="AH26" s="48">
        <v>31</v>
      </c>
      <c r="AI26" s="48">
        <v>73.3</v>
      </c>
      <c r="AJ26" s="48">
        <v>31</v>
      </c>
      <c r="AK26" s="48">
        <v>75.1</v>
      </c>
      <c r="AL26" s="48">
        <v>31</v>
      </c>
      <c r="AM26" s="48">
        <v>76.9</v>
      </c>
      <c r="AN26" s="48">
        <v>31</v>
      </c>
      <c r="AO26" s="48">
        <v>75.1</v>
      </c>
      <c r="AQ26" s="47" t="s">
        <v>93</v>
      </c>
      <c r="AR26" s="48">
        <v>31</v>
      </c>
      <c r="AS26" s="48">
        <f t="shared" si="0"/>
        <v>2.5999999999999943</v>
      </c>
      <c r="AU26" s="47" t="s">
        <v>93</v>
      </c>
      <c r="AV26" s="48">
        <v>31</v>
      </c>
      <c r="AW26" s="48">
        <f t="shared" si="1"/>
        <v>4.6000000000000085</v>
      </c>
      <c r="AX26" s="48">
        <v>31</v>
      </c>
      <c r="AY26" s="48">
        <f t="shared" si="2"/>
        <v>2.700000000000003</v>
      </c>
      <c r="AZ26" s="48">
        <v>31</v>
      </c>
      <c r="BA26" s="48">
        <f t="shared" si="3"/>
        <v>3.6999999999999886</v>
      </c>
      <c r="BB26" s="48">
        <v>31</v>
      </c>
      <c r="BC26" s="48">
        <f t="shared" si="4"/>
        <v>3.700000000000003</v>
      </c>
    </row>
    <row r="27" spans="1:55" ht="15" customHeight="1">
      <c r="A27" s="47" t="s">
        <v>116</v>
      </c>
      <c r="B27" s="48">
        <v>5</v>
      </c>
      <c r="C27" s="48">
        <v>80.6</v>
      </c>
      <c r="D27" s="59">
        <f t="shared" si="5"/>
        <v>0.8059999999999999</v>
      </c>
      <c r="E27" s="47" t="s">
        <v>94</v>
      </c>
      <c r="F27" s="48">
        <v>5</v>
      </c>
      <c r="G27" s="48">
        <v>84.4</v>
      </c>
      <c r="H27" s="48">
        <v>5</v>
      </c>
      <c r="I27" s="48">
        <v>83.3</v>
      </c>
      <c r="J27" s="48">
        <v>5</v>
      </c>
      <c r="K27" s="48">
        <v>83.7</v>
      </c>
      <c r="L27" s="48">
        <v>5</v>
      </c>
      <c r="M27" s="48">
        <v>83.8</v>
      </c>
      <c r="N27" s="59">
        <f t="shared" si="6"/>
        <v>0.838</v>
      </c>
      <c r="O27" s="47" t="s">
        <v>94</v>
      </c>
      <c r="P27" s="48">
        <v>5</v>
      </c>
      <c r="Q27" s="48">
        <v>1.7</v>
      </c>
      <c r="S27" s="47" t="s">
        <v>94</v>
      </c>
      <c r="T27" s="48">
        <v>5</v>
      </c>
      <c r="U27" s="48">
        <v>0.3</v>
      </c>
      <c r="V27" s="48">
        <v>5</v>
      </c>
      <c r="W27" s="48">
        <v>2</v>
      </c>
      <c r="X27" s="48">
        <v>5</v>
      </c>
      <c r="Y27" s="48">
        <v>2.3</v>
      </c>
      <c r="Z27" s="48">
        <v>5</v>
      </c>
      <c r="AA27" s="48">
        <v>1.5</v>
      </c>
      <c r="AC27" s="47" t="s">
        <v>94</v>
      </c>
      <c r="AD27" s="48">
        <v>5</v>
      </c>
      <c r="AE27" s="48">
        <v>77.8</v>
      </c>
      <c r="AG27" s="47" t="s">
        <v>94</v>
      </c>
      <c r="AH27" s="48">
        <v>5</v>
      </c>
      <c r="AI27" s="48">
        <v>82.5</v>
      </c>
      <c r="AJ27" s="48">
        <v>5</v>
      </c>
      <c r="AK27" s="48">
        <v>81.6</v>
      </c>
      <c r="AL27" s="48">
        <v>5</v>
      </c>
      <c r="AM27" s="48">
        <v>82.1</v>
      </c>
      <c r="AN27" s="48">
        <v>5</v>
      </c>
      <c r="AO27" s="48">
        <v>82.1</v>
      </c>
      <c r="AQ27" s="47" t="s">
        <v>94</v>
      </c>
      <c r="AR27" s="48">
        <v>5</v>
      </c>
      <c r="AS27" s="48">
        <f t="shared" si="0"/>
        <v>2.799999999999997</v>
      </c>
      <c r="AU27" s="47" t="s">
        <v>94</v>
      </c>
      <c r="AV27" s="48">
        <v>5</v>
      </c>
      <c r="AW27" s="48">
        <f t="shared" si="1"/>
        <v>1.9000000000000057</v>
      </c>
      <c r="AX27" s="48">
        <v>5</v>
      </c>
      <c r="AY27" s="48">
        <f t="shared" si="2"/>
        <v>1.7000000000000028</v>
      </c>
      <c r="AZ27" s="48">
        <v>5</v>
      </c>
      <c r="BA27" s="48">
        <f t="shared" si="3"/>
        <v>1.6000000000000085</v>
      </c>
      <c r="BB27" s="48">
        <v>5</v>
      </c>
      <c r="BC27" s="48">
        <f t="shared" si="4"/>
        <v>1.7000000000000028</v>
      </c>
    </row>
    <row r="28" spans="1:55" ht="15" customHeight="1">
      <c r="A28" s="47" t="s">
        <v>95</v>
      </c>
      <c r="B28" s="48">
        <v>1</v>
      </c>
      <c r="C28" s="48">
        <v>84.3</v>
      </c>
      <c r="D28" s="59">
        <f t="shared" si="5"/>
        <v>0.843</v>
      </c>
      <c r="E28" s="47" t="s">
        <v>95</v>
      </c>
      <c r="F28" s="48">
        <v>1</v>
      </c>
      <c r="G28" s="48">
        <v>98.5</v>
      </c>
      <c r="H28" s="48">
        <v>1</v>
      </c>
      <c r="I28" s="48">
        <v>90.1</v>
      </c>
      <c r="J28" s="48">
        <v>1</v>
      </c>
      <c r="K28" s="48">
        <v>91</v>
      </c>
      <c r="L28" s="48">
        <v>1</v>
      </c>
      <c r="M28" s="48">
        <v>93.2</v>
      </c>
      <c r="N28" s="59">
        <f t="shared" si="6"/>
        <v>0.932</v>
      </c>
      <c r="O28" s="47" t="s">
        <v>95</v>
      </c>
      <c r="P28" s="48">
        <v>1</v>
      </c>
      <c r="Q28" s="48">
        <v>1.7</v>
      </c>
      <c r="S28" s="47" t="s">
        <v>95</v>
      </c>
      <c r="T28" s="48">
        <v>1</v>
      </c>
      <c r="U28" s="48">
        <v>1.5</v>
      </c>
      <c r="V28" s="48">
        <v>1</v>
      </c>
      <c r="W28" s="48">
        <v>0.8</v>
      </c>
      <c r="X28" s="48">
        <v>1</v>
      </c>
      <c r="Y28" s="48">
        <v>0.1</v>
      </c>
      <c r="Z28" s="48">
        <v>1</v>
      </c>
      <c r="AA28" s="48">
        <v>0.8</v>
      </c>
      <c r="AC28" s="47" t="s">
        <v>95</v>
      </c>
      <c r="AD28" s="48">
        <v>1</v>
      </c>
      <c r="AE28" s="48">
        <v>82.8</v>
      </c>
      <c r="AG28" s="47" t="s">
        <v>95</v>
      </c>
      <c r="AH28" s="48">
        <v>1</v>
      </c>
      <c r="AI28" s="48">
        <v>98.3</v>
      </c>
      <c r="AJ28" s="48">
        <v>1</v>
      </c>
      <c r="AK28" s="48">
        <v>89.9</v>
      </c>
      <c r="AL28" s="48">
        <v>1</v>
      </c>
      <c r="AM28" s="48">
        <v>90.9</v>
      </c>
      <c r="AN28" s="48">
        <v>1</v>
      </c>
      <c r="AO28" s="48">
        <v>93</v>
      </c>
      <c r="AQ28" s="47" t="s">
        <v>95</v>
      </c>
      <c r="AR28" s="48">
        <v>1</v>
      </c>
      <c r="AS28" s="48">
        <f t="shared" si="0"/>
        <v>1.5</v>
      </c>
      <c r="AU28" s="47" t="s">
        <v>95</v>
      </c>
      <c r="AV28" s="48">
        <v>1</v>
      </c>
      <c r="AW28" s="48">
        <f t="shared" si="1"/>
        <v>0.20000000000000284</v>
      </c>
      <c r="AX28" s="48">
        <v>1</v>
      </c>
      <c r="AY28" s="48">
        <f t="shared" si="2"/>
        <v>0.19999999999998863</v>
      </c>
      <c r="AZ28" s="48">
        <v>1</v>
      </c>
      <c r="BA28" s="48">
        <f t="shared" si="3"/>
        <v>0.09999999999999432</v>
      </c>
      <c r="BB28" s="48">
        <v>1</v>
      </c>
      <c r="BC28" s="48">
        <f t="shared" si="4"/>
        <v>0.20000000000000284</v>
      </c>
    </row>
    <row r="29" spans="1:55" ht="15" customHeight="1" hidden="1">
      <c r="A29" s="47" t="s">
        <v>96</v>
      </c>
      <c r="B29" s="48">
        <v>2</v>
      </c>
      <c r="C29" s="48">
        <v>76.2</v>
      </c>
      <c r="D29" s="59">
        <f t="shared" si="5"/>
        <v>0.762</v>
      </c>
      <c r="E29" s="47" t="s">
        <v>96</v>
      </c>
      <c r="F29" s="48">
        <v>2</v>
      </c>
      <c r="G29" s="48">
        <v>80.5</v>
      </c>
      <c r="H29" s="48">
        <v>2</v>
      </c>
      <c r="I29" s="48">
        <v>71.1</v>
      </c>
      <c r="J29" s="48">
        <v>2</v>
      </c>
      <c r="K29" s="48">
        <v>84.9</v>
      </c>
      <c r="L29" s="48">
        <v>2</v>
      </c>
      <c r="M29" s="48">
        <v>78.8</v>
      </c>
      <c r="N29" s="59">
        <f t="shared" si="6"/>
        <v>0.7879999999999999</v>
      </c>
      <c r="O29" s="47" t="s">
        <v>96</v>
      </c>
      <c r="P29" s="48">
        <v>2</v>
      </c>
      <c r="Q29" s="48">
        <v>7.6</v>
      </c>
      <c r="S29" s="47" t="s">
        <v>96</v>
      </c>
      <c r="T29" s="48">
        <v>2</v>
      </c>
      <c r="U29" s="48">
        <v>3.9</v>
      </c>
      <c r="V29" s="48">
        <v>2</v>
      </c>
      <c r="W29" s="48">
        <v>20.4</v>
      </c>
      <c r="X29" s="48">
        <v>2</v>
      </c>
      <c r="Y29" s="48">
        <v>4.7</v>
      </c>
      <c r="Z29" s="48">
        <v>2</v>
      </c>
      <c r="AA29" s="48">
        <v>9.7</v>
      </c>
      <c r="AC29" s="47" t="s">
        <v>96</v>
      </c>
      <c r="AD29" s="48">
        <v>2</v>
      </c>
      <c r="AE29" s="48">
        <v>70.1</v>
      </c>
      <c r="AG29" s="47" t="s">
        <v>96</v>
      </c>
      <c r="AH29" s="48">
        <v>2</v>
      </c>
      <c r="AI29" s="48">
        <v>78.1</v>
      </c>
      <c r="AJ29" s="48">
        <v>2</v>
      </c>
      <c r="AK29" s="48">
        <v>65.6</v>
      </c>
      <c r="AL29" s="48">
        <v>2</v>
      </c>
      <c r="AM29" s="48">
        <v>80.4</v>
      </c>
      <c r="AN29" s="48">
        <v>2</v>
      </c>
      <c r="AO29" s="48">
        <v>74.7</v>
      </c>
      <c r="AQ29" s="47" t="s">
        <v>96</v>
      </c>
      <c r="AR29" s="48">
        <v>2</v>
      </c>
      <c r="AS29" s="48">
        <f t="shared" si="0"/>
        <v>6.1000000000000085</v>
      </c>
      <c r="AU29" s="47" t="s">
        <v>96</v>
      </c>
      <c r="AV29" s="48">
        <v>2</v>
      </c>
      <c r="AW29" s="48">
        <f t="shared" si="1"/>
        <v>2.4000000000000057</v>
      </c>
      <c r="AX29" s="48">
        <v>2</v>
      </c>
      <c r="AY29" s="48">
        <f t="shared" si="2"/>
        <v>5.5</v>
      </c>
      <c r="AZ29" s="48">
        <v>2</v>
      </c>
      <c r="BA29" s="48">
        <f t="shared" si="3"/>
        <v>4.5</v>
      </c>
      <c r="BB29" s="48">
        <v>2</v>
      </c>
      <c r="BC29" s="48">
        <f t="shared" si="4"/>
        <v>4.099999999999994</v>
      </c>
    </row>
    <row r="30" spans="1:55" ht="15" customHeight="1">
      <c r="A30" s="47" t="s">
        <v>97</v>
      </c>
      <c r="B30" s="48">
        <v>8</v>
      </c>
      <c r="C30" s="48">
        <v>85.7</v>
      </c>
      <c r="D30" s="59">
        <f t="shared" si="5"/>
        <v>0.857</v>
      </c>
      <c r="E30" s="47" t="s">
        <v>97</v>
      </c>
      <c r="F30" s="48">
        <v>8</v>
      </c>
      <c r="G30" s="48">
        <v>84.1</v>
      </c>
      <c r="H30" s="48">
        <v>8</v>
      </c>
      <c r="I30" s="48">
        <v>88.9</v>
      </c>
      <c r="J30" s="48">
        <v>8</v>
      </c>
      <c r="K30" s="48">
        <v>82</v>
      </c>
      <c r="L30" s="48">
        <v>8</v>
      </c>
      <c r="M30" s="48">
        <v>85</v>
      </c>
      <c r="N30" s="59">
        <f t="shared" si="6"/>
        <v>0.85</v>
      </c>
      <c r="O30" s="47" t="s">
        <v>97</v>
      </c>
      <c r="P30" s="48">
        <v>8</v>
      </c>
      <c r="Q30" s="48">
        <v>4</v>
      </c>
      <c r="S30" s="47" t="s">
        <v>97</v>
      </c>
      <c r="T30" s="48">
        <v>8</v>
      </c>
      <c r="U30" s="48">
        <v>6.2</v>
      </c>
      <c r="V30" s="48">
        <v>8</v>
      </c>
      <c r="W30" s="48">
        <v>4.6</v>
      </c>
      <c r="X30" s="48">
        <v>8</v>
      </c>
      <c r="Y30" s="48">
        <v>7</v>
      </c>
      <c r="Z30" s="48">
        <v>8</v>
      </c>
      <c r="AA30" s="48">
        <v>6</v>
      </c>
      <c r="AC30" s="47" t="s">
        <v>97</v>
      </c>
      <c r="AD30" s="48">
        <v>8</v>
      </c>
      <c r="AE30" s="48">
        <v>84.9</v>
      </c>
      <c r="AG30" s="47" t="s">
        <v>97</v>
      </c>
      <c r="AH30" s="48">
        <v>8</v>
      </c>
      <c r="AI30" s="48">
        <v>83.1</v>
      </c>
      <c r="AJ30" s="48">
        <v>8</v>
      </c>
      <c r="AK30" s="48">
        <v>87.7</v>
      </c>
      <c r="AL30" s="48">
        <v>8</v>
      </c>
      <c r="AM30" s="48">
        <v>81.1</v>
      </c>
      <c r="AN30" s="48">
        <v>8</v>
      </c>
      <c r="AO30" s="48">
        <v>84</v>
      </c>
      <c r="AQ30" s="47" t="s">
        <v>97</v>
      </c>
      <c r="AR30" s="48">
        <v>8</v>
      </c>
      <c r="AS30" s="48">
        <f t="shared" si="0"/>
        <v>0.7999999999999972</v>
      </c>
      <c r="AU30" s="47" t="s">
        <v>97</v>
      </c>
      <c r="AV30" s="48">
        <v>8</v>
      </c>
      <c r="AW30" s="48">
        <f t="shared" si="1"/>
        <v>1</v>
      </c>
      <c r="AX30" s="48">
        <v>8</v>
      </c>
      <c r="AY30" s="48">
        <f t="shared" si="2"/>
        <v>1.2000000000000028</v>
      </c>
      <c r="AZ30" s="48">
        <v>8</v>
      </c>
      <c r="BA30" s="48">
        <f t="shared" si="3"/>
        <v>0.9000000000000057</v>
      </c>
      <c r="BB30" s="48">
        <v>8</v>
      </c>
      <c r="BC30" s="48">
        <f t="shared" si="4"/>
        <v>1</v>
      </c>
    </row>
    <row r="31" spans="1:55" ht="15" customHeight="1">
      <c r="A31" s="47" t="s">
        <v>98</v>
      </c>
      <c r="B31" s="48">
        <v>10</v>
      </c>
      <c r="C31" s="48">
        <v>81.2</v>
      </c>
      <c r="D31" s="59">
        <f t="shared" si="5"/>
        <v>0.812</v>
      </c>
      <c r="E31" s="47" t="s">
        <v>98</v>
      </c>
      <c r="F31" s="48">
        <v>10</v>
      </c>
      <c r="G31" s="48">
        <v>88.6</v>
      </c>
      <c r="H31" s="48">
        <v>10</v>
      </c>
      <c r="I31" s="48">
        <v>84.8</v>
      </c>
      <c r="J31" s="48">
        <v>10</v>
      </c>
      <c r="K31" s="48">
        <v>82.3</v>
      </c>
      <c r="L31" s="48">
        <v>10</v>
      </c>
      <c r="M31" s="48">
        <v>85.2</v>
      </c>
      <c r="N31" s="59">
        <f t="shared" si="6"/>
        <v>0.852</v>
      </c>
      <c r="O31" s="47" t="s">
        <v>98</v>
      </c>
      <c r="P31" s="48">
        <v>10</v>
      </c>
      <c r="Q31" s="48">
        <v>7.1</v>
      </c>
      <c r="S31" s="47" t="s">
        <v>98</v>
      </c>
      <c r="T31" s="48">
        <v>10</v>
      </c>
      <c r="U31" s="48">
        <v>3.9</v>
      </c>
      <c r="V31" s="48">
        <v>10</v>
      </c>
      <c r="W31" s="48">
        <v>9.2</v>
      </c>
      <c r="X31" s="48">
        <v>10</v>
      </c>
      <c r="Y31" s="48">
        <v>8.9</v>
      </c>
      <c r="Z31" s="48">
        <v>10</v>
      </c>
      <c r="AA31" s="48">
        <v>7.3</v>
      </c>
      <c r="AC31" s="47" t="s">
        <v>98</v>
      </c>
      <c r="AD31" s="48">
        <v>10</v>
      </c>
      <c r="AE31" s="48">
        <v>79.8</v>
      </c>
      <c r="AG31" s="47" t="s">
        <v>98</v>
      </c>
      <c r="AH31" s="48">
        <v>10</v>
      </c>
      <c r="AI31" s="48">
        <v>87.7</v>
      </c>
      <c r="AJ31" s="48">
        <v>10</v>
      </c>
      <c r="AK31" s="48">
        <v>82.7</v>
      </c>
      <c r="AL31" s="48">
        <v>10</v>
      </c>
      <c r="AM31" s="48">
        <v>80.9</v>
      </c>
      <c r="AN31" s="48">
        <v>10</v>
      </c>
      <c r="AO31" s="48">
        <v>83.7</v>
      </c>
      <c r="AQ31" s="47" t="s">
        <v>98</v>
      </c>
      <c r="AR31" s="48">
        <v>10</v>
      </c>
      <c r="AS31" s="48">
        <f t="shared" si="0"/>
        <v>1.4000000000000057</v>
      </c>
      <c r="AU31" s="47" t="s">
        <v>98</v>
      </c>
      <c r="AV31" s="48">
        <v>10</v>
      </c>
      <c r="AW31" s="48">
        <f t="shared" si="1"/>
        <v>0.8999999999999915</v>
      </c>
      <c r="AX31" s="48">
        <v>10</v>
      </c>
      <c r="AY31" s="48">
        <f t="shared" si="2"/>
        <v>2.0999999999999943</v>
      </c>
      <c r="AZ31" s="48">
        <v>10</v>
      </c>
      <c r="BA31" s="48">
        <f t="shared" si="3"/>
        <v>1.3999999999999915</v>
      </c>
      <c r="BB31" s="48">
        <v>10</v>
      </c>
      <c r="BC31" s="48">
        <f t="shared" si="4"/>
        <v>1.5</v>
      </c>
    </row>
    <row r="32" spans="1:55" ht="15" customHeight="1">
      <c r="A32" s="47" t="s">
        <v>99</v>
      </c>
      <c r="B32" s="48">
        <v>5</v>
      </c>
      <c r="C32" s="48">
        <v>87.2</v>
      </c>
      <c r="D32" s="59">
        <f t="shared" si="5"/>
        <v>0.872</v>
      </c>
      <c r="E32" s="47" t="s">
        <v>99</v>
      </c>
      <c r="F32" s="48">
        <v>5</v>
      </c>
      <c r="G32" s="48">
        <v>78.2</v>
      </c>
      <c r="H32" s="48">
        <v>5</v>
      </c>
      <c r="I32" s="48">
        <v>93.5</v>
      </c>
      <c r="J32" s="48">
        <v>5</v>
      </c>
      <c r="K32" s="48">
        <v>93.7</v>
      </c>
      <c r="L32" s="48">
        <v>5</v>
      </c>
      <c r="M32" s="48">
        <v>88.4</v>
      </c>
      <c r="N32" s="59">
        <f t="shared" si="6"/>
        <v>0.884</v>
      </c>
      <c r="O32" s="47" t="s">
        <v>99</v>
      </c>
      <c r="P32" s="48">
        <v>5</v>
      </c>
      <c r="Q32" s="48">
        <v>1.7</v>
      </c>
      <c r="S32" s="47" t="s">
        <v>99</v>
      </c>
      <c r="T32" s="48">
        <v>5</v>
      </c>
      <c r="U32" s="48">
        <v>14.4</v>
      </c>
      <c r="V32" s="48">
        <v>5</v>
      </c>
      <c r="W32" s="48">
        <v>0</v>
      </c>
      <c r="X32" s="48">
        <v>5</v>
      </c>
      <c r="Y32" s="48">
        <v>0.4</v>
      </c>
      <c r="Z32" s="48">
        <v>5</v>
      </c>
      <c r="AA32" s="48">
        <v>5</v>
      </c>
      <c r="AC32" s="47" t="s">
        <v>99</v>
      </c>
      <c r="AD32" s="48">
        <v>5</v>
      </c>
      <c r="AE32" s="48">
        <v>86.3</v>
      </c>
      <c r="AG32" s="47" t="s">
        <v>99</v>
      </c>
      <c r="AH32" s="48">
        <v>5</v>
      </c>
      <c r="AI32" s="48">
        <v>77.8</v>
      </c>
      <c r="AJ32" s="48">
        <v>5</v>
      </c>
      <c r="AK32" s="48">
        <v>92.8</v>
      </c>
      <c r="AL32" s="48">
        <v>5</v>
      </c>
      <c r="AM32" s="48">
        <v>93.5</v>
      </c>
      <c r="AN32" s="48">
        <v>5</v>
      </c>
      <c r="AO32" s="48">
        <v>88.1</v>
      </c>
      <c r="AQ32" s="47" t="s">
        <v>99</v>
      </c>
      <c r="AR32" s="48">
        <v>5</v>
      </c>
      <c r="AS32" s="48">
        <f t="shared" si="0"/>
        <v>0.9000000000000057</v>
      </c>
      <c r="AU32" s="47" t="s">
        <v>99</v>
      </c>
      <c r="AV32" s="48">
        <v>5</v>
      </c>
      <c r="AW32" s="48">
        <f t="shared" si="1"/>
        <v>0.4000000000000057</v>
      </c>
      <c r="AX32" s="48">
        <v>5</v>
      </c>
      <c r="AY32" s="48">
        <f t="shared" si="2"/>
        <v>0.7000000000000028</v>
      </c>
      <c r="AZ32" s="48">
        <v>5</v>
      </c>
      <c r="BA32" s="48">
        <f t="shared" si="3"/>
        <v>0.20000000000000284</v>
      </c>
      <c r="BB32" s="48">
        <v>5</v>
      </c>
      <c r="BC32" s="48">
        <f t="shared" si="4"/>
        <v>0.30000000000001137</v>
      </c>
    </row>
    <row r="33" spans="1:55" ht="15" customHeight="1" hidden="1">
      <c r="A33" s="47" t="s">
        <v>100</v>
      </c>
      <c r="B33" s="48">
        <v>15</v>
      </c>
      <c r="C33" s="48">
        <v>71.7</v>
      </c>
      <c r="D33" s="59">
        <f t="shared" si="5"/>
        <v>0.7170000000000001</v>
      </c>
      <c r="E33" s="47" t="s">
        <v>100</v>
      </c>
      <c r="F33" s="48">
        <v>13</v>
      </c>
      <c r="G33" s="48">
        <v>81.9</v>
      </c>
      <c r="H33" s="48">
        <v>15</v>
      </c>
      <c r="I33" s="48">
        <v>78.7</v>
      </c>
      <c r="J33" s="48">
        <v>15</v>
      </c>
      <c r="K33" s="48">
        <v>78</v>
      </c>
      <c r="L33" s="48">
        <v>15</v>
      </c>
      <c r="M33" s="48">
        <v>79.4</v>
      </c>
      <c r="N33" s="59">
        <f t="shared" si="6"/>
        <v>0.794</v>
      </c>
      <c r="O33" s="47" t="s">
        <v>100</v>
      </c>
      <c r="P33" s="48">
        <v>15</v>
      </c>
      <c r="Q33" s="48">
        <v>5.3</v>
      </c>
      <c r="S33" s="47" t="s">
        <v>100</v>
      </c>
      <c r="T33" s="48">
        <v>13</v>
      </c>
      <c r="U33" s="48">
        <v>1.1</v>
      </c>
      <c r="V33" s="48">
        <v>15</v>
      </c>
      <c r="W33" s="48">
        <v>5.7</v>
      </c>
      <c r="X33" s="48">
        <v>15</v>
      </c>
      <c r="Y33" s="48">
        <v>1.5</v>
      </c>
      <c r="Z33" s="48">
        <v>15</v>
      </c>
      <c r="AA33" s="48">
        <v>2.8</v>
      </c>
      <c r="AC33" s="47" t="s">
        <v>100</v>
      </c>
      <c r="AD33" s="48">
        <v>15</v>
      </c>
      <c r="AE33" s="48">
        <v>70</v>
      </c>
      <c r="AG33" s="47" t="s">
        <v>100</v>
      </c>
      <c r="AH33" s="48">
        <v>13</v>
      </c>
      <c r="AI33" s="48">
        <v>81</v>
      </c>
      <c r="AJ33" s="48">
        <v>15</v>
      </c>
      <c r="AK33" s="48">
        <v>77.8</v>
      </c>
      <c r="AL33" s="48">
        <v>15</v>
      </c>
      <c r="AM33" s="48">
        <v>77.3</v>
      </c>
      <c r="AN33" s="48">
        <v>15</v>
      </c>
      <c r="AO33" s="48">
        <v>78.6</v>
      </c>
      <c r="AQ33" s="47" t="s">
        <v>100</v>
      </c>
      <c r="AR33" s="48">
        <v>15</v>
      </c>
      <c r="AS33" s="48">
        <f t="shared" si="0"/>
        <v>1.7000000000000028</v>
      </c>
      <c r="AU33" s="47" t="s">
        <v>100</v>
      </c>
      <c r="AV33" s="48">
        <v>13</v>
      </c>
      <c r="AW33" s="48">
        <f t="shared" si="1"/>
        <v>0.9000000000000057</v>
      </c>
      <c r="AX33" s="48">
        <v>15</v>
      </c>
      <c r="AY33" s="48">
        <f t="shared" si="2"/>
        <v>0.9000000000000057</v>
      </c>
      <c r="AZ33" s="48">
        <v>15</v>
      </c>
      <c r="BA33" s="48">
        <f t="shared" si="3"/>
        <v>0.7000000000000028</v>
      </c>
      <c r="BB33" s="48">
        <v>15</v>
      </c>
      <c r="BC33" s="48">
        <f t="shared" si="4"/>
        <v>0.8000000000000114</v>
      </c>
    </row>
    <row r="34" spans="1:55" ht="15" customHeight="1">
      <c r="A34" s="47" t="s">
        <v>101</v>
      </c>
      <c r="B34" s="48">
        <v>19</v>
      </c>
      <c r="C34" s="48">
        <v>72.5</v>
      </c>
      <c r="D34" s="59">
        <f t="shared" si="5"/>
        <v>0.725</v>
      </c>
      <c r="E34" s="47" t="s">
        <v>101</v>
      </c>
      <c r="F34" s="48">
        <v>19</v>
      </c>
      <c r="G34" s="48">
        <v>72.3</v>
      </c>
      <c r="H34" s="48">
        <v>19</v>
      </c>
      <c r="I34" s="48">
        <v>65.8</v>
      </c>
      <c r="J34" s="48">
        <v>19</v>
      </c>
      <c r="K34" s="48">
        <v>63.5</v>
      </c>
      <c r="L34" s="48">
        <v>19</v>
      </c>
      <c r="M34" s="48">
        <v>67.3</v>
      </c>
      <c r="N34" s="59">
        <f t="shared" si="6"/>
        <v>0.6729999999999999</v>
      </c>
      <c r="O34" s="47" t="s">
        <v>101</v>
      </c>
      <c r="P34" s="48">
        <v>19</v>
      </c>
      <c r="Q34" s="48">
        <v>10.9</v>
      </c>
      <c r="S34" s="47" t="s">
        <v>101</v>
      </c>
      <c r="T34" s="48">
        <v>19</v>
      </c>
      <c r="U34" s="48">
        <v>12.4</v>
      </c>
      <c r="V34" s="48">
        <v>19</v>
      </c>
      <c r="W34" s="48">
        <v>17.4</v>
      </c>
      <c r="X34" s="48">
        <v>19</v>
      </c>
      <c r="Y34" s="48">
        <v>23.1</v>
      </c>
      <c r="Z34" s="48">
        <v>19</v>
      </c>
      <c r="AA34" s="48">
        <v>17.5</v>
      </c>
      <c r="AC34" s="47" t="s">
        <v>101</v>
      </c>
      <c r="AD34" s="48">
        <v>19</v>
      </c>
      <c r="AE34" s="48">
        <v>71.9</v>
      </c>
      <c r="AG34" s="47" t="s">
        <v>101</v>
      </c>
      <c r="AH34" s="48">
        <v>19</v>
      </c>
      <c r="AI34" s="48">
        <v>72.2</v>
      </c>
      <c r="AJ34" s="48">
        <v>19</v>
      </c>
      <c r="AK34" s="48">
        <v>65.2</v>
      </c>
      <c r="AL34" s="48">
        <v>19</v>
      </c>
      <c r="AM34" s="48">
        <v>63.3</v>
      </c>
      <c r="AN34" s="48">
        <v>19</v>
      </c>
      <c r="AO34" s="48">
        <v>67</v>
      </c>
      <c r="AQ34" s="47" t="s">
        <v>101</v>
      </c>
      <c r="AR34" s="48">
        <v>19</v>
      </c>
      <c r="AS34" s="48">
        <f t="shared" si="0"/>
        <v>0.5999999999999943</v>
      </c>
      <c r="AU34" s="47" t="s">
        <v>101</v>
      </c>
      <c r="AV34" s="48">
        <v>19</v>
      </c>
      <c r="AW34" s="48">
        <f t="shared" si="1"/>
        <v>0.09999999999999432</v>
      </c>
      <c r="AX34" s="48">
        <v>19</v>
      </c>
      <c r="AY34" s="48">
        <f t="shared" si="2"/>
        <v>0.5999999999999943</v>
      </c>
      <c r="AZ34" s="48">
        <v>19</v>
      </c>
      <c r="BA34" s="48">
        <f t="shared" si="3"/>
        <v>0.20000000000000284</v>
      </c>
      <c r="BB34" s="48">
        <v>19</v>
      </c>
      <c r="BC34" s="48">
        <f t="shared" si="4"/>
        <v>0.29999999999999716</v>
      </c>
    </row>
    <row r="35" spans="1:55" ht="15" customHeight="1" hidden="1">
      <c r="A35" s="47" t="s">
        <v>102</v>
      </c>
      <c r="B35" s="48">
        <v>104</v>
      </c>
      <c r="C35" s="48">
        <v>78</v>
      </c>
      <c r="D35" s="59">
        <f t="shared" si="5"/>
        <v>0.78</v>
      </c>
      <c r="E35" s="47" t="s">
        <v>102</v>
      </c>
      <c r="F35" s="48">
        <v>104</v>
      </c>
      <c r="G35" s="48">
        <v>89.9</v>
      </c>
      <c r="H35" s="48">
        <v>104</v>
      </c>
      <c r="I35" s="48">
        <v>90</v>
      </c>
      <c r="J35" s="48">
        <v>104</v>
      </c>
      <c r="K35" s="48">
        <v>91.7</v>
      </c>
      <c r="L35" s="48">
        <v>104</v>
      </c>
      <c r="M35" s="48">
        <v>90.6</v>
      </c>
      <c r="N35" s="59">
        <f t="shared" si="6"/>
        <v>0.9059999999999999</v>
      </c>
      <c r="O35" s="47" t="s">
        <v>102</v>
      </c>
      <c r="P35" s="48">
        <v>104</v>
      </c>
      <c r="Q35" s="48">
        <v>7.8</v>
      </c>
      <c r="S35" s="47" t="s">
        <v>102</v>
      </c>
      <c r="T35" s="48">
        <v>104</v>
      </c>
      <c r="U35" s="48">
        <v>1.8</v>
      </c>
      <c r="V35" s="48">
        <v>104</v>
      </c>
      <c r="W35" s="48">
        <v>1.4</v>
      </c>
      <c r="X35" s="48">
        <v>104</v>
      </c>
      <c r="Y35" s="48">
        <v>1.4</v>
      </c>
      <c r="Z35" s="48">
        <v>104</v>
      </c>
      <c r="AA35" s="48">
        <v>1.5</v>
      </c>
      <c r="AC35" s="47" t="s">
        <v>102</v>
      </c>
      <c r="AD35" s="48">
        <v>104</v>
      </c>
      <c r="AE35" s="48">
        <v>77.7</v>
      </c>
      <c r="AG35" s="47" t="s">
        <v>102</v>
      </c>
      <c r="AH35" s="48">
        <v>104</v>
      </c>
      <c r="AI35" s="48">
        <v>89.8</v>
      </c>
      <c r="AJ35" s="48">
        <v>104</v>
      </c>
      <c r="AK35" s="48">
        <v>90</v>
      </c>
      <c r="AL35" s="48">
        <v>104</v>
      </c>
      <c r="AM35" s="48">
        <v>91.7</v>
      </c>
      <c r="AN35" s="48">
        <v>104</v>
      </c>
      <c r="AO35" s="48">
        <v>90.5</v>
      </c>
      <c r="AQ35" s="47" t="s">
        <v>102</v>
      </c>
      <c r="AR35" s="48">
        <v>104</v>
      </c>
      <c r="AS35" s="48">
        <f t="shared" si="0"/>
        <v>0.29999999999999716</v>
      </c>
      <c r="AU35" s="47" t="s">
        <v>102</v>
      </c>
      <c r="AV35" s="48">
        <v>104</v>
      </c>
      <c r="AW35" s="48">
        <f t="shared" si="1"/>
        <v>0.10000000000000853</v>
      </c>
      <c r="AX35" s="48">
        <v>104</v>
      </c>
      <c r="AY35" s="48">
        <f t="shared" si="2"/>
        <v>0</v>
      </c>
      <c r="AZ35" s="48">
        <v>104</v>
      </c>
      <c r="BA35" s="48">
        <f t="shared" si="3"/>
        <v>0</v>
      </c>
      <c r="BB35" s="48">
        <v>104</v>
      </c>
      <c r="BC35" s="48">
        <f t="shared" si="4"/>
        <v>0.09999999999999432</v>
      </c>
    </row>
    <row r="36" spans="1:55" ht="12.75">
      <c r="A36" s="49" t="s">
        <v>66</v>
      </c>
      <c r="B36" s="50">
        <v>439</v>
      </c>
      <c r="C36" s="50">
        <v>78.2</v>
      </c>
      <c r="D36" s="59">
        <f t="shared" si="5"/>
        <v>0.782</v>
      </c>
      <c r="E36" s="49" t="s">
        <v>103</v>
      </c>
      <c r="F36" s="50">
        <v>430</v>
      </c>
      <c r="G36" s="50">
        <v>83.8</v>
      </c>
      <c r="H36" s="50">
        <v>435</v>
      </c>
      <c r="I36" s="50">
        <v>83.6</v>
      </c>
      <c r="J36" s="50">
        <v>439</v>
      </c>
      <c r="K36" s="50">
        <v>82.5</v>
      </c>
      <c r="L36" s="50">
        <v>439</v>
      </c>
      <c r="M36" s="50">
        <v>83.3</v>
      </c>
      <c r="N36" s="59">
        <f t="shared" si="6"/>
        <v>0.833</v>
      </c>
      <c r="O36" s="49" t="s">
        <v>103</v>
      </c>
      <c r="P36" s="50">
        <v>439</v>
      </c>
      <c r="Q36" s="50">
        <v>6.4</v>
      </c>
      <c r="S36" s="49" t="s">
        <v>103</v>
      </c>
      <c r="T36" s="50">
        <v>430</v>
      </c>
      <c r="U36" s="50">
        <v>3.9</v>
      </c>
      <c r="V36" s="50">
        <v>435</v>
      </c>
      <c r="W36" s="50">
        <v>4.2</v>
      </c>
      <c r="X36" s="50">
        <v>439</v>
      </c>
      <c r="Y36" s="50">
        <v>5</v>
      </c>
      <c r="Z36" s="50">
        <v>439</v>
      </c>
      <c r="AA36" s="50">
        <v>4.4</v>
      </c>
      <c r="AC36" s="49" t="s">
        <v>103</v>
      </c>
      <c r="AD36" s="50">
        <v>439</v>
      </c>
      <c r="AE36" s="50">
        <v>77.2</v>
      </c>
      <c r="AG36" s="49" t="s">
        <v>103</v>
      </c>
      <c r="AH36" s="50">
        <v>430</v>
      </c>
      <c r="AI36" s="50">
        <v>82.6</v>
      </c>
      <c r="AJ36" s="50">
        <v>435</v>
      </c>
      <c r="AK36" s="50">
        <v>82.6</v>
      </c>
      <c r="AL36" s="50">
        <v>439</v>
      </c>
      <c r="AM36" s="50">
        <v>80.8</v>
      </c>
      <c r="AN36" s="50">
        <v>439</v>
      </c>
      <c r="AO36" s="50">
        <v>82</v>
      </c>
      <c r="AQ36" s="49" t="s">
        <v>103</v>
      </c>
      <c r="AR36" s="50">
        <v>439</v>
      </c>
      <c r="AS36" s="60">
        <f t="shared" si="0"/>
        <v>1</v>
      </c>
      <c r="AU36" s="49" t="s">
        <v>103</v>
      </c>
      <c r="AV36" s="50">
        <v>430</v>
      </c>
      <c r="AW36" s="60">
        <f t="shared" si="1"/>
        <v>1.2000000000000028</v>
      </c>
      <c r="AX36" s="50">
        <v>435</v>
      </c>
      <c r="AY36" s="60">
        <f t="shared" si="2"/>
        <v>1</v>
      </c>
      <c r="AZ36" s="50">
        <v>439</v>
      </c>
      <c r="BA36" s="60">
        <f t="shared" si="3"/>
        <v>1.7000000000000028</v>
      </c>
      <c r="BB36" s="50">
        <v>439</v>
      </c>
      <c r="BC36" s="60">
        <f t="shared" si="4"/>
        <v>1.2999999999999972</v>
      </c>
    </row>
    <row r="37" spans="1:55" s="51" customFormat="1" ht="15.75">
      <c r="A37" s="52" t="s">
        <v>67</v>
      </c>
      <c r="B37" s="51">
        <f>B8+B10+B13+B14+B15+B16+B17+B21+B23+B25+B27+B28+B30+B31+B32+B34</f>
        <v>151</v>
      </c>
      <c r="C37" s="61">
        <f>(C8*B8+C10*B10+C13*B13+C14*B14+C15*B15+C16*B16+C17*B17+C21*B21+C23*B23+C25*B25+C27*B27+C28*B28+C30*B30+C31*B31+C32*B32+C34*B34)/B37</f>
        <v>80.5569536423841</v>
      </c>
      <c r="D37" s="59">
        <f t="shared" si="5"/>
        <v>0.805569536423841</v>
      </c>
      <c r="F37" s="51">
        <f>F8+F10+F13+F14+F15+F16+F17+F21+F23+F25+F27+F28+F30+F31+F32+F34</f>
        <v>150</v>
      </c>
      <c r="G37" s="61">
        <f>(G8*F8+G10*F10+G13*F13+G14*F14+G15*F15+G16*F16+G17*F17+G21*F21+G23*F23+G25*F25+G27*F27+G28*F28+G30*F30+G31*F31+G32*F32+G34*F34)/F37</f>
        <v>83.372</v>
      </c>
      <c r="H37" s="51">
        <f>H8+H10+H13+H14+H15+H16+H17+H21+H23+H25+H27+H28+H30+H31+H32+H34</f>
        <v>150</v>
      </c>
      <c r="I37" s="61">
        <f>(I8*H8+I10*H10+I13*H13+I14*H14+I15*H15+I16*H16+I17*H17+I21*H21+I23*H23+I25*H25+I27*H27+I28*H28+I30*H30+I31*H31+I32*H32+I34*H34)/H37</f>
        <v>83.09333333333335</v>
      </c>
      <c r="J37" s="51">
        <f>J8+J10+J13+J14+J15+J16+J17+J21+J23+J25+J27+J28+J30+J31+J32+J34</f>
        <v>151</v>
      </c>
      <c r="K37" s="61">
        <f>(K8*J8+K10*J10+K13*J13+K14*J14+K15*J15+K16*J16+K17*J17+K21*J21+K23*J23+K25*J25+K27*J27+K28*J28+K30*J30+K31*J31+K32*J32+K34*J34)/J37</f>
        <v>79.91788079470199</v>
      </c>
      <c r="L37" s="51">
        <f>L8+L10+L13+L14+L15+L16+L17+L21+L23+L25+L27+L28+L30+L31+L32+L34</f>
        <v>151</v>
      </c>
      <c r="M37" s="61">
        <f>(M8*L8+M10*L10+M13*L13+M14*L14+M15*L15+M16*L16+M17*L17+M21*L21+M23*L23+M25*L25+M27*L27+M28*L28+M30*L30+M31*L31+M32*L32+M34*L34)/L37</f>
        <v>82.15298013245035</v>
      </c>
      <c r="N37" s="59">
        <f t="shared" si="6"/>
        <v>0.8215298013245035</v>
      </c>
      <c r="P37" s="51">
        <f>P8+P10+P13+P14+P15+P16+P17+P21+P23+P25+P27+P28+P30+P31+P32+P34</f>
        <v>151</v>
      </c>
      <c r="Q37" s="61">
        <f>(Q8*P8+Q10*P10+Q13*P13+Q14*P14+Q15*P15+Q16*P16+Q17*P17+Q21*P21+Q23*P23+Q25*P25+Q27*P27+Q28*P28+Q30*P30+Q31*P31+Q32*P32+Q34*P34)/P37</f>
        <v>5.97748344370861</v>
      </c>
      <c r="T37" s="51">
        <f>T8+T10+T13+T14+T15+T16+T17+T21+T23+T25+T27+T28+T30+T31+T32+T34</f>
        <v>150</v>
      </c>
      <c r="U37" s="61">
        <f>(U8*T8+U10*T10+U13*T13+U14*T14+U15*T15+U16*T16+U17*T17+U21*T21+U23*T23+U25*T25+U27*T27+U28*T28+U30*T30+U31*T31+U32*T32+U34*T34)/T37</f>
        <v>5.4</v>
      </c>
      <c r="V37" s="51">
        <f>V8+V10+V13+V14+V15+V16+V17+V21+V23+V25+V27+V28+V30+V31+V32+V34</f>
        <v>150</v>
      </c>
      <c r="W37" s="61">
        <f>(W8*V8+W10*V10+W13*V13+W14*V14+W15*V15+W16*V16+W17*V17+W21*V21+W23*V23+W25*V25+W27*V27+W28*V28+W30*V30+W31*V31+W32*V32+W34*V34)/V37</f>
        <v>5.6419999999999995</v>
      </c>
      <c r="X37" s="51">
        <f>X8+X10+X13+X14+X15+X16+X17+X21+X23+X25+X27+X28+X30+X31+X32+X34</f>
        <v>151</v>
      </c>
      <c r="Y37" s="61">
        <f>(Y8*X8+Y10*X10+Y13*X13+Y14*X14+Y15*X15+Y16*X16+Y17*X17+Y21*X21+Y23*X23+Y25*X25+Y27*X27+Y28*X28+Y30*X30+Y31*X31+Y32*X32+Y34*X34)/X37</f>
        <v>8.029139072847682</v>
      </c>
      <c r="Z37" s="51">
        <f>Z8+Z10+Z13+Z14+Z15+Z16+Z17+Z21+Z23+Z25+Z27+Z28+Z30+Z31+Z32+Z34</f>
        <v>151</v>
      </c>
      <c r="AA37" s="61">
        <f>(AA8*Z8+AA10*Z10+AA13*Z13+AA14*Z14+AA15*Z15+AA16*Z16+AA17*Z17+AA21*Z21+AA23*Z23+AA25*Z25+AA27*Z27+AA28*Z28+AA30*Z30+AA31*Z31+AA32*Z32+AA34*Z34)/Z37</f>
        <v>6.319867549668874</v>
      </c>
      <c r="AD37" s="51">
        <f>AD8+AD10+AD13+AD14+AD15+AD16+AD17+AD21+AD23+AD25+AD27+AD28+AD30+AD31+AD32+AD34</f>
        <v>151</v>
      </c>
      <c r="AE37" s="61">
        <f>(AE8*AD8+AE10*AD10+AE13*AD13+AE14*AD14+AE15*AD15+AE16*AD16+AE17*AD17+AE21*AD21+AE23*AD23+AE25*AD25+AE27*AD27+AE28*AD28+AE30*AD30+AE31*AD31+AE32*AD32+AE34*AD34)/AD37</f>
        <v>79.1841059602649</v>
      </c>
      <c r="AH37" s="51">
        <f>AH8+AH10+AH13+AH14+AH15+AH16+AH17+AH21+AH23+AH25+AH27+AH28+AH30+AH31+AH32+AH34</f>
        <v>150</v>
      </c>
      <c r="AI37" s="61">
        <f>(AI8*AH8+AI10*AH10+AI13*AH13+AI14*AH14+AI15*AH15+AI16*AH16+AI17*AH17+AI21*AH21+AI23*AH23+AI25*AH25+AI27*AH27+AI28*AH28+AI30*AH30+AI31*AH31+AI32*AH32+AI34*AH34)/AH37</f>
        <v>82.06066666666665</v>
      </c>
      <c r="AJ37" s="51">
        <f>AJ8+AJ10+AJ13+AJ14+AJ15+AJ16+AJ17+AJ21+AJ23+AJ25+AJ27+AJ28+AJ30+AJ31+AJ32+AJ34</f>
        <v>150</v>
      </c>
      <c r="AK37" s="61">
        <f>(AK8*AJ8+AK10*AJ10+AK13*AJ13+AK14*AJ14+AK15*AJ15+AK16*AJ16+AK17*AJ17+AK21*AJ21+AK23*AJ23+AK25*AJ25+AK27*AJ27+AK28*AJ28+AK30*AJ30+AK31*AJ31+AK32*AJ32+AK34*AJ34)/AJ37</f>
        <v>81.70266666666666</v>
      </c>
      <c r="AL37" s="51">
        <f>AL8+AL10+AL13+AL14+AL15+AL16+AL17+AL21+AL23+AL25+AL27+AL28+AL30+AL31+AL32+AL34</f>
        <v>151</v>
      </c>
      <c r="AM37" s="61">
        <f>(AM8*AL8+AM10*AL10+AM13*AL13+AM14*AL14+AM15*AL15+AM16*AL16+AM17*AL17+AM21*AL21+AM23*AL23+AM25*AL25+AM27*AL27+AM28*AL28+AM30*AL30+AM31*AL31+AM32*AL32+AM34*AL34)/AL37</f>
        <v>78.90198675496688</v>
      </c>
      <c r="AN37" s="51">
        <f>AN8+AN10+AN13+AN14+AN15+AN16+AN17+AN21+AN23+AN25+AN27+AN28+AN30+AN31+AN32+AN34</f>
        <v>151</v>
      </c>
      <c r="AO37" s="61">
        <f>(AO8*AN8+AO10*AN10+AO13*AN13+AO14*AN14+AO15*AN15+AO16*AN16+AO17*AN17+AO21*AN21+AO23*AN23+AO25*AN25+AO27*AN27+AO28*AN28+AO30*AN30+AO31*AN31+AO32*AN32+AO34*AN34)/AN37</f>
        <v>80.9384105960265</v>
      </c>
      <c r="AR37" s="51">
        <f>AR8+AR10+AR13+AR14+AR15+AR16+AR17+AR21+AR23+AR25+AR27+AR28+AR30+AR31+AR32+AR34</f>
        <v>151</v>
      </c>
      <c r="AS37" s="61">
        <f>(AS8*AR8+AS10*AR10+AS13*AR13+AS14*AR14+AS15*AR15+AS16*AR16+AS17*AR17+AS21*AR21+AS23*AR23+AS25*AR25+AS27*AR27+AS28*AR28+AS30*AR30+AS31*AR31+AS32*AR32+AS34*AR34)/AR37</f>
        <v>1.3728476821192077</v>
      </c>
      <c r="AT37" s="62"/>
      <c r="AV37" s="51">
        <f>AV8+AV10+AV13+AV14+AV15+AV16+AV17+AV21+AV23+AV25+AV27+AV28+AV30+AV31+AV32+AV34</f>
        <v>150</v>
      </c>
      <c r="AW37" s="61">
        <f>(AW8*AV8+AW10*AV10+AW13*AV13+AW14*AV14+AW15*AV15+AW16*AV16+AW17*AV17+AW21*AV21+AW23*AV23+AW25*AV25+AW27*AV27+AW28*AV28+AW30*AV30+AW31*AV31+AW32*AV32+AW34*AV34)/AV37</f>
        <v>1.3113333333333308</v>
      </c>
      <c r="AX37" s="51">
        <f>AX8+AX10+AX13+AX14+AX15+AX16+AX17+AX21+AX23+AX25+AX27+AX28+AX30+AX31+AX32+AX34</f>
        <v>150</v>
      </c>
      <c r="AY37" s="61">
        <f>(AY8*AX8+AY10*AX10+AY13*AX13+AY14*AX14+AY15*AX15+AY16*AX16+AY17*AX17+AY21*AX21+AY23*AX23+AY25*AX25+AY27*AX27+AY28*AX28+AY30*AX30+AY31*AX31+AY32*AX32+AY34*AX34)/AX37</f>
        <v>1.3906666666666658</v>
      </c>
      <c r="AZ37" s="51">
        <f>AZ8+AZ10+AZ13+AZ14+AZ15+AZ16+AZ17+AZ21+AZ23+AZ25+AZ27+AZ28+AZ30+AZ31+AZ32+AZ34</f>
        <v>151</v>
      </c>
      <c r="BA37" s="61">
        <f>(BA8*AZ8+BA10*AZ10+BA13*AZ13+BA14*AZ14+BA15*AZ15+BA16*AZ16+BA17*AZ17+BA21*AZ21+BA23*AZ23+BA25*AZ25+BA27*AZ27+BA28*AZ28+BA30*AZ30+BA31*AZ31+BA32*AZ32+BA34*AZ34)/AZ37</f>
        <v>1.0158940397351015</v>
      </c>
      <c r="BB37" s="51">
        <f>BB8+BB10+BB13+BB14+BB15+BB16+BB17+BB21+BB23+BB25+BB27+BB28+BB30+BB31+BB32+BB34</f>
        <v>151</v>
      </c>
      <c r="BC37" s="61">
        <f>(BC8*BB8+BC10*BB10+BC13*BB13+BC14*BB14+BC15*BB15+BC16*BB16+BC17*BB17+BC21*BB21+BC23*BB23+BC25*BB25+BC27*BB27+BC28*BB28+BC30*BB30+BC31*BB31+BC32*BB32+BC34*BB34)/BB37</f>
        <v>1.2145695364238425</v>
      </c>
    </row>
    <row r="41" spans="3:11" ht="12.75">
      <c r="C41" s="63"/>
      <c r="D41" s="63"/>
      <c r="E41" s="63"/>
      <c r="F41" s="63"/>
      <c r="G41" s="63"/>
      <c r="H41" s="63"/>
      <c r="I41" s="63"/>
      <c r="J41" s="63"/>
      <c r="K41" s="63"/>
    </row>
    <row r="42" spans="3:11" ht="12.75">
      <c r="C42" s="63"/>
      <c r="D42" s="63"/>
      <c r="E42" s="63"/>
      <c r="F42" s="63"/>
      <c r="G42" s="63"/>
      <c r="H42" s="63"/>
      <c r="I42" s="63"/>
      <c r="J42" s="63"/>
      <c r="K42" s="63"/>
    </row>
    <row r="43" spans="3:11" ht="12.75">
      <c r="C43" s="63"/>
      <c r="D43" s="63"/>
      <c r="E43" s="63"/>
      <c r="F43" s="63"/>
      <c r="G43" s="63"/>
      <c r="H43" s="63"/>
      <c r="I43" s="63"/>
      <c r="J43" s="63"/>
      <c r="K43" s="63"/>
    </row>
    <row r="44" spans="3:11" ht="12.75">
      <c r="C44" s="63"/>
      <c r="D44" s="63"/>
      <c r="E44" s="63"/>
      <c r="F44" s="63"/>
      <c r="G44" s="63"/>
      <c r="H44" s="63"/>
      <c r="I44" s="63"/>
      <c r="J44" s="63"/>
      <c r="K44" s="63"/>
    </row>
    <row r="45" spans="3:11" ht="12.75">
      <c r="C45" s="63"/>
      <c r="D45" s="63"/>
      <c r="E45" s="63"/>
      <c r="F45" s="63"/>
      <c r="G45" s="63"/>
      <c r="H45" s="63"/>
      <c r="I45" s="63"/>
      <c r="J45" s="63"/>
      <c r="K45" s="63"/>
    </row>
    <row r="46" spans="3:11" ht="12.75">
      <c r="C46" s="63"/>
      <c r="D46" s="63"/>
      <c r="E46" s="63"/>
      <c r="F46" s="63"/>
      <c r="G46" s="63"/>
      <c r="H46" s="63"/>
      <c r="I46" s="63"/>
      <c r="J46" s="63"/>
      <c r="K46" s="63"/>
    </row>
    <row r="47" spans="3:11" ht="12.75">
      <c r="C47" s="63"/>
      <c r="D47" s="63"/>
      <c r="E47" s="63"/>
      <c r="F47" s="63"/>
      <c r="G47" s="63"/>
      <c r="H47" s="63"/>
      <c r="I47" s="63"/>
      <c r="J47" s="63"/>
      <c r="K47" s="63"/>
    </row>
    <row r="48" spans="3:11" ht="12.75">
      <c r="C48" s="63"/>
      <c r="D48" s="63"/>
      <c r="E48" s="63"/>
      <c r="F48" s="63"/>
      <c r="G48" s="63"/>
      <c r="H48" s="63"/>
      <c r="I48" s="63"/>
      <c r="J48" s="63"/>
      <c r="K48" s="63"/>
    </row>
    <row r="49" spans="3:11" ht="12.75">
      <c r="C49" s="63"/>
      <c r="D49" s="63"/>
      <c r="E49" s="63"/>
      <c r="F49" s="63"/>
      <c r="G49" s="63"/>
      <c r="H49" s="63"/>
      <c r="I49" s="63"/>
      <c r="J49" s="63"/>
      <c r="K49" s="63"/>
    </row>
    <row r="50" spans="3:11" ht="12.75">
      <c r="C50" s="63"/>
      <c r="D50" s="63"/>
      <c r="E50" s="63"/>
      <c r="F50" s="63"/>
      <c r="G50" s="63"/>
      <c r="H50" s="63"/>
      <c r="I50" s="63"/>
      <c r="J50" s="63"/>
      <c r="K50" s="63"/>
    </row>
    <row r="51" spans="3:11" ht="12.75">
      <c r="C51" s="63"/>
      <c r="D51" s="63"/>
      <c r="E51" s="63"/>
      <c r="F51" s="63"/>
      <c r="G51" s="63"/>
      <c r="H51" s="63"/>
      <c r="I51" s="63"/>
      <c r="J51" s="63"/>
      <c r="K51" s="63"/>
    </row>
    <row r="52" spans="3:11" ht="12.75">
      <c r="C52" s="63"/>
      <c r="D52" s="63"/>
      <c r="E52" s="63"/>
      <c r="F52" s="63"/>
      <c r="G52" s="63"/>
      <c r="H52" s="63"/>
      <c r="I52" s="63"/>
      <c r="J52" s="63"/>
      <c r="K52" s="63"/>
    </row>
    <row r="53" spans="3:11" ht="12.75">
      <c r="C53" s="63"/>
      <c r="D53" s="63"/>
      <c r="E53" s="63"/>
      <c r="F53" s="63"/>
      <c r="G53" s="63"/>
      <c r="H53" s="63"/>
      <c r="I53" s="63"/>
      <c r="J53" s="63"/>
      <c r="K53" s="63"/>
    </row>
    <row r="54" spans="3:11" ht="12.75">
      <c r="C54" s="63"/>
      <c r="D54" s="63"/>
      <c r="E54" s="63"/>
      <c r="F54" s="63"/>
      <c r="G54" s="63"/>
      <c r="H54" s="63"/>
      <c r="I54" s="63"/>
      <c r="J54" s="63"/>
      <c r="K54" s="63"/>
    </row>
    <row r="55" spans="3:11" ht="12.75">
      <c r="C55" s="63"/>
      <c r="D55" s="63"/>
      <c r="E55" s="63"/>
      <c r="F55" s="63"/>
      <c r="G55" s="63"/>
      <c r="H55" s="63"/>
      <c r="I55" s="63"/>
      <c r="J55" s="63"/>
      <c r="K55" s="63"/>
    </row>
    <row r="56" spans="3:11" ht="12.75">
      <c r="C56" s="63"/>
      <c r="D56" s="63"/>
      <c r="E56" s="63"/>
      <c r="F56" s="63"/>
      <c r="G56" s="63"/>
      <c r="H56" s="63"/>
      <c r="I56" s="63"/>
      <c r="J56" s="63"/>
      <c r="K56" s="63"/>
    </row>
    <row r="57" spans="3:11" ht="12.75">
      <c r="C57" s="63"/>
      <c r="D57" s="63"/>
      <c r="E57" s="63"/>
      <c r="F57" s="63"/>
      <c r="G57" s="63"/>
      <c r="H57" s="63"/>
      <c r="I57" s="63"/>
      <c r="J57" s="63"/>
      <c r="K57" s="63"/>
    </row>
    <row r="58" spans="3:11" ht="12.75">
      <c r="C58" s="63"/>
      <c r="D58" s="63"/>
      <c r="E58" s="63"/>
      <c r="F58" s="63"/>
      <c r="G58" s="63"/>
      <c r="H58" s="63"/>
      <c r="I58" s="63"/>
      <c r="J58" s="63"/>
      <c r="K58" s="63"/>
    </row>
    <row r="59" spans="3:11" ht="12.75">
      <c r="C59" s="63"/>
      <c r="D59" s="63"/>
      <c r="E59" s="63"/>
      <c r="F59" s="63"/>
      <c r="G59" s="63"/>
      <c r="H59" s="63"/>
      <c r="I59" s="63"/>
      <c r="J59" s="63"/>
      <c r="K59" s="63"/>
    </row>
    <row r="60" spans="3:11" ht="12.75">
      <c r="C60" s="63"/>
      <c r="D60" s="63"/>
      <c r="E60" s="63"/>
      <c r="F60" s="63"/>
      <c r="G60" s="63"/>
      <c r="H60" s="63"/>
      <c r="I60" s="63"/>
      <c r="J60" s="63"/>
      <c r="K60" s="63"/>
    </row>
    <row r="61" spans="3:11" ht="12.75">
      <c r="C61" s="63"/>
      <c r="D61" s="63"/>
      <c r="E61" s="63"/>
      <c r="F61" s="63"/>
      <c r="G61" s="63"/>
      <c r="H61" s="63"/>
      <c r="I61" s="63"/>
      <c r="J61" s="63"/>
      <c r="K61" s="63"/>
    </row>
    <row r="62" spans="3:11" ht="12.75">
      <c r="C62" s="63"/>
      <c r="D62" s="63"/>
      <c r="E62" s="63"/>
      <c r="F62" s="63"/>
      <c r="G62" s="63"/>
      <c r="H62" s="63"/>
      <c r="I62" s="63"/>
      <c r="J62" s="63"/>
      <c r="K62" s="63"/>
    </row>
    <row r="63" spans="3:11" ht="12.75">
      <c r="C63" s="63"/>
      <c r="D63" s="63"/>
      <c r="E63" s="63"/>
      <c r="F63" s="63"/>
      <c r="G63" s="63"/>
      <c r="H63" s="63"/>
      <c r="I63" s="63"/>
      <c r="J63" s="63"/>
      <c r="K63" s="63"/>
    </row>
    <row r="64" spans="3:11" ht="12.75">
      <c r="C64" s="63"/>
      <c r="D64" s="63"/>
      <c r="E64" s="63"/>
      <c r="F64" s="63"/>
      <c r="G64" s="63"/>
      <c r="H64" s="63"/>
      <c r="I64" s="63"/>
      <c r="J64" s="63"/>
      <c r="K64" s="63"/>
    </row>
    <row r="65" spans="3:11" ht="12.75">
      <c r="C65" s="63"/>
      <c r="D65" s="63"/>
      <c r="E65" s="63"/>
      <c r="F65" s="63"/>
      <c r="G65" s="63"/>
      <c r="H65" s="63"/>
      <c r="I65" s="63"/>
      <c r="J65" s="63"/>
      <c r="K65" s="63"/>
    </row>
    <row r="66" spans="3:11" ht="12.75">
      <c r="C66" s="63"/>
      <c r="D66" s="63"/>
      <c r="E66" s="63"/>
      <c r="F66" s="63"/>
      <c r="G66" s="63"/>
      <c r="H66" s="63"/>
      <c r="I66" s="63"/>
      <c r="J66" s="63"/>
      <c r="K66" s="63"/>
    </row>
    <row r="67" spans="3:11" ht="12.75">
      <c r="C67" s="63"/>
      <c r="D67" s="63"/>
      <c r="E67" s="63"/>
      <c r="F67" s="63"/>
      <c r="G67" s="63"/>
      <c r="H67" s="63"/>
      <c r="I67" s="63"/>
      <c r="J67" s="63"/>
      <c r="K67" s="63"/>
    </row>
    <row r="68" spans="3:11" ht="12.75">
      <c r="C68" s="63"/>
      <c r="D68" s="63"/>
      <c r="E68" s="63"/>
      <c r="F68" s="63"/>
      <c r="G68" s="63"/>
      <c r="H68" s="63"/>
      <c r="I68" s="63"/>
      <c r="J68" s="63"/>
      <c r="K68" s="63"/>
    </row>
    <row r="69" spans="3:11" ht="12.75">
      <c r="C69" s="63"/>
      <c r="D69" s="63"/>
      <c r="E69" s="63"/>
      <c r="F69" s="63"/>
      <c r="G69" s="63"/>
      <c r="H69" s="63"/>
      <c r="I69" s="63"/>
      <c r="J69" s="63"/>
      <c r="K69" s="63"/>
    </row>
    <row r="70" spans="3:11" ht="12.75">
      <c r="C70" s="63"/>
      <c r="D70" s="63"/>
      <c r="E70" s="63"/>
      <c r="F70" s="63"/>
      <c r="G70" s="63"/>
      <c r="H70" s="63"/>
      <c r="I70" s="63"/>
      <c r="J70" s="63"/>
      <c r="K70" s="63"/>
    </row>
    <row r="71" spans="3:11" ht="12.75">
      <c r="C71" s="63"/>
      <c r="D71" s="63"/>
      <c r="E71" s="63"/>
      <c r="F71" s="63"/>
      <c r="G71" s="63"/>
      <c r="H71" s="63"/>
      <c r="I71" s="63"/>
      <c r="J71" s="63"/>
      <c r="K71" s="63"/>
    </row>
    <row r="72" spans="3:11" ht="12.75">
      <c r="C72" s="63"/>
      <c r="D72" s="63"/>
      <c r="E72" s="63"/>
      <c r="F72" s="63"/>
      <c r="G72" s="63"/>
      <c r="H72" s="63"/>
      <c r="I72" s="63"/>
      <c r="J72" s="63"/>
      <c r="K72" s="63"/>
    </row>
    <row r="73" spans="3:11" ht="12.75">
      <c r="C73" s="63"/>
      <c r="D73" s="63"/>
      <c r="E73" s="63"/>
      <c r="F73" s="63"/>
      <c r="G73" s="63"/>
      <c r="H73" s="63"/>
      <c r="I73" s="63"/>
      <c r="J73" s="63"/>
      <c r="K73" s="63"/>
    </row>
    <row r="74" spans="3:11" ht="12.75">
      <c r="C74" s="63"/>
      <c r="D74" s="63"/>
      <c r="E74" s="63"/>
      <c r="F74" s="63"/>
      <c r="G74" s="63"/>
      <c r="H74" s="63"/>
      <c r="I74" s="63"/>
      <c r="J74" s="63"/>
      <c r="K74" s="63"/>
    </row>
    <row r="75" spans="3:11" ht="12.75">
      <c r="C75" s="63"/>
      <c r="D75" s="63"/>
      <c r="E75" s="63"/>
      <c r="F75" s="63"/>
      <c r="G75" s="63"/>
      <c r="H75" s="63"/>
      <c r="I75" s="63"/>
      <c r="J75" s="63"/>
      <c r="K75" s="63"/>
    </row>
    <row r="76" spans="3:11" ht="12.75">
      <c r="C76" s="63"/>
      <c r="D76" s="63"/>
      <c r="E76" s="63"/>
      <c r="F76" s="63"/>
      <c r="G76" s="63"/>
      <c r="H76" s="63"/>
      <c r="I76" s="63"/>
      <c r="J76" s="63"/>
      <c r="K76" s="63"/>
    </row>
    <row r="77" spans="3:11" ht="12.75">
      <c r="C77" s="63"/>
      <c r="D77" s="63"/>
      <c r="E77" s="63"/>
      <c r="F77" s="63"/>
      <c r="G77" s="63"/>
      <c r="H77" s="63"/>
      <c r="I77" s="63"/>
      <c r="J77" s="63"/>
      <c r="K77" s="63"/>
    </row>
    <row r="78" spans="3:11" ht="12.75">
      <c r="C78" s="63"/>
      <c r="D78" s="63"/>
      <c r="E78" s="63"/>
      <c r="F78" s="63"/>
      <c r="G78" s="63"/>
      <c r="H78" s="63"/>
      <c r="I78" s="63"/>
      <c r="J78" s="63"/>
      <c r="K78" s="63"/>
    </row>
    <row r="79" spans="3:11" ht="12.75">
      <c r="C79" s="63"/>
      <c r="D79" s="63"/>
      <c r="E79" s="63"/>
      <c r="F79" s="63"/>
      <c r="G79" s="63"/>
      <c r="H79" s="63"/>
      <c r="I79" s="63"/>
      <c r="J79" s="63"/>
      <c r="K79" s="63"/>
    </row>
    <row r="80" spans="3:11" ht="12.75">
      <c r="C80" s="63"/>
      <c r="D80" s="63"/>
      <c r="E80" s="63"/>
      <c r="F80" s="63"/>
      <c r="G80" s="63"/>
      <c r="H80" s="63"/>
      <c r="I80" s="63"/>
      <c r="J80" s="63"/>
      <c r="K80" s="63"/>
    </row>
  </sheetData>
  <mergeCells count="20">
    <mergeCell ref="E4:E5"/>
    <mergeCell ref="F4:G4"/>
    <mergeCell ref="H4:I4"/>
    <mergeCell ref="J4:K4"/>
    <mergeCell ref="L4:M4"/>
    <mergeCell ref="S4:S5"/>
    <mergeCell ref="T4:U4"/>
    <mergeCell ref="V4:W4"/>
    <mergeCell ref="X4:Y4"/>
    <mergeCell ref="Z4:AA4"/>
    <mergeCell ref="AG4:AG5"/>
    <mergeCell ref="AH4:AI4"/>
    <mergeCell ref="AJ4:AK4"/>
    <mergeCell ref="AL4:AM4"/>
    <mergeCell ref="AN4:AO4"/>
    <mergeCell ref="AU4:AU5"/>
    <mergeCell ref="AV4:AW4"/>
    <mergeCell ref="AX4:AY4"/>
    <mergeCell ref="AZ4:BA4"/>
    <mergeCell ref="BB4:BC4"/>
  </mergeCells>
  <hyperlinks>
    <hyperlink ref="A2" r:id="rId1" display="http://www.iaea.org/cgi-bin/db.page.pl/pris.ucfdef.htm"/>
    <hyperlink ref="C5" r:id="rId2" display="http://www.iaea.org/cgi-bin/db.page.pl/pris.ucfdef.htm"/>
    <hyperlink ref="E2" r:id="rId3" display="http://www.iaea.org/cgi-bin/db.page.pl/pris.ucfdef.htm"/>
    <hyperlink ref="G5" r:id="rId4" display="http://www.iaea.org/cgi-bin/db.page.pl/pris.ucfdef.htm"/>
    <hyperlink ref="I5" r:id="rId5" display="http://www.iaea.org/cgi-bin/db.page.pl/pris.ucfdef.htm"/>
    <hyperlink ref="K5" r:id="rId6" display="http://www.iaea.org/cgi-bin/db.page.pl/pris.ucfdef.htm"/>
    <hyperlink ref="M5" r:id="rId7" display="http://www.iaea.org/cgi-bin/db.page.pl/pris.ucfdef.htm"/>
    <hyperlink ref="O2" r:id="rId8" display="http://www.iaea.org/cgi-bin/db.page.pl/pris.ucldef.htm"/>
    <hyperlink ref="Q5" r:id="rId9" display="http://www.iaea.org/cgi-bin/db.page.pl/pris.ucldef.htm"/>
    <hyperlink ref="S2" r:id="rId10" display="http://www.iaea.org/cgi-bin/db.page.pl/pris.ucldef.htm"/>
    <hyperlink ref="U5" r:id="rId11" display="http://www.iaea.org/cgi-bin/db.page.pl/pris.ucldef.htm"/>
    <hyperlink ref="W5" r:id="rId12" display="http://www.iaea.org/cgi-bin/db.page.pl/pris.ucldef.htm"/>
    <hyperlink ref="Y5" r:id="rId13" display="http://www.iaea.org/cgi-bin/db.page.pl/pris.ucldef.htm"/>
    <hyperlink ref="AA5" r:id="rId14" display="http://www.iaea.org/cgi-bin/db.page.pl/pris.ucldef.htm"/>
    <hyperlink ref="AC2" r:id="rId15" display="http://www.iaea.org/cgi-bin/db.page.pl/pris.eafdef.htm"/>
    <hyperlink ref="AE5" r:id="rId16" display="http://www.iaea.org/cgi-bin/db.page.pl/pris.eafdef.htm"/>
    <hyperlink ref="AG2" r:id="rId17" display="http://www.iaea.org/cgi-bin/db.page.pl/pris.eafdef.htm"/>
    <hyperlink ref="AI5" r:id="rId18" display="http://www.iaea.org/cgi-bin/db.page.pl/pris.eafdef.htm"/>
    <hyperlink ref="AK5" r:id="rId19" display="http://www.iaea.org/cgi-bin/db.page.pl/pris.eafdef.htm"/>
    <hyperlink ref="AM5" r:id="rId20" display="http://www.iaea.org/cgi-bin/db.page.pl/pris.eafdef.htm"/>
    <hyperlink ref="AO5" r:id="rId21" display="http://www.iaea.org/cgi-bin/db.page.pl/pris.eafdef.htm"/>
    <hyperlink ref="AQ2" r:id="rId22" display="http://www.iaea.org/cgi-bin/db.page.pl/pris.eafdef.htm"/>
    <hyperlink ref="AS5" r:id="rId23" display="http://www.iaea.org/cgi-bin/db.page.pl/pris.eafdef.htm"/>
    <hyperlink ref="AU2" r:id="rId24" display="http://www.iaea.org/cgi-bin/db.page.pl/pris.eafdef.htm"/>
    <hyperlink ref="AW5" r:id="rId25" display="http://www.iaea.org/cgi-bin/db.page.pl/pris.eafdef.htm"/>
    <hyperlink ref="AY5" r:id="rId26" display="http://www.iaea.org/cgi-bin/db.page.pl/pris.eafdef.htm"/>
    <hyperlink ref="BA5" r:id="rId27" display="http://www.iaea.org/cgi-bin/db.page.pl/pris.eafdef.htm"/>
    <hyperlink ref="BC5" r:id="rId28" display="http://www.iaea.org/cgi-bin/db.page.pl/pris.eafdef.htm"/>
  </hyperlinks>
  <printOptions/>
  <pageMargins left="0.75" right="0.75" top="1" bottom="1" header="0.5" footer="0.5"/>
  <pageSetup horizontalDpi="600" verticalDpi="600" orientation="portrait" paperSize="9" r:id="rId30"/>
  <drawing r:id="rId2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91"/>
  <sheetViews>
    <sheetView showGridLines="0" zoomScale="85" zoomScaleNormal="85" workbookViewId="0" topLeftCell="A70">
      <selection activeCell="A108" sqref="A108"/>
    </sheetView>
  </sheetViews>
  <sheetFormatPr defaultColWidth="9.140625" defaultRowHeight="12.75"/>
  <cols>
    <col min="1" max="1" width="23.8515625" style="0" bestFit="1" customWidth="1"/>
    <col min="2" max="2" width="16.00390625" style="0" customWidth="1"/>
    <col min="3" max="3" width="13.421875" style="0" bestFit="1" customWidth="1"/>
    <col min="4" max="4" width="16.140625" style="0" bestFit="1" customWidth="1"/>
    <col min="5" max="5" width="20.00390625" style="0" bestFit="1" customWidth="1"/>
    <col min="6" max="6" width="16.421875" style="0" bestFit="1" customWidth="1"/>
    <col min="7" max="7" width="11.140625" style="0" bestFit="1" customWidth="1"/>
    <col min="8" max="8" width="10.57421875" style="0" bestFit="1" customWidth="1"/>
    <col min="9" max="9" width="16.28125" style="0" bestFit="1" customWidth="1"/>
    <col min="10" max="10" width="10.00390625" style="0" bestFit="1" customWidth="1"/>
    <col min="11" max="11" width="18.8515625" style="0" bestFit="1" customWidth="1"/>
    <col min="12" max="12" width="18.7109375" style="0" bestFit="1" customWidth="1"/>
    <col min="13" max="13" width="8.57421875" style="0" bestFit="1" customWidth="1"/>
  </cols>
  <sheetData>
    <row r="1" spans="1:13" ht="12.75" customHeight="1">
      <c r="A1" s="223" t="s">
        <v>117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</row>
    <row r="2" spans="1:13" ht="12.75">
      <c r="A2" s="221"/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</row>
    <row r="3" spans="1:2" ht="12.75" customHeight="1">
      <c r="A3" s="224" t="s">
        <v>118</v>
      </c>
      <c r="B3" s="225"/>
    </row>
    <row r="4" spans="1:2" ht="12.75">
      <c r="A4" s="64" t="s">
        <v>70</v>
      </c>
      <c r="B4" s="65" t="s">
        <v>119</v>
      </c>
    </row>
    <row r="5" spans="1:2" ht="12.75">
      <c r="A5" s="64" t="s">
        <v>120</v>
      </c>
      <c r="B5" s="66" t="s">
        <v>121</v>
      </c>
    </row>
    <row r="6" spans="1:2" ht="12.75">
      <c r="A6" s="64" t="s">
        <v>122</v>
      </c>
      <c r="B6" s="66" t="s">
        <v>123</v>
      </c>
    </row>
    <row r="7" spans="1:13" ht="12.75">
      <c r="A7" s="226"/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</row>
    <row r="8" spans="1:13" ht="39" customHeight="1">
      <c r="A8" s="67" t="s">
        <v>124</v>
      </c>
      <c r="B8" s="67" t="s">
        <v>125</v>
      </c>
      <c r="C8" s="67" t="s">
        <v>126</v>
      </c>
      <c r="D8" s="67" t="s">
        <v>127</v>
      </c>
      <c r="E8" s="67" t="s">
        <v>128</v>
      </c>
      <c r="F8" s="67" t="s">
        <v>129</v>
      </c>
      <c r="G8" s="67" t="s">
        <v>130</v>
      </c>
      <c r="H8" s="67" t="s">
        <v>131</v>
      </c>
      <c r="I8" s="67" t="s">
        <v>132</v>
      </c>
      <c r="J8" s="67" t="s">
        <v>133</v>
      </c>
      <c r="K8" s="67" t="s">
        <v>134</v>
      </c>
      <c r="L8" s="67" t="s">
        <v>135</v>
      </c>
      <c r="M8" s="67" t="s">
        <v>136</v>
      </c>
    </row>
    <row r="9" spans="1:13" ht="12.75">
      <c r="A9" s="68" t="s">
        <v>60</v>
      </c>
      <c r="B9" s="69">
        <v>0</v>
      </c>
      <c r="C9" s="69">
        <v>2</v>
      </c>
      <c r="D9" s="69">
        <v>0</v>
      </c>
      <c r="E9" s="69">
        <v>1</v>
      </c>
      <c r="F9" s="69">
        <v>0</v>
      </c>
      <c r="G9" s="69">
        <v>2</v>
      </c>
      <c r="H9" s="69">
        <v>0</v>
      </c>
      <c r="I9" s="69">
        <v>0</v>
      </c>
      <c r="J9" s="69">
        <v>2</v>
      </c>
      <c r="K9" s="69">
        <v>1</v>
      </c>
      <c r="L9" s="69">
        <v>0</v>
      </c>
      <c r="M9" s="70" t="s">
        <v>137</v>
      </c>
    </row>
    <row r="10" spans="1:13" ht="12.75">
      <c r="A10" s="71" t="s">
        <v>65</v>
      </c>
      <c r="B10" s="72">
        <v>0</v>
      </c>
      <c r="C10" s="72">
        <v>0</v>
      </c>
      <c r="D10" s="72">
        <v>0</v>
      </c>
      <c r="E10" s="72">
        <v>0</v>
      </c>
      <c r="F10" s="72">
        <v>0</v>
      </c>
      <c r="G10" s="72">
        <v>1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0" t="s">
        <v>138</v>
      </c>
    </row>
    <row r="11" spans="1:13" ht="12.75">
      <c r="A11" s="68" t="s">
        <v>139</v>
      </c>
      <c r="B11" s="69">
        <v>3</v>
      </c>
      <c r="C11" s="69">
        <v>0</v>
      </c>
      <c r="D11" s="69">
        <v>0</v>
      </c>
      <c r="E11" s="69">
        <v>0</v>
      </c>
      <c r="F11" s="69">
        <v>0</v>
      </c>
      <c r="G11" s="69">
        <v>0</v>
      </c>
      <c r="H11" s="69">
        <v>0</v>
      </c>
      <c r="I11" s="69">
        <v>0</v>
      </c>
      <c r="J11" s="69">
        <v>0</v>
      </c>
      <c r="K11" s="69">
        <v>0</v>
      </c>
      <c r="L11" s="69">
        <v>0</v>
      </c>
      <c r="M11" s="70" t="s">
        <v>140</v>
      </c>
    </row>
    <row r="12" spans="1:13" ht="12.75">
      <c r="A12" s="71" t="s">
        <v>44</v>
      </c>
      <c r="B12" s="72">
        <v>0</v>
      </c>
      <c r="C12" s="72">
        <v>0</v>
      </c>
      <c r="D12" s="72">
        <v>0</v>
      </c>
      <c r="E12" s="72">
        <v>1</v>
      </c>
      <c r="F12" s="72">
        <v>0</v>
      </c>
      <c r="G12" s="72">
        <v>2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0" t="s">
        <v>140</v>
      </c>
    </row>
    <row r="13" spans="1:13" ht="12.75">
      <c r="A13" s="68" t="s">
        <v>61</v>
      </c>
      <c r="B13" s="69">
        <v>1</v>
      </c>
      <c r="C13" s="69">
        <v>1</v>
      </c>
      <c r="D13" s="69">
        <v>0</v>
      </c>
      <c r="E13" s="69">
        <v>1</v>
      </c>
      <c r="F13" s="69">
        <v>0</v>
      </c>
      <c r="G13" s="69">
        <v>0</v>
      </c>
      <c r="H13" s="69">
        <v>0</v>
      </c>
      <c r="I13" s="69">
        <v>0</v>
      </c>
      <c r="J13" s="69">
        <v>0</v>
      </c>
      <c r="K13" s="69">
        <v>0</v>
      </c>
      <c r="L13" s="69">
        <v>0</v>
      </c>
      <c r="M13" s="70" t="s">
        <v>140</v>
      </c>
    </row>
    <row r="14" spans="1:13" ht="12.75">
      <c r="A14" s="71" t="s">
        <v>54</v>
      </c>
      <c r="B14" s="72">
        <v>0</v>
      </c>
      <c r="C14" s="72">
        <v>0</v>
      </c>
      <c r="D14" s="72">
        <v>0</v>
      </c>
      <c r="E14" s="72">
        <v>0</v>
      </c>
      <c r="F14" s="72">
        <v>0</v>
      </c>
      <c r="G14" s="72">
        <v>1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0" t="s">
        <v>138</v>
      </c>
    </row>
    <row r="15" spans="1:13" ht="12.75">
      <c r="A15" s="68" t="s">
        <v>45</v>
      </c>
      <c r="B15" s="69">
        <v>3</v>
      </c>
      <c r="C15" s="69">
        <v>4</v>
      </c>
      <c r="D15" s="69">
        <v>0</v>
      </c>
      <c r="E15" s="69">
        <v>4</v>
      </c>
      <c r="F15" s="69">
        <v>0</v>
      </c>
      <c r="G15" s="69">
        <v>6</v>
      </c>
      <c r="H15" s="69">
        <v>0</v>
      </c>
      <c r="I15" s="69">
        <v>0</v>
      </c>
      <c r="J15" s="69">
        <v>2</v>
      </c>
      <c r="K15" s="69">
        <v>0</v>
      </c>
      <c r="L15" s="69">
        <v>0</v>
      </c>
      <c r="M15" s="70" t="s">
        <v>141</v>
      </c>
    </row>
    <row r="16" spans="1:13" ht="12.75">
      <c r="A16" s="71" t="s">
        <v>52</v>
      </c>
      <c r="B16" s="72">
        <v>5</v>
      </c>
      <c r="C16" s="72">
        <v>1</v>
      </c>
      <c r="D16" s="72">
        <v>2</v>
      </c>
      <c r="E16" s="72">
        <v>2</v>
      </c>
      <c r="F16" s="72">
        <v>0</v>
      </c>
      <c r="G16" s="72">
        <v>1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0" t="s">
        <v>142</v>
      </c>
    </row>
    <row r="17" spans="1:13" ht="12.75">
      <c r="A17" s="68" t="s">
        <v>46</v>
      </c>
      <c r="B17" s="69">
        <v>1</v>
      </c>
      <c r="C17" s="69">
        <v>0</v>
      </c>
      <c r="D17" s="69">
        <v>0</v>
      </c>
      <c r="E17" s="69">
        <v>0</v>
      </c>
      <c r="F17" s="69">
        <v>0</v>
      </c>
      <c r="G17" s="69">
        <v>1</v>
      </c>
      <c r="H17" s="69">
        <v>0</v>
      </c>
      <c r="I17" s="69">
        <v>0</v>
      </c>
      <c r="J17" s="69">
        <v>0</v>
      </c>
      <c r="K17" s="69">
        <v>0</v>
      </c>
      <c r="L17" s="69">
        <v>0</v>
      </c>
      <c r="M17" s="70" t="s">
        <v>143</v>
      </c>
    </row>
    <row r="18" spans="1:13" ht="12.75">
      <c r="A18" s="71" t="s">
        <v>51</v>
      </c>
      <c r="B18" s="72">
        <v>0</v>
      </c>
      <c r="C18" s="72">
        <v>0</v>
      </c>
      <c r="D18" s="72">
        <v>0</v>
      </c>
      <c r="E18" s="72">
        <v>0</v>
      </c>
      <c r="F18" s="72">
        <v>0</v>
      </c>
      <c r="G18" s="72">
        <v>3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0" t="s">
        <v>140</v>
      </c>
    </row>
    <row r="19" spans="1:13" ht="12.75">
      <c r="A19" s="68" t="s">
        <v>36</v>
      </c>
      <c r="B19" s="69">
        <v>0</v>
      </c>
      <c r="C19" s="69">
        <v>4</v>
      </c>
      <c r="D19" s="69">
        <v>1</v>
      </c>
      <c r="E19" s="69">
        <v>1</v>
      </c>
      <c r="F19" s="69">
        <v>3</v>
      </c>
      <c r="G19" s="69">
        <v>5</v>
      </c>
      <c r="H19" s="69">
        <v>2</v>
      </c>
      <c r="I19" s="69">
        <v>0</v>
      </c>
      <c r="J19" s="69">
        <v>5</v>
      </c>
      <c r="K19" s="69">
        <v>0</v>
      </c>
      <c r="L19" s="69">
        <v>0</v>
      </c>
      <c r="M19" s="70" t="s">
        <v>144</v>
      </c>
    </row>
    <row r="20" spans="1:13" ht="12.75">
      <c r="A20" s="71" t="s">
        <v>39</v>
      </c>
      <c r="B20" s="72">
        <v>0</v>
      </c>
      <c r="C20" s="72">
        <v>0</v>
      </c>
      <c r="D20" s="72">
        <v>1</v>
      </c>
      <c r="E20" s="72">
        <v>1</v>
      </c>
      <c r="F20" s="72">
        <v>0</v>
      </c>
      <c r="G20" s="72">
        <v>6</v>
      </c>
      <c r="H20" s="72">
        <v>0</v>
      </c>
      <c r="I20" s="72">
        <v>0</v>
      </c>
      <c r="J20" s="72">
        <v>1</v>
      </c>
      <c r="K20" s="72">
        <v>1</v>
      </c>
      <c r="L20" s="72">
        <v>0</v>
      </c>
      <c r="M20" s="70" t="s">
        <v>145</v>
      </c>
    </row>
    <row r="21" spans="1:13" ht="12.75">
      <c r="A21" s="68" t="s">
        <v>53</v>
      </c>
      <c r="B21" s="69">
        <v>0</v>
      </c>
      <c r="C21" s="69">
        <v>0</v>
      </c>
      <c r="D21" s="69">
        <v>0</v>
      </c>
      <c r="E21" s="69">
        <v>0</v>
      </c>
      <c r="F21" s="69">
        <v>0</v>
      </c>
      <c r="G21" s="69">
        <v>1</v>
      </c>
      <c r="H21" s="69">
        <v>0</v>
      </c>
      <c r="I21" s="69">
        <v>0</v>
      </c>
      <c r="J21" s="69">
        <v>0</v>
      </c>
      <c r="K21" s="69">
        <v>0</v>
      </c>
      <c r="L21" s="69">
        <v>0</v>
      </c>
      <c r="M21" s="70" t="s">
        <v>138</v>
      </c>
    </row>
    <row r="22" spans="1:13" ht="12.75">
      <c r="A22" s="71" t="s">
        <v>48</v>
      </c>
      <c r="B22" s="72">
        <v>1</v>
      </c>
      <c r="C22" s="72">
        <v>1</v>
      </c>
      <c r="D22" s="72">
        <v>0</v>
      </c>
      <c r="E22" s="72">
        <v>4</v>
      </c>
      <c r="F22" s="72">
        <v>0</v>
      </c>
      <c r="G22" s="72">
        <v>3</v>
      </c>
      <c r="H22" s="72">
        <v>0</v>
      </c>
      <c r="I22" s="72">
        <v>0</v>
      </c>
      <c r="J22" s="72">
        <v>5</v>
      </c>
      <c r="K22" s="72">
        <v>6</v>
      </c>
      <c r="L22" s="72">
        <v>0</v>
      </c>
      <c r="M22" s="70" t="s">
        <v>146</v>
      </c>
    </row>
    <row r="23" spans="1:13" ht="12.75">
      <c r="A23" s="68" t="s">
        <v>38</v>
      </c>
      <c r="B23" s="69">
        <v>0</v>
      </c>
      <c r="C23" s="69">
        <v>0</v>
      </c>
      <c r="D23" s="69">
        <v>1</v>
      </c>
      <c r="E23" s="69">
        <v>5</v>
      </c>
      <c r="F23" s="69">
        <v>0</v>
      </c>
      <c r="G23" s="69">
        <v>4</v>
      </c>
      <c r="H23" s="69">
        <v>0</v>
      </c>
      <c r="I23" s="69">
        <v>0</v>
      </c>
      <c r="J23" s="69">
        <v>2</v>
      </c>
      <c r="K23" s="69">
        <v>0</v>
      </c>
      <c r="L23" s="69">
        <v>0</v>
      </c>
      <c r="M23" s="70" t="s">
        <v>147</v>
      </c>
    </row>
    <row r="24" spans="1:13" ht="12.75">
      <c r="A24" s="71" t="s">
        <v>148</v>
      </c>
      <c r="B24" s="72">
        <v>6</v>
      </c>
      <c r="C24" s="72">
        <v>0</v>
      </c>
      <c r="D24" s="72">
        <v>0</v>
      </c>
      <c r="E24" s="72">
        <v>1</v>
      </c>
      <c r="F24" s="72">
        <v>0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  <c r="L24" s="72">
        <v>0</v>
      </c>
      <c r="M24" s="70" t="s">
        <v>149</v>
      </c>
    </row>
    <row r="25" spans="1:13" ht="12.75">
      <c r="A25" s="68" t="s">
        <v>150</v>
      </c>
      <c r="B25" s="69">
        <v>0</v>
      </c>
      <c r="C25" s="69">
        <v>0</v>
      </c>
      <c r="D25" s="69">
        <v>0</v>
      </c>
      <c r="E25" s="69">
        <v>2</v>
      </c>
      <c r="F25" s="69">
        <v>0</v>
      </c>
      <c r="G25" s="69">
        <v>1</v>
      </c>
      <c r="H25" s="69">
        <v>0</v>
      </c>
      <c r="I25" s="69">
        <v>0</v>
      </c>
      <c r="J25" s="69">
        <v>0</v>
      </c>
      <c r="K25" s="69">
        <v>0</v>
      </c>
      <c r="L25" s="69">
        <v>0</v>
      </c>
      <c r="M25" s="70" t="s">
        <v>140</v>
      </c>
    </row>
    <row r="26" spans="1:13" ht="12.75">
      <c r="A26" s="71" t="s">
        <v>151</v>
      </c>
      <c r="B26" s="72">
        <v>1</v>
      </c>
      <c r="C26" s="72">
        <v>0</v>
      </c>
      <c r="D26" s="72">
        <v>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0" t="s">
        <v>138</v>
      </c>
    </row>
    <row r="27" spans="1:13" ht="12.75">
      <c r="A27" s="68" t="s">
        <v>56</v>
      </c>
      <c r="B27" s="69">
        <v>0</v>
      </c>
      <c r="C27" s="69">
        <v>0</v>
      </c>
      <c r="D27" s="69">
        <v>0</v>
      </c>
      <c r="E27" s="69">
        <v>0</v>
      </c>
      <c r="F27" s="69">
        <v>0</v>
      </c>
      <c r="G27" s="69">
        <v>1</v>
      </c>
      <c r="H27" s="69">
        <v>0</v>
      </c>
      <c r="I27" s="69">
        <v>0</v>
      </c>
      <c r="J27" s="69">
        <v>0</v>
      </c>
      <c r="K27" s="69">
        <v>0</v>
      </c>
      <c r="L27" s="69">
        <v>0</v>
      </c>
      <c r="M27" s="70" t="s">
        <v>138</v>
      </c>
    </row>
    <row r="28" spans="1:13" ht="12.75">
      <c r="A28" s="71" t="s">
        <v>152</v>
      </c>
      <c r="B28" s="72">
        <v>1</v>
      </c>
      <c r="C28" s="72">
        <v>0</v>
      </c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0" t="s">
        <v>138</v>
      </c>
    </row>
    <row r="29" spans="1:13" ht="12.75">
      <c r="A29" s="68" t="s">
        <v>57</v>
      </c>
      <c r="B29" s="69">
        <v>0</v>
      </c>
      <c r="C29" s="69">
        <v>0</v>
      </c>
      <c r="D29" s="69">
        <v>1</v>
      </c>
      <c r="E29" s="69">
        <v>0</v>
      </c>
      <c r="F29" s="69">
        <v>0</v>
      </c>
      <c r="G29" s="69">
        <v>0</v>
      </c>
      <c r="H29" s="69">
        <v>0</v>
      </c>
      <c r="I29" s="69">
        <v>0</v>
      </c>
      <c r="J29" s="69">
        <v>0</v>
      </c>
      <c r="K29" s="69">
        <v>0</v>
      </c>
      <c r="L29" s="69">
        <v>0</v>
      </c>
      <c r="M29" s="70" t="s">
        <v>138</v>
      </c>
    </row>
    <row r="30" spans="1:13" ht="12.75">
      <c r="A30" s="71" t="s">
        <v>153</v>
      </c>
      <c r="B30" s="72">
        <v>2</v>
      </c>
      <c r="C30" s="72">
        <v>0</v>
      </c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0" t="s">
        <v>143</v>
      </c>
    </row>
    <row r="31" spans="1:13" ht="12.75">
      <c r="A31" s="68" t="s">
        <v>63</v>
      </c>
      <c r="B31" s="69">
        <v>0</v>
      </c>
      <c r="C31" s="69">
        <v>1</v>
      </c>
      <c r="D31" s="69">
        <v>1</v>
      </c>
      <c r="E31" s="69">
        <v>1</v>
      </c>
      <c r="F31" s="69">
        <v>0</v>
      </c>
      <c r="G31" s="69">
        <v>0</v>
      </c>
      <c r="H31" s="69">
        <v>0</v>
      </c>
      <c r="I31" s="69">
        <v>0</v>
      </c>
      <c r="J31" s="69">
        <v>0</v>
      </c>
      <c r="K31" s="69">
        <v>0</v>
      </c>
      <c r="L31" s="69">
        <v>0</v>
      </c>
      <c r="M31" s="70" t="s">
        <v>140</v>
      </c>
    </row>
    <row r="32" spans="1:13" ht="12.75">
      <c r="A32" s="71" t="s">
        <v>55</v>
      </c>
      <c r="B32" s="72">
        <v>1</v>
      </c>
      <c r="C32" s="72">
        <v>0</v>
      </c>
      <c r="D32" s="72">
        <v>0</v>
      </c>
      <c r="E32" s="72">
        <v>1</v>
      </c>
      <c r="F32" s="72">
        <v>0</v>
      </c>
      <c r="G32" s="72">
        <v>1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0" t="s">
        <v>140</v>
      </c>
    </row>
    <row r="33" spans="1:13" ht="12.75">
      <c r="A33" s="68" t="s">
        <v>40</v>
      </c>
      <c r="B33" s="69">
        <v>2</v>
      </c>
      <c r="C33" s="69">
        <v>2</v>
      </c>
      <c r="D33" s="69">
        <v>4</v>
      </c>
      <c r="E33" s="69">
        <v>5</v>
      </c>
      <c r="F33" s="69">
        <v>0</v>
      </c>
      <c r="G33" s="69">
        <v>6</v>
      </c>
      <c r="H33" s="69">
        <v>1</v>
      </c>
      <c r="I33" s="69">
        <v>0</v>
      </c>
      <c r="J33" s="69">
        <v>2</v>
      </c>
      <c r="K33" s="69">
        <v>0</v>
      </c>
      <c r="L33" s="69">
        <v>0</v>
      </c>
      <c r="M33" s="70" t="s">
        <v>154</v>
      </c>
    </row>
    <row r="34" spans="1:13" ht="12.75">
      <c r="A34" s="71" t="s">
        <v>47</v>
      </c>
      <c r="B34" s="72">
        <v>0</v>
      </c>
      <c r="C34" s="72">
        <v>0</v>
      </c>
      <c r="D34" s="72">
        <v>0</v>
      </c>
      <c r="E34" s="72">
        <v>0</v>
      </c>
      <c r="F34" s="72">
        <v>0</v>
      </c>
      <c r="G34" s="72">
        <v>1</v>
      </c>
      <c r="H34" s="72">
        <v>0</v>
      </c>
      <c r="I34" s="72">
        <v>0</v>
      </c>
      <c r="J34" s="72">
        <v>0</v>
      </c>
      <c r="K34" s="72">
        <v>0</v>
      </c>
      <c r="L34" s="72">
        <v>0</v>
      </c>
      <c r="M34" s="70" t="s">
        <v>138</v>
      </c>
    </row>
    <row r="35" spans="1:13" ht="12.75">
      <c r="A35" s="68" t="s">
        <v>64</v>
      </c>
      <c r="B35" s="69">
        <v>1</v>
      </c>
      <c r="C35" s="69">
        <v>0</v>
      </c>
      <c r="D35" s="69">
        <v>0</v>
      </c>
      <c r="E35" s="69">
        <v>0</v>
      </c>
      <c r="F35" s="69">
        <v>0</v>
      </c>
      <c r="G35" s="69">
        <v>0</v>
      </c>
      <c r="H35" s="69">
        <v>0</v>
      </c>
      <c r="I35" s="69">
        <v>0</v>
      </c>
      <c r="J35" s="69">
        <v>0</v>
      </c>
      <c r="K35" s="69">
        <v>0</v>
      </c>
      <c r="L35" s="69">
        <v>0</v>
      </c>
      <c r="M35" s="70" t="s">
        <v>138</v>
      </c>
    </row>
    <row r="36" spans="1:13" ht="12.75">
      <c r="A36" s="71" t="s">
        <v>43</v>
      </c>
      <c r="B36" s="72">
        <v>0</v>
      </c>
      <c r="C36" s="72">
        <v>0</v>
      </c>
      <c r="D36" s="72">
        <v>0</v>
      </c>
      <c r="E36" s="72">
        <v>1</v>
      </c>
      <c r="F36" s="72">
        <v>0</v>
      </c>
      <c r="G36" s="72">
        <v>1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0" t="s">
        <v>143</v>
      </c>
    </row>
    <row r="37" spans="1:13" ht="12.75">
      <c r="A37" s="68" t="s">
        <v>41</v>
      </c>
      <c r="B37" s="69">
        <v>1</v>
      </c>
      <c r="C37" s="69">
        <v>0</v>
      </c>
      <c r="D37" s="69">
        <v>0</v>
      </c>
      <c r="E37" s="69">
        <v>1</v>
      </c>
      <c r="F37" s="69">
        <v>0</v>
      </c>
      <c r="G37" s="69">
        <v>1</v>
      </c>
      <c r="H37" s="69">
        <v>0</v>
      </c>
      <c r="I37" s="69">
        <v>0</v>
      </c>
      <c r="J37" s="69">
        <v>1</v>
      </c>
      <c r="K37" s="69">
        <v>0</v>
      </c>
      <c r="L37" s="69">
        <v>0</v>
      </c>
      <c r="M37" s="70" t="s">
        <v>155</v>
      </c>
    </row>
    <row r="38" spans="1:13" ht="12.75">
      <c r="A38" s="71" t="s">
        <v>49</v>
      </c>
      <c r="B38" s="72">
        <v>0</v>
      </c>
      <c r="C38" s="72">
        <v>0</v>
      </c>
      <c r="D38" s="72">
        <v>0</v>
      </c>
      <c r="E38" s="72">
        <v>0</v>
      </c>
      <c r="F38" s="72">
        <v>0</v>
      </c>
      <c r="G38" s="72">
        <v>1</v>
      </c>
      <c r="H38" s="72">
        <v>0</v>
      </c>
      <c r="I38" s="72">
        <v>0</v>
      </c>
      <c r="J38" s="72">
        <v>0</v>
      </c>
      <c r="K38" s="72">
        <v>0</v>
      </c>
      <c r="L38" s="72">
        <v>0</v>
      </c>
      <c r="M38" s="70" t="s">
        <v>138</v>
      </c>
    </row>
    <row r="39" spans="1:13" ht="12.75">
      <c r="A39" s="68" t="s">
        <v>50</v>
      </c>
      <c r="B39" s="69">
        <v>1</v>
      </c>
      <c r="C39" s="69">
        <v>0</v>
      </c>
      <c r="D39" s="69">
        <v>0</v>
      </c>
      <c r="E39" s="69">
        <v>0</v>
      </c>
      <c r="F39" s="69">
        <v>0</v>
      </c>
      <c r="G39" s="69">
        <v>2</v>
      </c>
      <c r="H39" s="69">
        <v>0</v>
      </c>
      <c r="I39" s="69">
        <v>0</v>
      </c>
      <c r="J39" s="69">
        <v>0</v>
      </c>
      <c r="K39" s="69">
        <v>0</v>
      </c>
      <c r="L39" s="69">
        <v>0</v>
      </c>
      <c r="M39" s="70" t="s">
        <v>140</v>
      </c>
    </row>
    <row r="40" spans="1:13" ht="12.75">
      <c r="A40" s="71" t="s">
        <v>37</v>
      </c>
      <c r="B40" s="72">
        <v>0</v>
      </c>
      <c r="C40" s="72">
        <v>5</v>
      </c>
      <c r="D40" s="72">
        <v>1</v>
      </c>
      <c r="E40" s="72">
        <v>3</v>
      </c>
      <c r="F40" s="72">
        <v>0</v>
      </c>
      <c r="G40" s="72">
        <v>5</v>
      </c>
      <c r="H40" s="72">
        <v>2</v>
      </c>
      <c r="I40" s="72">
        <v>0</v>
      </c>
      <c r="J40" s="72">
        <v>0</v>
      </c>
      <c r="K40" s="72">
        <v>0</v>
      </c>
      <c r="L40" s="72">
        <v>0</v>
      </c>
      <c r="M40" s="70" t="s">
        <v>156</v>
      </c>
    </row>
    <row r="41" spans="1:13" ht="12.75">
      <c r="A41" s="68" t="s">
        <v>157</v>
      </c>
      <c r="B41" s="69">
        <v>6</v>
      </c>
      <c r="C41" s="69">
        <v>1</v>
      </c>
      <c r="D41" s="69">
        <v>1</v>
      </c>
      <c r="E41" s="69">
        <v>5</v>
      </c>
      <c r="F41" s="69">
        <v>0</v>
      </c>
      <c r="G41" s="69">
        <v>36</v>
      </c>
      <c r="H41" s="69">
        <v>0</v>
      </c>
      <c r="I41" s="69">
        <v>0</v>
      </c>
      <c r="J41" s="69">
        <v>5</v>
      </c>
      <c r="K41" s="69">
        <v>0</v>
      </c>
      <c r="L41" s="69">
        <v>0</v>
      </c>
      <c r="M41" s="70" t="s">
        <v>158</v>
      </c>
    </row>
    <row r="42" spans="1:13" ht="12.75">
      <c r="A42" s="71" t="s">
        <v>159</v>
      </c>
      <c r="B42" s="72">
        <v>1</v>
      </c>
      <c r="C42" s="72">
        <v>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  <c r="I42" s="72">
        <v>0</v>
      </c>
      <c r="J42" s="72">
        <v>0</v>
      </c>
      <c r="K42" s="72">
        <v>0</v>
      </c>
      <c r="L42" s="72">
        <v>0</v>
      </c>
      <c r="M42" s="70" t="s">
        <v>138</v>
      </c>
    </row>
    <row r="43" spans="1:13" ht="12.75">
      <c r="A43" s="73" t="s">
        <v>136</v>
      </c>
      <c r="B43" s="74">
        <v>37</v>
      </c>
      <c r="C43" s="74">
        <v>22</v>
      </c>
      <c r="D43" s="74">
        <v>13</v>
      </c>
      <c r="E43" s="74">
        <v>40</v>
      </c>
      <c r="F43" s="74">
        <v>3</v>
      </c>
      <c r="G43" s="74">
        <v>92</v>
      </c>
      <c r="H43" s="74">
        <v>5</v>
      </c>
      <c r="I43" s="74">
        <v>0</v>
      </c>
      <c r="J43" s="74">
        <v>25</v>
      </c>
      <c r="K43" s="74">
        <v>8</v>
      </c>
      <c r="L43" s="74">
        <v>0</v>
      </c>
      <c r="M43" s="75">
        <v>245</v>
      </c>
    </row>
    <row r="44" spans="1:13" ht="12.75">
      <c r="A44" s="222"/>
      <c r="B44" s="222"/>
      <c r="C44" s="222"/>
      <c r="D44" s="222"/>
      <c r="E44" s="222"/>
      <c r="F44" s="222"/>
      <c r="G44" s="222"/>
      <c r="H44" s="222"/>
      <c r="I44" s="222"/>
      <c r="J44" s="222"/>
      <c r="K44" s="222"/>
      <c r="L44" s="222"/>
      <c r="M44" s="222"/>
    </row>
    <row r="45" spans="1:13" ht="12.75" customHeight="1">
      <c r="A45" s="221" t="s">
        <v>160</v>
      </c>
      <c r="B45" s="221"/>
      <c r="C45" s="221"/>
      <c r="D45" s="221"/>
      <c r="E45" s="221"/>
      <c r="F45" s="221"/>
      <c r="G45" s="221"/>
      <c r="H45" s="221"/>
      <c r="I45" s="221"/>
      <c r="J45" s="221"/>
      <c r="K45" s="221"/>
      <c r="L45" s="221"/>
      <c r="M45" s="221"/>
    </row>
    <row r="46" spans="1:13" ht="12.75">
      <c r="A46" s="221"/>
      <c r="B46" s="221"/>
      <c r="C46" s="221"/>
      <c r="D46" s="221"/>
      <c r="E46" s="221"/>
      <c r="F46" s="221"/>
      <c r="G46" s="221"/>
      <c r="H46" s="221"/>
      <c r="I46" s="221"/>
      <c r="J46" s="221"/>
      <c r="K46" s="221"/>
      <c r="L46" s="221"/>
      <c r="M46" s="221"/>
    </row>
    <row r="47" spans="1:13" ht="14.25" customHeight="1">
      <c r="A47" s="221" t="s">
        <v>179</v>
      </c>
      <c r="B47" s="221"/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</row>
    <row r="49" spans="1:13" ht="12.75">
      <c r="A49" s="76" t="s">
        <v>163</v>
      </c>
      <c r="B49" s="76">
        <f aca="true" t="shared" si="0" ref="B49:L49">B12+B14+B17+B18+B19+B20+B21+B27+B29+B32+B34+B36+B37+B38+B40</f>
        <v>3</v>
      </c>
      <c r="C49" s="76">
        <f t="shared" si="0"/>
        <v>9</v>
      </c>
      <c r="D49" s="76">
        <f t="shared" si="0"/>
        <v>4</v>
      </c>
      <c r="E49" s="76">
        <f t="shared" si="0"/>
        <v>9</v>
      </c>
      <c r="F49" s="76">
        <f t="shared" si="0"/>
        <v>3</v>
      </c>
      <c r="G49" s="76">
        <f t="shared" si="0"/>
        <v>30</v>
      </c>
      <c r="H49" s="76">
        <f t="shared" si="0"/>
        <v>4</v>
      </c>
      <c r="I49" s="76">
        <f t="shared" si="0"/>
        <v>0</v>
      </c>
      <c r="J49" s="76">
        <f t="shared" si="0"/>
        <v>7</v>
      </c>
      <c r="K49" s="76">
        <f t="shared" si="0"/>
        <v>1</v>
      </c>
      <c r="L49" s="76">
        <f t="shared" si="0"/>
        <v>0</v>
      </c>
      <c r="M49" s="77">
        <f>SUM(B49:L49)</f>
        <v>70</v>
      </c>
    </row>
    <row r="50" spans="1:13" ht="12.75">
      <c r="A50" s="76" t="s">
        <v>162</v>
      </c>
      <c r="B50" s="76">
        <f aca="true" t="shared" si="1" ref="B50:M50">B43-B49</f>
        <v>34</v>
      </c>
      <c r="C50" s="76">
        <f t="shared" si="1"/>
        <v>13</v>
      </c>
      <c r="D50" s="76">
        <f t="shared" si="1"/>
        <v>9</v>
      </c>
      <c r="E50" s="76">
        <f t="shared" si="1"/>
        <v>31</v>
      </c>
      <c r="F50" s="76">
        <f t="shared" si="1"/>
        <v>0</v>
      </c>
      <c r="G50" s="76">
        <f t="shared" si="1"/>
        <v>62</v>
      </c>
      <c r="H50" s="76">
        <f t="shared" si="1"/>
        <v>1</v>
      </c>
      <c r="I50" s="76">
        <f t="shared" si="1"/>
        <v>0</v>
      </c>
      <c r="J50" s="76">
        <f t="shared" si="1"/>
        <v>18</v>
      </c>
      <c r="K50" s="76">
        <f t="shared" si="1"/>
        <v>7</v>
      </c>
      <c r="L50" s="76">
        <f t="shared" si="1"/>
        <v>0</v>
      </c>
      <c r="M50" s="76">
        <f t="shared" si="1"/>
        <v>175</v>
      </c>
    </row>
    <row r="53" spans="1:10" ht="12.75" customHeight="1">
      <c r="A53" s="223" t="s">
        <v>117</v>
      </c>
      <c r="B53" s="223"/>
      <c r="C53" s="223"/>
      <c r="D53" s="223"/>
      <c r="E53" s="223"/>
      <c r="F53" s="223"/>
      <c r="G53" s="223"/>
      <c r="H53" s="223"/>
      <c r="I53" s="223"/>
      <c r="J53" s="223"/>
    </row>
    <row r="54" spans="1:10" ht="12.75">
      <c r="A54" s="221"/>
      <c r="B54" s="221"/>
      <c r="C54" s="221"/>
      <c r="D54" s="221"/>
      <c r="E54" s="221"/>
      <c r="F54" s="221"/>
      <c r="G54" s="221"/>
      <c r="H54" s="221"/>
      <c r="I54" s="221"/>
      <c r="J54" s="221"/>
    </row>
    <row r="55" spans="1:2" ht="12.75" customHeight="1">
      <c r="A55" s="224" t="s">
        <v>118</v>
      </c>
      <c r="B55" s="225"/>
    </row>
    <row r="56" spans="1:2" ht="12.75">
      <c r="A56" s="64" t="s">
        <v>70</v>
      </c>
      <c r="B56" s="65" t="s">
        <v>119</v>
      </c>
    </row>
    <row r="57" spans="1:2" ht="12.75">
      <c r="A57" s="64" t="s">
        <v>120</v>
      </c>
      <c r="B57" s="78" t="s">
        <v>121</v>
      </c>
    </row>
    <row r="58" spans="1:2" ht="12.75">
      <c r="A58" s="64" t="s">
        <v>122</v>
      </c>
      <c r="B58" s="65" t="s">
        <v>119</v>
      </c>
    </row>
    <row r="59" spans="1:10" ht="12.75">
      <c r="A59" s="226"/>
      <c r="B59" s="226"/>
      <c r="C59" s="226"/>
      <c r="D59" s="226"/>
      <c r="E59" s="226"/>
      <c r="F59" s="226"/>
      <c r="G59" s="226"/>
      <c r="H59" s="226"/>
      <c r="I59" s="226"/>
      <c r="J59" s="226"/>
    </row>
    <row r="60" spans="1:10" ht="41.25" customHeight="1">
      <c r="A60" s="67" t="s">
        <v>180</v>
      </c>
      <c r="B60" s="67" t="s">
        <v>164</v>
      </c>
      <c r="C60" s="67" t="s">
        <v>165</v>
      </c>
      <c r="D60" s="67" t="s">
        <v>166</v>
      </c>
      <c r="E60" s="79" t="s">
        <v>167</v>
      </c>
      <c r="F60" s="67" t="s">
        <v>168</v>
      </c>
      <c r="G60" s="67" t="s">
        <v>169</v>
      </c>
      <c r="H60" s="67" t="s">
        <v>170</v>
      </c>
      <c r="I60" s="67" t="s">
        <v>161</v>
      </c>
      <c r="J60" s="67" t="s">
        <v>136</v>
      </c>
    </row>
    <row r="61" spans="1:10" ht="25.5">
      <c r="A61" s="68" t="s">
        <v>171</v>
      </c>
      <c r="B61" s="69">
        <v>2</v>
      </c>
      <c r="C61" s="69">
        <v>9</v>
      </c>
      <c r="D61" s="69">
        <v>0</v>
      </c>
      <c r="E61" s="74">
        <v>37</v>
      </c>
      <c r="F61" s="69">
        <v>17</v>
      </c>
      <c r="G61" s="69">
        <v>36</v>
      </c>
      <c r="H61" s="69">
        <v>67</v>
      </c>
      <c r="I61" s="69">
        <v>10</v>
      </c>
      <c r="J61" s="80">
        <v>184</v>
      </c>
    </row>
    <row r="62" spans="1:10" ht="12.75">
      <c r="A62" s="71" t="s">
        <v>126</v>
      </c>
      <c r="B62" s="72">
        <v>0</v>
      </c>
      <c r="C62" s="72">
        <v>0</v>
      </c>
      <c r="D62" s="72">
        <v>0</v>
      </c>
      <c r="E62" s="74">
        <v>22</v>
      </c>
      <c r="F62" s="72">
        <v>1</v>
      </c>
      <c r="G62" s="72">
        <v>3</v>
      </c>
      <c r="H62" s="72">
        <v>8</v>
      </c>
      <c r="I62" s="72">
        <v>0</v>
      </c>
      <c r="J62" s="81">
        <v>34</v>
      </c>
    </row>
    <row r="63" spans="1:10" ht="12.75">
      <c r="A63" s="68" t="s">
        <v>127</v>
      </c>
      <c r="B63" s="69">
        <v>1</v>
      </c>
      <c r="C63" s="69">
        <v>2</v>
      </c>
      <c r="D63" s="69">
        <v>1</v>
      </c>
      <c r="E63" s="74">
        <v>13</v>
      </c>
      <c r="F63" s="69">
        <v>1</v>
      </c>
      <c r="G63" s="69">
        <v>0</v>
      </c>
      <c r="H63" s="69">
        <v>3</v>
      </c>
      <c r="I63" s="69">
        <v>1</v>
      </c>
      <c r="J63" s="80">
        <v>22</v>
      </c>
    </row>
    <row r="64" spans="1:10" ht="25.5">
      <c r="A64" s="71" t="s">
        <v>172</v>
      </c>
      <c r="B64" s="72">
        <v>3</v>
      </c>
      <c r="C64" s="72">
        <v>0</v>
      </c>
      <c r="D64" s="72">
        <v>0</v>
      </c>
      <c r="E64" s="74">
        <v>40</v>
      </c>
      <c r="F64" s="72">
        <v>2</v>
      </c>
      <c r="G64" s="72">
        <v>5</v>
      </c>
      <c r="H64" s="72">
        <v>22</v>
      </c>
      <c r="I64" s="72">
        <v>1</v>
      </c>
      <c r="J64" s="81">
        <v>73</v>
      </c>
    </row>
    <row r="65" spans="1:10" ht="12.75">
      <c r="A65" s="68" t="s">
        <v>173</v>
      </c>
      <c r="B65" s="69">
        <v>7</v>
      </c>
      <c r="C65" s="69">
        <v>12</v>
      </c>
      <c r="D65" s="69">
        <v>1</v>
      </c>
      <c r="E65" s="74">
        <v>92</v>
      </c>
      <c r="F65" s="69">
        <v>0</v>
      </c>
      <c r="G65" s="69">
        <v>0</v>
      </c>
      <c r="H65" s="69">
        <v>5</v>
      </c>
      <c r="I65" s="69">
        <v>1</v>
      </c>
      <c r="J65" s="80">
        <v>119</v>
      </c>
    </row>
    <row r="66" spans="1:10" ht="38.25">
      <c r="A66" s="71" t="s">
        <v>174</v>
      </c>
      <c r="B66" s="72">
        <v>2</v>
      </c>
      <c r="C66" s="72">
        <v>1</v>
      </c>
      <c r="D66" s="72">
        <v>1</v>
      </c>
      <c r="E66" s="74">
        <v>8</v>
      </c>
      <c r="F66" s="72">
        <v>1</v>
      </c>
      <c r="G66" s="72">
        <v>6</v>
      </c>
      <c r="H66" s="72">
        <v>17</v>
      </c>
      <c r="I66" s="72">
        <v>5</v>
      </c>
      <c r="J66" s="81">
        <v>41</v>
      </c>
    </row>
    <row r="67" spans="1:10" ht="25.5">
      <c r="A67" s="68" t="s">
        <v>175</v>
      </c>
      <c r="B67" s="69">
        <v>0</v>
      </c>
      <c r="C67" s="69">
        <v>1</v>
      </c>
      <c r="D67" s="69">
        <v>0</v>
      </c>
      <c r="E67" s="74">
        <v>33</v>
      </c>
      <c r="F67" s="69">
        <v>1</v>
      </c>
      <c r="G67" s="69">
        <v>6</v>
      </c>
      <c r="H67" s="69">
        <v>7</v>
      </c>
      <c r="I67" s="69">
        <v>2</v>
      </c>
      <c r="J67" s="80">
        <v>50</v>
      </c>
    </row>
    <row r="68" spans="1:10" ht="12.75">
      <c r="A68" s="82" t="s">
        <v>136</v>
      </c>
      <c r="B68" s="83">
        <v>15</v>
      </c>
      <c r="C68" s="83">
        <v>25</v>
      </c>
      <c r="D68" s="83">
        <v>3</v>
      </c>
      <c r="E68" s="74">
        <v>245</v>
      </c>
      <c r="F68" s="83">
        <v>23</v>
      </c>
      <c r="G68" s="83">
        <v>56</v>
      </c>
      <c r="H68" s="83">
        <v>129</v>
      </c>
      <c r="I68" s="83">
        <v>20</v>
      </c>
      <c r="J68" s="84">
        <v>523</v>
      </c>
    </row>
    <row r="69" spans="1:10" ht="12.75">
      <c r="A69" s="222"/>
      <c r="B69" s="222"/>
      <c r="C69" s="222"/>
      <c r="D69" s="222"/>
      <c r="E69" s="222"/>
      <c r="F69" s="222"/>
      <c r="G69" s="222"/>
      <c r="H69" s="222"/>
      <c r="I69" s="222"/>
      <c r="J69" s="222"/>
    </row>
    <row r="70" spans="1:10" ht="12.75" customHeight="1">
      <c r="A70" s="221" t="s">
        <v>160</v>
      </c>
      <c r="B70" s="221"/>
      <c r="C70" s="221"/>
      <c r="D70" s="221"/>
      <c r="E70" s="221"/>
      <c r="F70" s="221"/>
      <c r="G70" s="221"/>
      <c r="H70" s="221"/>
      <c r="I70" s="221"/>
      <c r="J70" s="221"/>
    </row>
    <row r="71" spans="1:10" ht="12.75">
      <c r="A71" s="221"/>
      <c r="B71" s="221"/>
      <c r="C71" s="221"/>
      <c r="D71" s="221"/>
      <c r="E71" s="221"/>
      <c r="F71" s="221"/>
      <c r="G71" s="221"/>
      <c r="H71" s="221"/>
      <c r="I71" s="221"/>
      <c r="J71" s="221"/>
    </row>
    <row r="72" spans="1:10" ht="14.25" customHeight="1">
      <c r="A72" s="221" t="s">
        <v>181</v>
      </c>
      <c r="B72" s="221"/>
      <c r="C72" s="221"/>
      <c r="D72" s="221"/>
      <c r="E72" s="221"/>
      <c r="F72" s="221"/>
      <c r="G72" s="221"/>
      <c r="H72" s="221"/>
      <c r="I72" s="221"/>
      <c r="J72" s="221"/>
    </row>
    <row r="73" spans="1:10" ht="14.25" customHeight="1">
      <c r="A73" s="221" t="s">
        <v>182</v>
      </c>
      <c r="B73" s="221"/>
      <c r="C73" s="221"/>
      <c r="D73" s="221"/>
      <c r="E73" s="221"/>
      <c r="F73" s="221"/>
      <c r="G73" s="221"/>
      <c r="H73" s="221"/>
      <c r="I73" s="221"/>
      <c r="J73" s="221"/>
    </row>
    <row r="74" spans="1:10" ht="14.25" customHeight="1">
      <c r="A74" s="221" t="s">
        <v>183</v>
      </c>
      <c r="B74" s="221"/>
      <c r="C74" s="221"/>
      <c r="D74" s="221"/>
      <c r="E74" s="221"/>
      <c r="F74" s="221"/>
      <c r="G74" s="221"/>
      <c r="H74" s="221"/>
      <c r="I74" s="221"/>
      <c r="J74" s="221"/>
    </row>
    <row r="75" spans="1:10" ht="14.25" customHeight="1">
      <c r="A75" s="221" t="s">
        <v>184</v>
      </c>
      <c r="B75" s="221"/>
      <c r="C75" s="221"/>
      <c r="D75" s="221"/>
      <c r="E75" s="221"/>
      <c r="F75" s="221"/>
      <c r="G75" s="221"/>
      <c r="H75" s="221"/>
      <c r="I75" s="221"/>
      <c r="J75" s="221"/>
    </row>
    <row r="77" ht="18.75" customHeight="1">
      <c r="A77" s="51" t="s">
        <v>67</v>
      </c>
    </row>
    <row r="78" spans="1:2" s="85" customFormat="1" ht="12.75" customHeight="1">
      <c r="A78" s="228" t="s">
        <v>118</v>
      </c>
      <c r="B78" s="229"/>
    </row>
    <row r="79" spans="1:2" s="85" customFormat="1" ht="12.75">
      <c r="A79" s="86" t="s">
        <v>70</v>
      </c>
      <c r="B79" s="87" t="s">
        <v>119</v>
      </c>
    </row>
    <row r="80" spans="1:2" s="85" customFormat="1" ht="12.75">
      <c r="A80" s="86" t="s">
        <v>120</v>
      </c>
      <c r="B80" s="88" t="s">
        <v>121</v>
      </c>
    </row>
    <row r="81" spans="1:2" s="85" customFormat="1" ht="12.75">
      <c r="A81" s="86" t="s">
        <v>122</v>
      </c>
      <c r="B81" s="87" t="s">
        <v>119</v>
      </c>
    </row>
    <row r="82" spans="1:10" s="85" customFormat="1" ht="12.75">
      <c r="A82" s="227"/>
      <c r="B82" s="227"/>
      <c r="C82" s="227"/>
      <c r="D82" s="227"/>
      <c r="E82" s="227"/>
      <c r="F82" s="227"/>
      <c r="G82" s="227"/>
      <c r="H82" s="227"/>
      <c r="I82" s="227"/>
      <c r="J82" s="227"/>
    </row>
    <row r="83" spans="1:10" s="85" customFormat="1" ht="41.25" customHeight="1">
      <c r="A83" s="89" t="s">
        <v>185</v>
      </c>
      <c r="B83" s="89" t="s">
        <v>164</v>
      </c>
      <c r="C83" s="89" t="s">
        <v>165</v>
      </c>
      <c r="D83" s="89" t="s">
        <v>166</v>
      </c>
      <c r="E83" s="90" t="s">
        <v>167</v>
      </c>
      <c r="F83" s="89" t="s">
        <v>168</v>
      </c>
      <c r="G83" s="89" t="s">
        <v>169</v>
      </c>
      <c r="H83" s="89" t="s">
        <v>170</v>
      </c>
      <c r="I83" s="89" t="s">
        <v>161</v>
      </c>
      <c r="J83" s="89" t="s">
        <v>136</v>
      </c>
    </row>
    <row r="84" spans="1:10" s="85" customFormat="1" ht="25.5">
      <c r="A84" s="91" t="s">
        <v>171</v>
      </c>
      <c r="B84" s="92"/>
      <c r="C84" s="92"/>
      <c r="D84" s="92"/>
      <c r="E84" s="93">
        <f>B49</f>
        <v>3</v>
      </c>
      <c r="F84" s="92"/>
      <c r="G84" s="92"/>
      <c r="H84" s="92"/>
      <c r="I84" s="92"/>
      <c r="J84" s="94"/>
    </row>
    <row r="85" spans="1:10" s="85" customFormat="1" ht="12.75">
      <c r="A85" s="95" t="s">
        <v>126</v>
      </c>
      <c r="B85" s="96"/>
      <c r="C85" s="96"/>
      <c r="D85" s="96"/>
      <c r="E85" s="93">
        <f>C49</f>
        <v>9</v>
      </c>
      <c r="F85" s="96"/>
      <c r="G85" s="96"/>
      <c r="H85" s="96"/>
      <c r="I85" s="96"/>
      <c r="J85" s="97"/>
    </row>
    <row r="86" spans="1:10" s="85" customFormat="1" ht="12.75">
      <c r="A86" s="91" t="s">
        <v>127</v>
      </c>
      <c r="B86" s="92"/>
      <c r="C86" s="92"/>
      <c r="D86" s="92"/>
      <c r="E86" s="93">
        <f>D49</f>
        <v>4</v>
      </c>
      <c r="F86" s="92"/>
      <c r="G86" s="92"/>
      <c r="H86" s="92"/>
      <c r="I86" s="92"/>
      <c r="J86" s="94"/>
    </row>
    <row r="87" spans="1:10" s="85" customFormat="1" ht="25.5">
      <c r="A87" s="95" t="s">
        <v>172</v>
      </c>
      <c r="B87" s="96"/>
      <c r="C87" s="96"/>
      <c r="D87" s="96"/>
      <c r="E87" s="93">
        <f>E49</f>
        <v>9</v>
      </c>
      <c r="F87" s="96"/>
      <c r="G87" s="96"/>
      <c r="H87" s="96"/>
      <c r="I87" s="96"/>
      <c r="J87" s="97"/>
    </row>
    <row r="88" spans="1:10" s="85" customFormat="1" ht="12.75">
      <c r="A88" s="91" t="s">
        <v>173</v>
      </c>
      <c r="B88" s="92"/>
      <c r="C88" s="92"/>
      <c r="D88" s="92"/>
      <c r="E88" s="93">
        <f>G49</f>
        <v>30</v>
      </c>
      <c r="F88" s="92"/>
      <c r="G88" s="92"/>
      <c r="H88" s="92"/>
      <c r="I88" s="92"/>
      <c r="J88" s="94"/>
    </row>
    <row r="89" spans="1:10" s="85" customFormat="1" ht="38.25">
      <c r="A89" s="95" t="s">
        <v>174</v>
      </c>
      <c r="B89" s="96"/>
      <c r="C89" s="96"/>
      <c r="D89" s="96"/>
      <c r="E89" s="93">
        <f>F49+H49</f>
        <v>7</v>
      </c>
      <c r="F89" s="96"/>
      <c r="G89" s="96"/>
      <c r="H89" s="96"/>
      <c r="I89" s="96"/>
      <c r="J89" s="97"/>
    </row>
    <row r="90" spans="1:10" s="85" customFormat="1" ht="25.5">
      <c r="A90" s="91" t="s">
        <v>175</v>
      </c>
      <c r="B90" s="92"/>
      <c r="C90" s="92"/>
      <c r="D90" s="92"/>
      <c r="E90" s="93">
        <f>J49+K49</f>
        <v>8</v>
      </c>
      <c r="F90" s="92"/>
      <c r="G90" s="92"/>
      <c r="H90" s="92"/>
      <c r="I90" s="92"/>
      <c r="J90" s="94"/>
    </row>
    <row r="91" spans="1:10" s="85" customFormat="1" ht="12.75">
      <c r="A91" s="98" t="s">
        <v>136</v>
      </c>
      <c r="B91" s="99"/>
      <c r="C91" s="99"/>
      <c r="D91" s="99"/>
      <c r="E91" s="93">
        <f>SUM(E84:E90)</f>
        <v>70</v>
      </c>
      <c r="F91" s="99"/>
      <c r="G91" s="99"/>
      <c r="H91" s="99"/>
      <c r="I91" s="99"/>
      <c r="J91" s="100"/>
    </row>
    <row r="92" ht="12.75">
      <c r="E92" s="101">
        <f>E91-M49</f>
        <v>0</v>
      </c>
    </row>
    <row r="94" ht="12.75">
      <c r="A94" t="s">
        <v>176</v>
      </c>
    </row>
    <row r="95" spans="2:3" ht="12.75">
      <c r="B95" t="s">
        <v>162</v>
      </c>
      <c r="C95" t="s">
        <v>163</v>
      </c>
    </row>
    <row r="96" spans="1:4" ht="25.5">
      <c r="A96" s="68" t="s">
        <v>171</v>
      </c>
      <c r="B96" s="74">
        <f>B50</f>
        <v>34</v>
      </c>
      <c r="C96" s="93">
        <f aca="true" t="shared" si="2" ref="C96:C102">E84</f>
        <v>3</v>
      </c>
      <c r="D96" s="102">
        <f aca="true" t="shared" si="3" ref="D96:D102">B96+C96-E61</f>
        <v>0</v>
      </c>
    </row>
    <row r="97" spans="1:4" ht="12.75">
      <c r="A97" s="71" t="s">
        <v>126</v>
      </c>
      <c r="B97" s="74">
        <f>C50</f>
        <v>13</v>
      </c>
      <c r="C97" s="93">
        <f t="shared" si="2"/>
        <v>9</v>
      </c>
      <c r="D97" s="102">
        <f t="shared" si="3"/>
        <v>0</v>
      </c>
    </row>
    <row r="98" spans="1:4" ht="12.75">
      <c r="A98" s="68" t="s">
        <v>127</v>
      </c>
      <c r="B98" s="74">
        <f>D50</f>
        <v>9</v>
      </c>
      <c r="C98" s="93">
        <f t="shared" si="2"/>
        <v>4</v>
      </c>
      <c r="D98" s="102">
        <f t="shared" si="3"/>
        <v>0</v>
      </c>
    </row>
    <row r="99" spans="1:4" ht="25.5">
      <c r="A99" s="71" t="s">
        <v>172</v>
      </c>
      <c r="B99" s="74">
        <f>E50</f>
        <v>31</v>
      </c>
      <c r="C99" s="93">
        <f t="shared" si="2"/>
        <v>9</v>
      </c>
      <c r="D99" s="102">
        <f t="shared" si="3"/>
        <v>0</v>
      </c>
    </row>
    <row r="100" spans="1:4" ht="12.75">
      <c r="A100" s="68" t="s">
        <v>173</v>
      </c>
      <c r="B100" s="74">
        <f>G50</f>
        <v>62</v>
      </c>
      <c r="C100" s="93">
        <f t="shared" si="2"/>
        <v>30</v>
      </c>
      <c r="D100" s="102">
        <f t="shared" si="3"/>
        <v>0</v>
      </c>
    </row>
    <row r="101" spans="1:4" ht="38.25">
      <c r="A101" s="71" t="s">
        <v>174</v>
      </c>
      <c r="B101" s="74">
        <f>F50+H50</f>
        <v>1</v>
      </c>
      <c r="C101" s="93">
        <f t="shared" si="2"/>
        <v>7</v>
      </c>
      <c r="D101" s="102">
        <f t="shared" si="3"/>
        <v>0</v>
      </c>
    </row>
    <row r="102" spans="1:4" ht="25.5">
      <c r="A102" s="68" t="s">
        <v>175</v>
      </c>
      <c r="B102" s="74">
        <f>J50+K50</f>
        <v>25</v>
      </c>
      <c r="C102" s="93">
        <f t="shared" si="2"/>
        <v>8</v>
      </c>
      <c r="D102" s="102">
        <f t="shared" si="3"/>
        <v>0</v>
      </c>
    </row>
    <row r="103" spans="2:4" ht="12.75">
      <c r="B103" s="103"/>
      <c r="C103" s="104"/>
      <c r="D103" s="103"/>
    </row>
    <row r="108" spans="2:9" ht="12.75">
      <c r="B108" s="63"/>
      <c r="C108" s="63"/>
      <c r="D108" s="63"/>
      <c r="E108" s="63"/>
      <c r="F108" s="63"/>
      <c r="G108" s="63"/>
      <c r="H108" s="63"/>
      <c r="I108" s="63"/>
    </row>
    <row r="109" spans="2:9" ht="12.75">
      <c r="B109" s="63"/>
      <c r="C109" s="63"/>
      <c r="D109" s="63"/>
      <c r="E109" s="63"/>
      <c r="F109" s="63"/>
      <c r="G109" s="63"/>
      <c r="H109" s="63"/>
      <c r="I109" s="63"/>
    </row>
    <row r="110" spans="2:9" ht="12.75">
      <c r="B110" s="63"/>
      <c r="C110" s="63"/>
      <c r="D110" s="63"/>
      <c r="E110" s="63"/>
      <c r="F110" s="63"/>
      <c r="G110" s="63"/>
      <c r="H110" s="63"/>
      <c r="I110" s="63"/>
    </row>
    <row r="111" spans="2:9" ht="12.75">
      <c r="B111" s="63"/>
      <c r="C111" s="63"/>
      <c r="D111" s="63"/>
      <c r="E111" s="63"/>
      <c r="F111" s="63"/>
      <c r="G111" s="63"/>
      <c r="H111" s="63"/>
      <c r="I111" s="63"/>
    </row>
    <row r="112" spans="2:9" ht="12.75">
      <c r="B112" s="63"/>
      <c r="C112" s="63"/>
      <c r="D112" s="63"/>
      <c r="E112" s="63"/>
      <c r="F112" s="63"/>
      <c r="G112" s="63"/>
      <c r="H112" s="63"/>
      <c r="I112" s="63"/>
    </row>
    <row r="113" spans="2:9" ht="12.75">
      <c r="B113" s="63"/>
      <c r="C113" s="63"/>
      <c r="D113" s="63"/>
      <c r="E113" s="63"/>
      <c r="F113" s="63"/>
      <c r="G113" s="63"/>
      <c r="H113" s="63"/>
      <c r="I113" s="63"/>
    </row>
    <row r="114" spans="2:9" ht="12.75">
      <c r="B114" s="63"/>
      <c r="C114" s="63"/>
      <c r="D114" s="63"/>
      <c r="E114" s="63"/>
      <c r="F114" s="63"/>
      <c r="G114" s="63"/>
      <c r="H114" s="63"/>
      <c r="I114" s="63"/>
    </row>
    <row r="115" spans="2:9" ht="12.75">
      <c r="B115" s="63"/>
      <c r="C115" s="63"/>
      <c r="D115" s="63"/>
      <c r="E115" s="63"/>
      <c r="F115" s="63"/>
      <c r="G115" s="63"/>
      <c r="H115" s="63"/>
      <c r="I115" s="63"/>
    </row>
    <row r="116" spans="2:9" ht="12.75">
      <c r="B116" s="63"/>
      <c r="C116" s="63"/>
      <c r="D116" s="63"/>
      <c r="E116" s="63"/>
      <c r="F116" s="63"/>
      <c r="G116" s="63"/>
      <c r="H116" s="63"/>
      <c r="I116" s="63"/>
    </row>
    <row r="117" spans="2:9" ht="12.75">
      <c r="B117" s="63"/>
      <c r="C117" s="63"/>
      <c r="D117" s="63"/>
      <c r="E117" s="63"/>
      <c r="F117" s="63"/>
      <c r="G117" s="63"/>
      <c r="H117" s="63"/>
      <c r="I117" s="63"/>
    </row>
    <row r="118" spans="2:9" ht="12.75">
      <c r="B118" s="63"/>
      <c r="C118" s="63"/>
      <c r="D118" s="63"/>
      <c r="E118" s="63"/>
      <c r="F118" s="63"/>
      <c r="G118" s="63"/>
      <c r="H118" s="63"/>
      <c r="I118" s="63"/>
    </row>
    <row r="119" spans="2:9" ht="12.75">
      <c r="B119" s="63"/>
      <c r="C119" s="63"/>
      <c r="D119" s="63"/>
      <c r="E119" s="63"/>
      <c r="F119" s="63"/>
      <c r="G119" s="63"/>
      <c r="H119" s="63"/>
      <c r="I119" s="63"/>
    </row>
    <row r="120" spans="2:9" ht="12.75">
      <c r="B120" s="63"/>
      <c r="C120" s="63"/>
      <c r="D120" s="63"/>
      <c r="E120" s="63"/>
      <c r="F120" s="63"/>
      <c r="G120" s="63"/>
      <c r="H120" s="63"/>
      <c r="I120" s="63"/>
    </row>
    <row r="121" spans="2:9" ht="12.75">
      <c r="B121" s="63"/>
      <c r="C121" s="63"/>
      <c r="D121" s="63"/>
      <c r="E121" s="63"/>
      <c r="F121" s="63"/>
      <c r="G121" s="63"/>
      <c r="H121" s="63"/>
      <c r="I121" s="63"/>
    </row>
    <row r="122" spans="2:9" ht="12.75">
      <c r="B122" s="63"/>
      <c r="C122" s="63"/>
      <c r="D122" s="63"/>
      <c r="E122" s="63"/>
      <c r="F122" s="63"/>
      <c r="G122" s="63"/>
      <c r="H122" s="63"/>
      <c r="I122" s="63"/>
    </row>
    <row r="123" spans="2:9" ht="12.75">
      <c r="B123" s="63"/>
      <c r="C123" s="63"/>
      <c r="D123" s="63"/>
      <c r="E123" s="63"/>
      <c r="F123" s="63"/>
      <c r="G123" s="63"/>
      <c r="H123" s="63"/>
      <c r="I123" s="63"/>
    </row>
    <row r="124" spans="2:9" ht="12.75">
      <c r="B124" s="63"/>
      <c r="C124" s="63"/>
      <c r="D124" s="63"/>
      <c r="E124" s="63"/>
      <c r="F124" s="63"/>
      <c r="G124" s="63"/>
      <c r="H124" s="63"/>
      <c r="I124" s="63"/>
    </row>
    <row r="125" spans="2:9" ht="12.75">
      <c r="B125" s="63"/>
      <c r="C125" s="63"/>
      <c r="D125" s="63"/>
      <c r="E125" s="63"/>
      <c r="F125" s="63"/>
      <c r="G125" s="63"/>
      <c r="H125" s="63"/>
      <c r="I125" s="63"/>
    </row>
    <row r="126" spans="2:9" ht="12.75">
      <c r="B126" s="63"/>
      <c r="C126" s="63"/>
      <c r="D126" s="63"/>
      <c r="E126" s="63"/>
      <c r="F126" s="63"/>
      <c r="G126" s="63"/>
      <c r="H126" s="63"/>
      <c r="I126" s="63"/>
    </row>
    <row r="127" spans="2:9" ht="12.75">
      <c r="B127" s="63"/>
      <c r="C127" s="63"/>
      <c r="D127" s="63"/>
      <c r="E127" s="63"/>
      <c r="F127" s="63"/>
      <c r="G127" s="63"/>
      <c r="H127" s="63"/>
      <c r="I127" s="63"/>
    </row>
    <row r="128" spans="2:9" ht="12.75">
      <c r="B128" s="63"/>
      <c r="C128" s="63"/>
      <c r="D128" s="63"/>
      <c r="E128" s="63"/>
      <c r="F128" s="63"/>
      <c r="G128" s="63"/>
      <c r="H128" s="63"/>
      <c r="I128" s="63"/>
    </row>
    <row r="129" spans="2:9" ht="12.75">
      <c r="B129" s="63"/>
      <c r="C129" s="63"/>
      <c r="D129" s="63"/>
      <c r="E129" s="63"/>
      <c r="F129" s="63"/>
      <c r="G129" s="63"/>
      <c r="H129" s="63"/>
      <c r="I129" s="63"/>
    </row>
    <row r="130" spans="2:9" ht="12.75">
      <c r="B130" s="63"/>
      <c r="C130" s="63"/>
      <c r="D130" s="63"/>
      <c r="E130" s="63"/>
      <c r="F130" s="63"/>
      <c r="G130" s="63"/>
      <c r="H130" s="63"/>
      <c r="I130" s="63"/>
    </row>
    <row r="131" spans="2:9" ht="12.75">
      <c r="B131" s="63"/>
      <c r="C131" s="63"/>
      <c r="D131" s="63"/>
      <c r="E131" s="63"/>
      <c r="F131" s="63"/>
      <c r="G131" s="63"/>
      <c r="H131" s="63"/>
      <c r="I131" s="63"/>
    </row>
    <row r="132" spans="2:9" ht="12.75">
      <c r="B132" s="63"/>
      <c r="C132" s="63"/>
      <c r="D132" s="63"/>
      <c r="E132" s="63"/>
      <c r="F132" s="63"/>
      <c r="G132" s="63"/>
      <c r="H132" s="63"/>
      <c r="I132" s="63"/>
    </row>
    <row r="133" spans="2:9" ht="12.75">
      <c r="B133" s="63"/>
      <c r="C133" s="63"/>
      <c r="D133" s="63"/>
      <c r="E133" s="63"/>
      <c r="F133" s="63"/>
      <c r="G133" s="63"/>
      <c r="H133" s="63"/>
      <c r="I133" s="63"/>
    </row>
    <row r="134" spans="2:9" ht="12.75">
      <c r="B134" s="63"/>
      <c r="C134" s="63"/>
      <c r="D134" s="63"/>
      <c r="E134" s="63"/>
      <c r="F134" s="63"/>
      <c r="G134" s="63"/>
      <c r="H134" s="63"/>
      <c r="I134" s="63"/>
    </row>
    <row r="135" spans="2:9" ht="12.75">
      <c r="B135" s="63"/>
      <c r="C135" s="63"/>
      <c r="D135" s="63"/>
      <c r="E135" s="63"/>
      <c r="F135" s="63"/>
      <c r="G135" s="63"/>
      <c r="H135" s="63"/>
      <c r="I135" s="63"/>
    </row>
    <row r="136" spans="2:9" ht="12.75">
      <c r="B136" s="63"/>
      <c r="C136" s="63"/>
      <c r="D136" s="63"/>
      <c r="E136" s="63"/>
      <c r="F136" s="63"/>
      <c r="G136" s="63"/>
      <c r="H136" s="63"/>
      <c r="I136" s="63"/>
    </row>
    <row r="137" spans="2:9" ht="12.75">
      <c r="B137" s="63"/>
      <c r="C137" s="63"/>
      <c r="D137" s="63"/>
      <c r="E137" s="63"/>
      <c r="F137" s="63"/>
      <c r="G137" s="63"/>
      <c r="H137" s="63"/>
      <c r="I137" s="63"/>
    </row>
    <row r="138" spans="2:9" ht="12.75">
      <c r="B138" s="63"/>
      <c r="C138" s="63"/>
      <c r="D138" s="63"/>
      <c r="E138" s="63"/>
      <c r="F138" s="63"/>
      <c r="G138" s="63"/>
      <c r="H138" s="63"/>
      <c r="I138" s="63"/>
    </row>
    <row r="139" spans="2:9" ht="12.75">
      <c r="B139" s="63"/>
      <c r="C139" s="63" t="s">
        <v>178</v>
      </c>
      <c r="D139" s="63"/>
      <c r="E139" s="63"/>
      <c r="F139" s="63"/>
      <c r="G139" s="63"/>
      <c r="H139" s="63"/>
      <c r="I139" s="63"/>
    </row>
    <row r="143" spans="1:10" ht="12.75" customHeight="1">
      <c r="A143" s="223" t="s">
        <v>117</v>
      </c>
      <c r="B143" s="223"/>
      <c r="C143" s="223"/>
      <c r="D143" s="223"/>
      <c r="E143" s="223"/>
      <c r="F143" s="223"/>
      <c r="G143" s="223"/>
      <c r="H143" s="223"/>
      <c r="I143" s="223"/>
      <c r="J143" s="223"/>
    </row>
    <row r="144" spans="1:10" ht="12.75">
      <c r="A144" s="221"/>
      <c r="B144" s="221"/>
      <c r="C144" s="221"/>
      <c r="D144" s="221"/>
      <c r="E144" s="221"/>
      <c r="F144" s="221"/>
      <c r="G144" s="221"/>
      <c r="H144" s="221"/>
      <c r="I144" s="221"/>
      <c r="J144" s="221"/>
    </row>
    <row r="145" spans="1:2" ht="12.75" customHeight="1">
      <c r="A145" s="224" t="s">
        <v>118</v>
      </c>
      <c r="B145" s="225"/>
    </row>
    <row r="146" spans="1:2" ht="12.75">
      <c r="A146" s="64" t="s">
        <v>70</v>
      </c>
      <c r="B146" s="65" t="s">
        <v>119</v>
      </c>
    </row>
    <row r="147" spans="1:2" ht="12.75">
      <c r="A147" s="64" t="s">
        <v>120</v>
      </c>
      <c r="B147" s="105" t="s">
        <v>119</v>
      </c>
    </row>
    <row r="148" spans="1:2" ht="12.75">
      <c r="A148" s="64" t="s">
        <v>122</v>
      </c>
      <c r="B148" s="105" t="s">
        <v>119</v>
      </c>
    </row>
    <row r="149" spans="1:10" ht="12.75">
      <c r="A149" s="226"/>
      <c r="B149" s="226"/>
      <c r="C149" s="226"/>
      <c r="D149" s="226"/>
      <c r="E149" s="226"/>
      <c r="F149" s="226"/>
      <c r="G149" s="226"/>
      <c r="H149" s="226"/>
      <c r="I149" s="226"/>
      <c r="J149" s="226"/>
    </row>
    <row r="150" spans="1:10" ht="27">
      <c r="A150" s="67" t="s">
        <v>180</v>
      </c>
      <c r="B150" s="67" t="s">
        <v>164</v>
      </c>
      <c r="C150" s="67" t="s">
        <v>165</v>
      </c>
      <c r="D150" s="67" t="s">
        <v>166</v>
      </c>
      <c r="E150" s="67" t="s">
        <v>167</v>
      </c>
      <c r="F150" s="67" t="s">
        <v>168</v>
      </c>
      <c r="G150" s="67" t="s">
        <v>169</v>
      </c>
      <c r="H150" s="67" t="s">
        <v>170</v>
      </c>
      <c r="I150" s="67" t="s">
        <v>161</v>
      </c>
      <c r="J150" s="67" t="s">
        <v>136</v>
      </c>
    </row>
    <row r="151" spans="1:10" ht="25.5">
      <c r="A151" s="68" t="s">
        <v>171</v>
      </c>
      <c r="B151" s="69">
        <v>2</v>
      </c>
      <c r="C151" s="69">
        <v>10</v>
      </c>
      <c r="D151" s="69">
        <v>0</v>
      </c>
      <c r="E151" s="69">
        <v>40</v>
      </c>
      <c r="F151" s="69">
        <v>17</v>
      </c>
      <c r="G151" s="69">
        <v>43</v>
      </c>
      <c r="H151" s="69">
        <v>71</v>
      </c>
      <c r="I151" s="69">
        <v>10</v>
      </c>
      <c r="J151" s="80">
        <v>199</v>
      </c>
    </row>
    <row r="152" spans="1:10" ht="12.75">
      <c r="A152" s="71" t="s">
        <v>126</v>
      </c>
      <c r="B152" s="72">
        <v>0</v>
      </c>
      <c r="C152" s="72">
        <v>1</v>
      </c>
      <c r="D152" s="72">
        <v>0</v>
      </c>
      <c r="E152" s="72">
        <v>23</v>
      </c>
      <c r="F152" s="72">
        <v>1</v>
      </c>
      <c r="G152" s="72">
        <v>8</v>
      </c>
      <c r="H152" s="72">
        <v>10</v>
      </c>
      <c r="I152" s="72">
        <v>0</v>
      </c>
      <c r="J152" s="81">
        <v>43</v>
      </c>
    </row>
    <row r="153" spans="1:10" ht="12.75">
      <c r="A153" s="68" t="s">
        <v>127</v>
      </c>
      <c r="B153" s="69">
        <v>1</v>
      </c>
      <c r="C153" s="69">
        <v>2</v>
      </c>
      <c r="D153" s="69">
        <v>2</v>
      </c>
      <c r="E153" s="69">
        <v>17</v>
      </c>
      <c r="F153" s="69">
        <v>2</v>
      </c>
      <c r="G153" s="69">
        <v>4</v>
      </c>
      <c r="H153" s="69">
        <v>11</v>
      </c>
      <c r="I153" s="69">
        <v>2</v>
      </c>
      <c r="J153" s="80">
        <v>41</v>
      </c>
    </row>
    <row r="154" spans="1:10" ht="25.5">
      <c r="A154" s="71" t="s">
        <v>172</v>
      </c>
      <c r="B154" s="72">
        <v>3</v>
      </c>
      <c r="C154" s="72">
        <v>0</v>
      </c>
      <c r="D154" s="72">
        <v>0</v>
      </c>
      <c r="E154" s="72">
        <v>52</v>
      </c>
      <c r="F154" s="72">
        <v>3</v>
      </c>
      <c r="G154" s="72">
        <v>7</v>
      </c>
      <c r="H154" s="72">
        <v>27</v>
      </c>
      <c r="I154" s="72">
        <v>2</v>
      </c>
      <c r="J154" s="81">
        <v>94</v>
      </c>
    </row>
    <row r="155" spans="1:10" ht="12.75">
      <c r="A155" s="68" t="s">
        <v>173</v>
      </c>
      <c r="B155" s="74">
        <v>8</v>
      </c>
      <c r="C155" s="74">
        <v>13</v>
      </c>
      <c r="D155" s="74">
        <v>1</v>
      </c>
      <c r="E155" s="74">
        <v>99</v>
      </c>
      <c r="F155" s="74">
        <v>0</v>
      </c>
      <c r="G155" s="74">
        <v>1</v>
      </c>
      <c r="H155" s="74">
        <v>5</v>
      </c>
      <c r="I155" s="74">
        <v>1</v>
      </c>
      <c r="J155" s="106">
        <v>129</v>
      </c>
    </row>
    <row r="156" spans="1:10" ht="38.25">
      <c r="A156" s="71" t="s">
        <v>174</v>
      </c>
      <c r="B156" s="72">
        <v>2</v>
      </c>
      <c r="C156" s="72">
        <v>2</v>
      </c>
      <c r="D156" s="72">
        <v>1</v>
      </c>
      <c r="E156" s="72">
        <v>19</v>
      </c>
      <c r="F156" s="72">
        <v>5</v>
      </c>
      <c r="G156" s="72">
        <v>14</v>
      </c>
      <c r="H156" s="72">
        <v>41</v>
      </c>
      <c r="I156" s="72">
        <v>6</v>
      </c>
      <c r="J156" s="81">
        <v>90</v>
      </c>
    </row>
    <row r="157" spans="1:10" ht="12.75">
      <c r="A157" s="68" t="s">
        <v>177</v>
      </c>
      <c r="B157" s="69">
        <v>0</v>
      </c>
      <c r="C157" s="69">
        <v>0</v>
      </c>
      <c r="D157" s="69">
        <v>0</v>
      </c>
      <c r="E157" s="69">
        <v>0</v>
      </c>
      <c r="F157" s="69">
        <v>1</v>
      </c>
      <c r="G157" s="69">
        <v>0</v>
      </c>
      <c r="H157" s="69">
        <v>0</v>
      </c>
      <c r="I157" s="69">
        <v>0</v>
      </c>
      <c r="J157" s="80">
        <v>1</v>
      </c>
    </row>
    <row r="158" spans="1:10" ht="25.5">
      <c r="A158" s="71" t="s">
        <v>175</v>
      </c>
      <c r="B158" s="72">
        <v>0</v>
      </c>
      <c r="C158" s="72">
        <v>1</v>
      </c>
      <c r="D158" s="72">
        <v>0</v>
      </c>
      <c r="E158" s="72">
        <v>33</v>
      </c>
      <c r="F158" s="72">
        <v>1</v>
      </c>
      <c r="G158" s="72">
        <v>9</v>
      </c>
      <c r="H158" s="72">
        <v>7</v>
      </c>
      <c r="I158" s="72">
        <v>2</v>
      </c>
      <c r="J158" s="81">
        <v>53</v>
      </c>
    </row>
    <row r="159" spans="1:10" ht="12.75">
      <c r="A159" s="82" t="s">
        <v>136</v>
      </c>
      <c r="B159" s="83">
        <v>16</v>
      </c>
      <c r="C159" s="83">
        <v>29</v>
      </c>
      <c r="D159" s="83">
        <v>4</v>
      </c>
      <c r="E159" s="83">
        <v>283</v>
      </c>
      <c r="F159" s="83">
        <v>30</v>
      </c>
      <c r="G159" s="83">
        <v>86</v>
      </c>
      <c r="H159" s="83">
        <v>172</v>
      </c>
      <c r="I159" s="83">
        <v>23</v>
      </c>
      <c r="J159" s="84">
        <v>650</v>
      </c>
    </row>
    <row r="160" spans="1:10" ht="12.75">
      <c r="A160" s="222"/>
      <c r="B160" s="222"/>
      <c r="C160" s="222"/>
      <c r="D160" s="222"/>
      <c r="E160" s="222"/>
      <c r="F160" s="222"/>
      <c r="G160" s="222"/>
      <c r="H160" s="222"/>
      <c r="I160" s="222"/>
      <c r="J160" s="222"/>
    </row>
    <row r="161" spans="1:10" ht="12.75" customHeight="1">
      <c r="A161" s="221" t="s">
        <v>160</v>
      </c>
      <c r="B161" s="221"/>
      <c r="C161" s="221"/>
      <c r="D161" s="221"/>
      <c r="E161" s="221"/>
      <c r="F161" s="221"/>
      <c r="G161" s="221"/>
      <c r="H161" s="221"/>
      <c r="I161" s="221"/>
      <c r="J161" s="221"/>
    </row>
    <row r="162" spans="1:10" ht="12.75">
      <c r="A162" s="221"/>
      <c r="B162" s="221"/>
      <c r="C162" s="221"/>
      <c r="D162" s="221"/>
      <c r="E162" s="221"/>
      <c r="F162" s="221"/>
      <c r="G162" s="221"/>
      <c r="H162" s="221"/>
      <c r="I162" s="221"/>
      <c r="J162" s="221"/>
    </row>
    <row r="163" spans="1:10" ht="14.25" customHeight="1">
      <c r="A163" s="221" t="s">
        <v>181</v>
      </c>
      <c r="B163" s="221"/>
      <c r="C163" s="221"/>
      <c r="D163" s="221"/>
      <c r="E163" s="221"/>
      <c r="F163" s="221"/>
      <c r="G163" s="221"/>
      <c r="H163" s="221"/>
      <c r="I163" s="221"/>
      <c r="J163" s="221"/>
    </row>
    <row r="164" spans="1:10" ht="14.25" customHeight="1">
      <c r="A164" s="221" t="s">
        <v>182</v>
      </c>
      <c r="B164" s="221"/>
      <c r="C164" s="221"/>
      <c r="D164" s="221"/>
      <c r="E164" s="221"/>
      <c r="F164" s="221"/>
      <c r="G164" s="221"/>
      <c r="H164" s="221"/>
      <c r="I164" s="221"/>
      <c r="J164" s="221"/>
    </row>
    <row r="165" spans="1:10" ht="14.25" customHeight="1">
      <c r="A165" s="221" t="s">
        <v>183</v>
      </c>
      <c r="B165" s="221"/>
      <c r="C165" s="221"/>
      <c r="D165" s="221"/>
      <c r="E165" s="221"/>
      <c r="F165" s="221"/>
      <c r="G165" s="221"/>
      <c r="H165" s="221"/>
      <c r="I165" s="221"/>
      <c r="J165" s="221"/>
    </row>
    <row r="166" spans="1:10" ht="14.25" customHeight="1">
      <c r="A166" s="221" t="s">
        <v>184</v>
      </c>
      <c r="B166" s="221"/>
      <c r="C166" s="221"/>
      <c r="D166" s="221"/>
      <c r="E166" s="221"/>
      <c r="F166" s="221"/>
      <c r="G166" s="221"/>
      <c r="H166" s="221"/>
      <c r="I166" s="221"/>
      <c r="J166" s="221"/>
    </row>
    <row r="169" spans="1:10" ht="12.75" customHeight="1">
      <c r="A169" s="223" t="s">
        <v>117</v>
      </c>
      <c r="B169" s="223"/>
      <c r="C169" s="223"/>
      <c r="D169" s="223"/>
      <c r="E169" s="223"/>
      <c r="F169" s="223"/>
      <c r="G169" s="223"/>
      <c r="H169" s="223"/>
      <c r="I169" s="223"/>
      <c r="J169" s="223"/>
    </row>
    <row r="170" spans="1:10" ht="12.75">
      <c r="A170" s="221"/>
      <c r="B170" s="221"/>
      <c r="C170" s="221"/>
      <c r="D170" s="221"/>
      <c r="E170" s="221"/>
      <c r="F170" s="221"/>
      <c r="G170" s="221"/>
      <c r="H170" s="221"/>
      <c r="I170" s="221"/>
      <c r="J170" s="221"/>
    </row>
    <row r="171" spans="1:2" ht="12.75" customHeight="1">
      <c r="A171" s="224" t="s">
        <v>118</v>
      </c>
      <c r="B171" s="225"/>
    </row>
    <row r="172" spans="1:2" ht="12.75">
      <c r="A172" s="64" t="s">
        <v>70</v>
      </c>
      <c r="B172" s="65" t="s">
        <v>119</v>
      </c>
    </row>
    <row r="173" spans="1:2" ht="12.75">
      <c r="A173" s="64" t="s">
        <v>120</v>
      </c>
      <c r="B173" s="78" t="s">
        <v>121</v>
      </c>
    </row>
    <row r="174" spans="1:2" ht="12.75">
      <c r="A174" s="64" t="s">
        <v>122</v>
      </c>
      <c r="B174" s="78" t="s">
        <v>119</v>
      </c>
    </row>
    <row r="175" spans="1:10" ht="12.75">
      <c r="A175" s="226"/>
      <c r="B175" s="226"/>
      <c r="C175" s="226"/>
      <c r="D175" s="226"/>
      <c r="E175" s="226"/>
      <c r="F175" s="226"/>
      <c r="G175" s="226"/>
      <c r="H175" s="226"/>
      <c r="I175" s="226"/>
      <c r="J175" s="226"/>
    </row>
    <row r="176" spans="1:10" ht="27">
      <c r="A176" s="67" t="s">
        <v>180</v>
      </c>
      <c r="B176" s="67" t="s">
        <v>164</v>
      </c>
      <c r="C176" s="67" t="s">
        <v>165</v>
      </c>
      <c r="D176" s="67" t="s">
        <v>166</v>
      </c>
      <c r="E176" s="67" t="s">
        <v>167</v>
      </c>
      <c r="F176" s="67" t="s">
        <v>168</v>
      </c>
      <c r="G176" s="67" t="s">
        <v>169</v>
      </c>
      <c r="H176" s="67" t="s">
        <v>170</v>
      </c>
      <c r="I176" s="67" t="s">
        <v>161</v>
      </c>
      <c r="J176" s="67" t="s">
        <v>136</v>
      </c>
    </row>
    <row r="177" spans="1:10" ht="25.5">
      <c r="A177" s="68" t="s">
        <v>171</v>
      </c>
      <c r="B177" s="69">
        <v>2</v>
      </c>
      <c r="C177" s="69">
        <v>9</v>
      </c>
      <c r="D177" s="69">
        <v>0</v>
      </c>
      <c r="E177" s="69">
        <v>37</v>
      </c>
      <c r="F177" s="69">
        <v>17</v>
      </c>
      <c r="G177" s="69">
        <v>36</v>
      </c>
      <c r="H177" s="69">
        <v>67</v>
      </c>
      <c r="I177" s="69">
        <v>10</v>
      </c>
      <c r="J177" s="80">
        <v>184</v>
      </c>
    </row>
    <row r="178" spans="1:10" ht="12.75">
      <c r="A178" s="71" t="s">
        <v>126</v>
      </c>
      <c r="B178" s="72">
        <v>0</v>
      </c>
      <c r="C178" s="72">
        <v>0</v>
      </c>
      <c r="D178" s="72">
        <v>0</v>
      </c>
      <c r="E178" s="72">
        <v>22</v>
      </c>
      <c r="F178" s="72">
        <v>1</v>
      </c>
      <c r="G178" s="72">
        <v>3</v>
      </c>
      <c r="H178" s="72">
        <v>8</v>
      </c>
      <c r="I178" s="72">
        <v>0</v>
      </c>
      <c r="J178" s="81">
        <v>34</v>
      </c>
    </row>
    <row r="179" spans="1:10" ht="12.75">
      <c r="A179" s="68" t="s">
        <v>127</v>
      </c>
      <c r="B179" s="69">
        <v>1</v>
      </c>
      <c r="C179" s="69">
        <v>2</v>
      </c>
      <c r="D179" s="69">
        <v>1</v>
      </c>
      <c r="E179" s="69">
        <v>13</v>
      </c>
      <c r="F179" s="69">
        <v>1</v>
      </c>
      <c r="G179" s="69">
        <v>0</v>
      </c>
      <c r="H179" s="69">
        <v>3</v>
      </c>
      <c r="I179" s="69">
        <v>1</v>
      </c>
      <c r="J179" s="80">
        <v>22</v>
      </c>
    </row>
    <row r="180" spans="1:10" ht="25.5">
      <c r="A180" s="71" t="s">
        <v>172</v>
      </c>
      <c r="B180" s="72">
        <v>3</v>
      </c>
      <c r="C180" s="72">
        <v>0</v>
      </c>
      <c r="D180" s="72">
        <v>0</v>
      </c>
      <c r="E180" s="72">
        <v>40</v>
      </c>
      <c r="F180" s="72">
        <v>2</v>
      </c>
      <c r="G180" s="72">
        <v>5</v>
      </c>
      <c r="H180" s="72">
        <v>22</v>
      </c>
      <c r="I180" s="72">
        <v>1</v>
      </c>
      <c r="J180" s="81">
        <v>73</v>
      </c>
    </row>
    <row r="181" spans="1:10" ht="12.75">
      <c r="A181" s="68" t="s">
        <v>173</v>
      </c>
      <c r="B181" s="74">
        <v>7</v>
      </c>
      <c r="C181" s="74">
        <v>12</v>
      </c>
      <c r="D181" s="74">
        <v>1</v>
      </c>
      <c r="E181" s="74">
        <v>92</v>
      </c>
      <c r="F181" s="74">
        <v>0</v>
      </c>
      <c r="G181" s="74">
        <v>0</v>
      </c>
      <c r="H181" s="74">
        <v>5</v>
      </c>
      <c r="I181" s="74">
        <v>1</v>
      </c>
      <c r="J181" s="106">
        <v>119</v>
      </c>
    </row>
    <row r="182" spans="1:10" ht="38.25">
      <c r="A182" s="71" t="s">
        <v>174</v>
      </c>
      <c r="B182" s="72">
        <v>2</v>
      </c>
      <c r="C182" s="72">
        <v>1</v>
      </c>
      <c r="D182" s="72">
        <v>1</v>
      </c>
      <c r="E182" s="72">
        <v>8</v>
      </c>
      <c r="F182" s="72">
        <v>1</v>
      </c>
      <c r="G182" s="72">
        <v>6</v>
      </c>
      <c r="H182" s="72">
        <v>17</v>
      </c>
      <c r="I182" s="72">
        <v>5</v>
      </c>
      <c r="J182" s="81">
        <v>41</v>
      </c>
    </row>
    <row r="183" spans="1:10" ht="25.5">
      <c r="A183" s="68" t="s">
        <v>175</v>
      </c>
      <c r="B183" s="69">
        <v>0</v>
      </c>
      <c r="C183" s="69">
        <v>1</v>
      </c>
      <c r="D183" s="69">
        <v>0</v>
      </c>
      <c r="E183" s="69">
        <v>33</v>
      </c>
      <c r="F183" s="69">
        <v>1</v>
      </c>
      <c r="G183" s="69">
        <v>6</v>
      </c>
      <c r="H183" s="69">
        <v>7</v>
      </c>
      <c r="I183" s="69">
        <v>2</v>
      </c>
      <c r="J183" s="80">
        <v>50</v>
      </c>
    </row>
    <row r="184" spans="1:10" ht="12.75">
      <c r="A184" s="82" t="s">
        <v>136</v>
      </c>
      <c r="B184" s="83">
        <v>15</v>
      </c>
      <c r="C184" s="83">
        <v>25</v>
      </c>
      <c r="D184" s="83">
        <v>3</v>
      </c>
      <c r="E184" s="83">
        <v>245</v>
      </c>
      <c r="F184" s="83">
        <v>23</v>
      </c>
      <c r="G184" s="83">
        <v>56</v>
      </c>
      <c r="H184" s="83">
        <v>129</v>
      </c>
      <c r="I184" s="83">
        <v>20</v>
      </c>
      <c r="J184" s="84">
        <v>523</v>
      </c>
    </row>
    <row r="185" spans="1:10" ht="12.75">
      <c r="A185" s="222"/>
      <c r="B185" s="222"/>
      <c r="C185" s="222"/>
      <c r="D185" s="222"/>
      <c r="E185" s="222"/>
      <c r="F185" s="222"/>
      <c r="G185" s="222"/>
      <c r="H185" s="222"/>
      <c r="I185" s="222"/>
      <c r="J185" s="222"/>
    </row>
    <row r="186" spans="1:10" ht="12.75" customHeight="1">
      <c r="A186" s="221" t="s">
        <v>160</v>
      </c>
      <c r="B186" s="221"/>
      <c r="C186" s="221"/>
      <c r="D186" s="221"/>
      <c r="E186" s="221"/>
      <c r="F186" s="221"/>
      <c r="G186" s="221"/>
      <c r="H186" s="221"/>
      <c r="I186" s="221"/>
      <c r="J186" s="221"/>
    </row>
    <row r="187" spans="1:10" ht="12.75">
      <c r="A187" s="221"/>
      <c r="B187" s="221"/>
      <c r="C187" s="221"/>
      <c r="D187" s="221"/>
      <c r="E187" s="221"/>
      <c r="F187" s="221"/>
      <c r="G187" s="221"/>
      <c r="H187" s="221"/>
      <c r="I187" s="221"/>
      <c r="J187" s="221"/>
    </row>
    <row r="188" spans="1:10" ht="14.25" customHeight="1">
      <c r="A188" s="221" t="s">
        <v>181</v>
      </c>
      <c r="B188" s="221"/>
      <c r="C188" s="221"/>
      <c r="D188" s="221"/>
      <c r="E188" s="221"/>
      <c r="F188" s="221"/>
      <c r="G188" s="221"/>
      <c r="H188" s="221"/>
      <c r="I188" s="221"/>
      <c r="J188" s="221"/>
    </row>
    <row r="189" spans="1:10" ht="14.25" customHeight="1">
      <c r="A189" s="221" t="s">
        <v>182</v>
      </c>
      <c r="B189" s="221"/>
      <c r="C189" s="221"/>
      <c r="D189" s="221"/>
      <c r="E189" s="221"/>
      <c r="F189" s="221"/>
      <c r="G189" s="221"/>
      <c r="H189" s="221"/>
      <c r="I189" s="221"/>
      <c r="J189" s="221"/>
    </row>
    <row r="190" spans="1:10" ht="14.25" customHeight="1">
      <c r="A190" s="221" t="s">
        <v>183</v>
      </c>
      <c r="B190" s="221"/>
      <c r="C190" s="221"/>
      <c r="D190" s="221"/>
      <c r="E190" s="221"/>
      <c r="F190" s="221"/>
      <c r="G190" s="221"/>
      <c r="H190" s="221"/>
      <c r="I190" s="221"/>
      <c r="J190" s="221"/>
    </row>
    <row r="191" spans="1:10" ht="14.25" customHeight="1">
      <c r="A191" s="221" t="s">
        <v>184</v>
      </c>
      <c r="B191" s="221"/>
      <c r="C191" s="221"/>
      <c r="D191" s="221"/>
      <c r="E191" s="221"/>
      <c r="F191" s="221"/>
      <c r="G191" s="221"/>
      <c r="H191" s="221"/>
      <c r="I191" s="221"/>
      <c r="J191" s="221"/>
    </row>
  </sheetData>
  <mergeCells count="43">
    <mergeCell ref="A44:M44"/>
    <mergeCell ref="A45:M45"/>
    <mergeCell ref="A46:M46"/>
    <mergeCell ref="A47:M47"/>
    <mergeCell ref="A3:B3"/>
    <mergeCell ref="A1:M1"/>
    <mergeCell ref="A2:M2"/>
    <mergeCell ref="A7:M7"/>
    <mergeCell ref="A53:J53"/>
    <mergeCell ref="A54:J54"/>
    <mergeCell ref="A55:B55"/>
    <mergeCell ref="A59:J59"/>
    <mergeCell ref="A69:J69"/>
    <mergeCell ref="A70:J70"/>
    <mergeCell ref="A71:J71"/>
    <mergeCell ref="A72:J72"/>
    <mergeCell ref="A73:J73"/>
    <mergeCell ref="A74:J74"/>
    <mergeCell ref="A75:J75"/>
    <mergeCell ref="A78:B78"/>
    <mergeCell ref="A82:J82"/>
    <mergeCell ref="A143:J143"/>
    <mergeCell ref="A144:J144"/>
    <mergeCell ref="A145:B145"/>
    <mergeCell ref="A149:J149"/>
    <mergeCell ref="A160:J160"/>
    <mergeCell ref="A161:J161"/>
    <mergeCell ref="A162:J162"/>
    <mergeCell ref="A163:J163"/>
    <mergeCell ref="A164:J164"/>
    <mergeCell ref="A165:J165"/>
    <mergeCell ref="A166:J166"/>
    <mergeCell ref="A169:J169"/>
    <mergeCell ref="A170:J170"/>
    <mergeCell ref="A171:B171"/>
    <mergeCell ref="A175:J175"/>
    <mergeCell ref="A189:J189"/>
    <mergeCell ref="A190:J190"/>
    <mergeCell ref="A191:J191"/>
    <mergeCell ref="A185:J185"/>
    <mergeCell ref="A186:J186"/>
    <mergeCell ref="A187:J187"/>
    <mergeCell ref="A188:J18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J39"/>
  <sheetViews>
    <sheetView zoomScale="75" zoomScaleNormal="75" workbookViewId="0" topLeftCell="A22">
      <selection activeCell="AG32" sqref="AG32"/>
    </sheetView>
  </sheetViews>
  <sheetFormatPr defaultColWidth="8.421875" defaultRowHeight="12.75"/>
  <cols>
    <col min="1" max="1" width="8.421875" style="112" customWidth="1"/>
    <col min="2" max="2" width="15.7109375" style="112" customWidth="1"/>
    <col min="3" max="26" width="6.00390625" style="112" bestFit="1" customWidth="1"/>
    <col min="27" max="27" width="6.00390625" style="112" customWidth="1"/>
    <col min="28" max="29" width="6.00390625" style="112" bestFit="1" customWidth="1"/>
    <col min="30" max="30" width="5.421875" style="112" customWidth="1"/>
    <col min="31" max="31" width="5.421875" style="112" bestFit="1" customWidth="1"/>
    <col min="32" max="32" width="11.7109375" style="112" customWidth="1"/>
    <col min="33" max="33" width="11.00390625" style="112" bestFit="1" customWidth="1"/>
    <col min="34" max="34" width="15.140625" style="112" customWidth="1"/>
    <col min="35" max="35" width="9.57421875" style="112" customWidth="1"/>
    <col min="36" max="45" width="11.7109375" style="112" customWidth="1"/>
    <col min="46" max="16384" width="8.421875" style="112" customWidth="1"/>
  </cols>
  <sheetData>
    <row r="1" spans="2:35" ht="14.25" customHeight="1" thickBot="1">
      <c r="B1" s="107" t="s">
        <v>186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9"/>
      <c r="Q1" s="109"/>
      <c r="R1" s="109"/>
      <c r="S1" s="109"/>
      <c r="T1" s="109"/>
      <c r="U1" s="110"/>
      <c r="V1" s="110"/>
      <c r="W1" s="110"/>
      <c r="X1" s="110"/>
      <c r="Y1" s="110"/>
      <c r="Z1" s="111"/>
      <c r="AA1" s="111"/>
      <c r="AB1" s="109"/>
      <c r="AC1" s="109"/>
      <c r="AD1" s="109"/>
      <c r="AE1" s="109"/>
      <c r="AF1" s="232" t="s">
        <v>187</v>
      </c>
      <c r="AG1" s="231"/>
      <c r="AH1" s="231"/>
      <c r="AI1" s="231"/>
    </row>
    <row r="2" spans="2:35" s="113" customFormat="1" ht="15" customHeight="1">
      <c r="B2" s="235" t="s">
        <v>260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0" t="s">
        <v>188</v>
      </c>
      <c r="AG2" s="230" t="s">
        <v>189</v>
      </c>
      <c r="AH2" s="230" t="s">
        <v>190</v>
      </c>
      <c r="AI2" s="230" t="s">
        <v>191</v>
      </c>
    </row>
    <row r="3" spans="2:35" ht="12.75">
      <c r="B3" s="114"/>
      <c r="C3" s="233" t="s">
        <v>192</v>
      </c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1"/>
      <c r="AG3" s="231"/>
      <c r="AH3" s="231"/>
      <c r="AI3" s="231"/>
    </row>
    <row r="4" spans="2:35" ht="13.5" customHeight="1">
      <c r="B4" s="115"/>
      <c r="C4" s="116" t="s">
        <v>193</v>
      </c>
      <c r="D4" s="116" t="s">
        <v>194</v>
      </c>
      <c r="E4" s="116" t="s">
        <v>195</v>
      </c>
      <c r="F4" s="116" t="s">
        <v>196</v>
      </c>
      <c r="G4" s="116" t="s">
        <v>197</v>
      </c>
      <c r="H4" s="116" t="s">
        <v>198</v>
      </c>
      <c r="I4" s="116" t="s">
        <v>199</v>
      </c>
      <c r="J4" s="116" t="s">
        <v>200</v>
      </c>
      <c r="K4" s="116" t="s">
        <v>201</v>
      </c>
      <c r="L4" s="116" t="s">
        <v>202</v>
      </c>
      <c r="M4" s="117">
        <v>1992</v>
      </c>
      <c r="N4" s="117">
        <v>1993</v>
      </c>
      <c r="O4" s="117">
        <v>1994</v>
      </c>
      <c r="P4" s="116" t="s">
        <v>203</v>
      </c>
      <c r="Q4" s="118" t="s">
        <v>204</v>
      </c>
      <c r="R4" s="118" t="s">
        <v>205</v>
      </c>
      <c r="S4" s="118" t="s">
        <v>206</v>
      </c>
      <c r="T4" s="118" t="s">
        <v>207</v>
      </c>
      <c r="U4" s="118" t="s">
        <v>208</v>
      </c>
      <c r="V4" s="118" t="s">
        <v>209</v>
      </c>
      <c r="W4" s="118" t="s">
        <v>210</v>
      </c>
      <c r="X4" s="119" t="s">
        <v>211</v>
      </c>
      <c r="Y4" s="119" t="s">
        <v>212</v>
      </c>
      <c r="Z4" s="119" t="s">
        <v>213</v>
      </c>
      <c r="AA4" s="119">
        <v>2006</v>
      </c>
      <c r="AB4" s="120" t="s">
        <v>214</v>
      </c>
      <c r="AC4" s="120" t="s">
        <v>215</v>
      </c>
      <c r="AD4" s="120">
        <v>2020</v>
      </c>
      <c r="AE4" s="120">
        <v>2025</v>
      </c>
      <c r="AF4" s="231"/>
      <c r="AG4" s="231"/>
      <c r="AH4" s="231"/>
      <c r="AI4" s="231"/>
    </row>
    <row r="5" spans="2:36" ht="12.75" customHeight="1">
      <c r="B5" s="121" t="s">
        <v>44</v>
      </c>
      <c r="C5" s="122">
        <v>44</v>
      </c>
      <c r="D5" s="122">
        <v>37</v>
      </c>
      <c r="E5" s="122">
        <v>85</v>
      </c>
      <c r="F5" s="122">
        <v>97</v>
      </c>
      <c r="G5" s="122">
        <v>140</v>
      </c>
      <c r="H5" s="122">
        <v>140</v>
      </c>
      <c r="I5" s="122">
        <v>135</v>
      </c>
      <c r="J5" s="122">
        <v>122</v>
      </c>
      <c r="K5" s="122">
        <v>120</v>
      </c>
      <c r="L5" s="122">
        <v>120</v>
      </c>
      <c r="M5" s="122">
        <v>102</v>
      </c>
      <c r="N5" s="122">
        <v>95</v>
      </c>
      <c r="O5" s="122">
        <v>99</v>
      </c>
      <c r="P5" s="122">
        <v>121</v>
      </c>
      <c r="Q5" s="123">
        <v>123</v>
      </c>
      <c r="R5" s="123">
        <v>80</v>
      </c>
      <c r="S5" s="123">
        <v>165</v>
      </c>
      <c r="T5" s="122">
        <v>78</v>
      </c>
      <c r="U5" s="122">
        <v>132</v>
      </c>
      <c r="V5" s="122">
        <v>137</v>
      </c>
      <c r="W5" s="122">
        <v>108</v>
      </c>
      <c r="X5" s="122">
        <v>113</v>
      </c>
      <c r="Y5" s="122">
        <v>113</v>
      </c>
      <c r="Z5" s="122">
        <f>+Stored!C4</f>
        <v>123</v>
      </c>
      <c r="AA5" s="122">
        <f>+Stored!E4</f>
        <v>134</v>
      </c>
      <c r="AB5" s="124">
        <v>120</v>
      </c>
      <c r="AC5" s="124" t="s">
        <v>216</v>
      </c>
      <c r="AD5" s="124" t="s">
        <v>216</v>
      </c>
      <c r="AE5" s="124" t="s">
        <v>216</v>
      </c>
      <c r="AF5" s="112">
        <f>+'[2]WNA statistics'!N3</f>
        <v>1079</v>
      </c>
      <c r="AG5" s="125">
        <f>+AF5/Z5</f>
        <v>8.772357723577235</v>
      </c>
      <c r="AH5" s="112">
        <f>+'[2]WNA statistics'!B3/0.024</f>
        <v>1887.4999999999998</v>
      </c>
      <c r="AI5" s="112">
        <f>+AH5/Z5/AH$27</f>
        <v>46.501601379650154</v>
      </c>
      <c r="AJ5" s="121" t="s">
        <v>44</v>
      </c>
    </row>
    <row r="6" spans="2:36" ht="12.75" customHeight="1">
      <c r="B6" s="121" t="s">
        <v>54</v>
      </c>
      <c r="Z6" s="112">
        <f>+Stored!C5</f>
        <v>0</v>
      </c>
      <c r="AA6" s="112">
        <f>+Stored!E5</f>
        <v>0</v>
      </c>
      <c r="AB6" s="126"/>
      <c r="AC6" s="126"/>
      <c r="AD6" s="126"/>
      <c r="AE6" s="126"/>
      <c r="AF6" s="112">
        <f>+'[2]WNA statistics'!P4</f>
        <v>754.1666666666667</v>
      </c>
      <c r="AG6" s="125"/>
      <c r="AH6" s="112">
        <f>+'[2]WNA statistics'!B4/0.024</f>
        <v>720.8333333333334</v>
      </c>
      <c r="AJ6" s="121" t="s">
        <v>54</v>
      </c>
    </row>
    <row r="7" spans="2:36" ht="12.75" customHeight="1">
      <c r="B7" s="121" t="s">
        <v>46</v>
      </c>
      <c r="C7" s="122" t="s">
        <v>216</v>
      </c>
      <c r="D7" s="122" t="s">
        <v>216</v>
      </c>
      <c r="E7" s="122" t="s">
        <v>216</v>
      </c>
      <c r="F7" s="122" t="s">
        <v>216</v>
      </c>
      <c r="G7" s="122" t="s">
        <v>216</v>
      </c>
      <c r="H7" s="122" t="s">
        <v>216</v>
      </c>
      <c r="I7" s="122" t="s">
        <v>216</v>
      </c>
      <c r="J7" s="122" t="s">
        <v>216</v>
      </c>
      <c r="K7" s="122" t="s">
        <v>216</v>
      </c>
      <c r="L7" s="122" t="s">
        <v>216</v>
      </c>
      <c r="M7" s="122" t="s">
        <v>216</v>
      </c>
      <c r="N7" s="122" t="s">
        <v>216</v>
      </c>
      <c r="O7" s="122" t="s">
        <v>216</v>
      </c>
      <c r="P7" s="122">
        <v>46</v>
      </c>
      <c r="Q7" s="123">
        <v>45</v>
      </c>
      <c r="R7" s="123">
        <v>45</v>
      </c>
      <c r="S7" s="123">
        <v>43</v>
      </c>
      <c r="T7" s="122">
        <v>43</v>
      </c>
      <c r="U7" s="122">
        <v>41</v>
      </c>
      <c r="V7" s="122">
        <v>39</v>
      </c>
      <c r="W7" s="122">
        <v>40</v>
      </c>
      <c r="X7" s="122">
        <v>62</v>
      </c>
      <c r="Y7" s="122">
        <v>79</v>
      </c>
      <c r="Z7" s="127">
        <f>+Stored!C6</f>
        <v>78</v>
      </c>
      <c r="AA7" s="127">
        <f>+Stored!E6</f>
        <v>69</v>
      </c>
      <c r="AB7" s="128">
        <v>78</v>
      </c>
      <c r="AC7" s="128">
        <v>78</v>
      </c>
      <c r="AD7" s="128">
        <v>78</v>
      </c>
      <c r="AE7" s="128">
        <v>78</v>
      </c>
      <c r="AF7" s="112">
        <f>+'[2]WNA statistics'!P5</f>
        <v>1020.8333333333333</v>
      </c>
      <c r="AG7" s="125">
        <f>+AF7/Z7</f>
        <v>13.087606837606836</v>
      </c>
      <c r="AH7" s="112">
        <f>+'[2]WNA statistics'!B5/0.024</f>
        <v>970.8333333333334</v>
      </c>
      <c r="AI7" s="112">
        <f>+AH7/Z7/AH$27</f>
        <v>37.71691271691272</v>
      </c>
      <c r="AJ7" s="121" t="s">
        <v>46</v>
      </c>
    </row>
    <row r="8" spans="2:36" ht="12.75" customHeight="1">
      <c r="B8" s="121" t="s">
        <v>51</v>
      </c>
      <c r="C8" s="122">
        <v>62</v>
      </c>
      <c r="D8" s="122">
        <v>62</v>
      </c>
      <c r="E8" s="122">
        <v>64</v>
      </c>
      <c r="F8" s="122">
        <v>65</v>
      </c>
      <c r="G8" s="122">
        <v>72</v>
      </c>
      <c r="H8" s="122">
        <v>76</v>
      </c>
      <c r="I8" s="122">
        <v>73</v>
      </c>
      <c r="J8" s="122">
        <v>73</v>
      </c>
      <c r="K8" s="122">
        <v>74</v>
      </c>
      <c r="L8" s="122">
        <v>63</v>
      </c>
      <c r="M8" s="122">
        <v>60</v>
      </c>
      <c r="N8" s="122">
        <v>67</v>
      </c>
      <c r="O8" s="122">
        <v>67</v>
      </c>
      <c r="P8" s="122">
        <v>68</v>
      </c>
      <c r="Q8" s="123">
        <v>68</v>
      </c>
      <c r="R8" s="123">
        <v>71</v>
      </c>
      <c r="S8" s="123">
        <v>72</v>
      </c>
      <c r="T8" s="122">
        <v>74</v>
      </c>
      <c r="U8" s="122">
        <v>74</v>
      </c>
      <c r="V8" s="122">
        <v>72</v>
      </c>
      <c r="W8" s="122">
        <v>93</v>
      </c>
      <c r="X8" s="122">
        <v>70</v>
      </c>
      <c r="Y8" s="122">
        <v>65</v>
      </c>
      <c r="Z8" s="127">
        <f>+Stored!C7</f>
        <v>65</v>
      </c>
      <c r="AA8" s="127">
        <f>+Stored!E7</f>
        <v>67</v>
      </c>
      <c r="AB8" s="128">
        <v>83</v>
      </c>
      <c r="AC8" s="128">
        <v>83</v>
      </c>
      <c r="AD8" s="128">
        <v>83</v>
      </c>
      <c r="AE8" s="128">
        <v>83</v>
      </c>
      <c r="AF8" s="112">
        <f>+'[2]WNA statistics'!P6</f>
        <v>916.6666666666666</v>
      </c>
      <c r="AG8" s="125">
        <f>+AF8/Z8</f>
        <v>14.102564102564102</v>
      </c>
      <c r="AH8" s="112">
        <f>+'[2]WNA statistics'!B6/0.024</f>
        <v>929.1666666666666</v>
      </c>
      <c r="AI8" s="112">
        <f>+AH8/Z8/AH$27</f>
        <v>43.31779331779331</v>
      </c>
      <c r="AJ8" s="121" t="s">
        <v>51</v>
      </c>
    </row>
    <row r="9" spans="2:36" ht="12.75" customHeight="1">
      <c r="B9" s="121" t="s">
        <v>36</v>
      </c>
      <c r="C9" s="122">
        <v>375</v>
      </c>
      <c r="D9" s="122">
        <v>200</v>
      </c>
      <c r="E9" s="122">
        <v>200</v>
      </c>
      <c r="F9" s="122">
        <v>300</v>
      </c>
      <c r="G9" s="122">
        <v>640</v>
      </c>
      <c r="H9" s="122">
        <v>750</v>
      </c>
      <c r="I9" s="122">
        <v>900</v>
      </c>
      <c r="J9" s="122">
        <v>1000</v>
      </c>
      <c r="K9" s="122">
        <v>1120</v>
      </c>
      <c r="L9" s="122">
        <v>1200</v>
      </c>
      <c r="M9" s="122">
        <v>1050</v>
      </c>
      <c r="N9" s="122">
        <v>1150</v>
      </c>
      <c r="O9" s="122">
        <v>1190</v>
      </c>
      <c r="P9" s="122">
        <v>1200</v>
      </c>
      <c r="Q9" s="123">
        <v>1264</v>
      </c>
      <c r="R9" s="123">
        <v>1130</v>
      </c>
      <c r="S9" s="123">
        <v>1165</v>
      </c>
      <c r="T9" s="122">
        <v>1141</v>
      </c>
      <c r="U9" s="122">
        <v>1141</v>
      </c>
      <c r="V9" s="122">
        <v>1146</v>
      </c>
      <c r="W9" s="123">
        <v>1135</v>
      </c>
      <c r="X9" s="123">
        <v>1100</v>
      </c>
      <c r="Y9" s="123">
        <v>1150</v>
      </c>
      <c r="Z9" s="123">
        <f>+Stored!C8</f>
        <v>1100</v>
      </c>
      <c r="AA9" s="123">
        <f>+Stored!E8</f>
        <v>1100</v>
      </c>
      <c r="AB9" s="124">
        <v>1150</v>
      </c>
      <c r="AC9" s="124">
        <v>1150</v>
      </c>
      <c r="AD9" s="124">
        <v>1150</v>
      </c>
      <c r="AE9" s="124">
        <v>1150</v>
      </c>
      <c r="AF9" s="112">
        <f>+'[2]WNA statistics'!P7</f>
        <v>17862.5</v>
      </c>
      <c r="AG9" s="125">
        <f>+AF9/Z9</f>
        <v>16.238636363636363</v>
      </c>
      <c r="AH9" s="112">
        <f>+'[2]WNA statistics'!B7/0.024</f>
        <v>17954.166666666664</v>
      </c>
      <c r="AI9" s="112">
        <f>+AH9/Z9/AH$27</f>
        <v>49.4605142332415</v>
      </c>
      <c r="AJ9" s="121" t="s">
        <v>36</v>
      </c>
    </row>
    <row r="10" spans="2:36" ht="12.75" customHeight="1">
      <c r="B10" s="121" t="s">
        <v>39</v>
      </c>
      <c r="C10" s="122">
        <v>270</v>
      </c>
      <c r="D10" s="122">
        <v>300</v>
      </c>
      <c r="E10" s="122">
        <v>300</v>
      </c>
      <c r="F10" s="122">
        <v>350</v>
      </c>
      <c r="G10" s="122">
        <v>430</v>
      </c>
      <c r="H10" s="122">
        <v>380</v>
      </c>
      <c r="I10" s="122">
        <v>320</v>
      </c>
      <c r="J10" s="122">
        <v>360</v>
      </c>
      <c r="K10" s="122">
        <v>490</v>
      </c>
      <c r="L10" s="122">
        <v>510</v>
      </c>
      <c r="M10" s="122">
        <v>500</v>
      </c>
      <c r="N10" s="122">
        <v>490</v>
      </c>
      <c r="O10" s="122">
        <v>490</v>
      </c>
      <c r="P10" s="122">
        <v>470</v>
      </c>
      <c r="Q10" s="123">
        <v>450</v>
      </c>
      <c r="R10" s="123">
        <v>450</v>
      </c>
      <c r="S10" s="123">
        <v>450</v>
      </c>
      <c r="T10" s="122">
        <v>430</v>
      </c>
      <c r="U10" s="122">
        <v>420</v>
      </c>
      <c r="V10" s="122">
        <v>410</v>
      </c>
      <c r="W10" s="122">
        <v>420</v>
      </c>
      <c r="X10" s="122">
        <v>470</v>
      </c>
      <c r="Y10" s="122">
        <v>410</v>
      </c>
      <c r="Z10" s="122">
        <f>+Stored!C9</f>
        <v>410</v>
      </c>
      <c r="AA10" s="122">
        <f>+Stored!E9</f>
        <v>410</v>
      </c>
      <c r="AB10" s="124">
        <v>300</v>
      </c>
      <c r="AC10" s="124">
        <v>200</v>
      </c>
      <c r="AD10" s="124">
        <v>60</v>
      </c>
      <c r="AE10" s="129">
        <v>0</v>
      </c>
      <c r="AF10" s="112">
        <f>+'[2]WNA statistics'!P8</f>
        <v>6612.5</v>
      </c>
      <c r="AG10" s="125">
        <f>+AF10/Z10</f>
        <v>16.128048780487806</v>
      </c>
      <c r="AH10" s="112">
        <f>+'[2]WNA statistics'!B8/0.024</f>
        <v>6441.666666666666</v>
      </c>
      <c r="AI10" s="112">
        <f>+AH10/Z10/AH$27</f>
        <v>47.61024882976102</v>
      </c>
      <c r="AJ10" s="121" t="s">
        <v>39</v>
      </c>
    </row>
    <row r="11" spans="2:36" ht="12.75" customHeight="1">
      <c r="B11" s="121" t="s">
        <v>53</v>
      </c>
      <c r="C11" s="122" t="s">
        <v>216</v>
      </c>
      <c r="D11" s="122" t="s">
        <v>216</v>
      </c>
      <c r="E11" s="122" t="s">
        <v>216</v>
      </c>
      <c r="F11" s="122" t="s">
        <v>216</v>
      </c>
      <c r="G11" s="122" t="s">
        <v>216</v>
      </c>
      <c r="H11" s="122" t="s">
        <v>216</v>
      </c>
      <c r="I11" s="122" t="s">
        <v>216</v>
      </c>
      <c r="J11" s="122" t="s">
        <v>216</v>
      </c>
      <c r="K11" s="122" t="s">
        <v>216</v>
      </c>
      <c r="L11" s="122" t="s">
        <v>216</v>
      </c>
      <c r="M11" s="122" t="s">
        <v>216</v>
      </c>
      <c r="N11" s="122" t="s">
        <v>216</v>
      </c>
      <c r="O11" s="122" t="s">
        <v>216</v>
      </c>
      <c r="P11" s="122">
        <v>52</v>
      </c>
      <c r="Q11" s="123">
        <v>55</v>
      </c>
      <c r="R11" s="123">
        <v>55</v>
      </c>
      <c r="S11" s="123">
        <v>80</v>
      </c>
      <c r="T11" s="122">
        <v>48</v>
      </c>
      <c r="U11" s="122">
        <v>45</v>
      </c>
      <c r="V11" s="122">
        <v>38</v>
      </c>
      <c r="W11" s="122">
        <v>45</v>
      </c>
      <c r="X11" s="122">
        <v>48</v>
      </c>
      <c r="Y11" s="122">
        <v>65</v>
      </c>
      <c r="Z11" s="122">
        <f>+Stored!C10</f>
        <v>46</v>
      </c>
      <c r="AA11" s="122">
        <f>+Stored!E10</f>
        <v>44</v>
      </c>
      <c r="AB11" s="130">
        <v>46</v>
      </c>
      <c r="AC11" s="130">
        <v>46</v>
      </c>
      <c r="AD11" s="130">
        <v>46</v>
      </c>
      <c r="AE11" s="130">
        <v>46</v>
      </c>
      <c r="AF11" s="112">
        <f>+'[2]WNA statistics'!P9</f>
        <v>520.8333333333334</v>
      </c>
      <c r="AG11" s="125">
        <f>+AF11/Z11</f>
        <v>11.322463768115943</v>
      </c>
      <c r="AH11" s="112">
        <f>+'[2]WNA statistics'!B9/0.024</f>
        <v>541.6666666666666</v>
      </c>
      <c r="AI11" s="112">
        <f>+AH11/Z11/AH$27</f>
        <v>35.68291611769872</v>
      </c>
      <c r="AJ11" s="121" t="s">
        <v>53</v>
      </c>
    </row>
    <row r="12" spans="2:36" ht="12.75" customHeight="1">
      <c r="B12" s="121" t="s">
        <v>217</v>
      </c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3"/>
      <c r="R12" s="123"/>
      <c r="S12" s="123"/>
      <c r="T12" s="122"/>
      <c r="U12" s="122"/>
      <c r="V12" s="122"/>
      <c r="W12" s="122"/>
      <c r="X12" s="122"/>
      <c r="Y12" s="122"/>
      <c r="Z12" s="122">
        <f>+Stored!C11</f>
        <v>0</v>
      </c>
      <c r="AA12" s="122">
        <f>+Stored!E11</f>
        <v>0</v>
      </c>
      <c r="AB12" s="130"/>
      <c r="AC12" s="130"/>
      <c r="AD12" s="130"/>
      <c r="AE12" s="130"/>
      <c r="AG12" s="125"/>
      <c r="AJ12" s="121"/>
    </row>
    <row r="13" spans="2:36" ht="12.75" customHeight="1">
      <c r="B13" s="121" t="s">
        <v>56</v>
      </c>
      <c r="Z13" s="112">
        <f>+Stored!C12</f>
        <v>0</v>
      </c>
      <c r="AA13" s="112">
        <f>+Stored!E12</f>
        <v>0</v>
      </c>
      <c r="AB13" s="126"/>
      <c r="AC13" s="126"/>
      <c r="AD13" s="126"/>
      <c r="AE13" s="126"/>
      <c r="AF13" s="112">
        <f>+'[2]WNA statistics'!P10</f>
        <v>333.3333333333333</v>
      </c>
      <c r="AG13" s="125"/>
      <c r="AH13" s="112">
        <f>+'[2]WNA statistics'!B10/0.024</f>
        <v>429.1666666666667</v>
      </c>
      <c r="AJ13" s="121" t="s">
        <v>56</v>
      </c>
    </row>
    <row r="14" spans="2:36" ht="12.75" customHeight="1">
      <c r="B14" s="121" t="s">
        <v>57</v>
      </c>
      <c r="C14" s="122">
        <v>16</v>
      </c>
      <c r="D14" s="122">
        <v>16</v>
      </c>
      <c r="E14" s="122">
        <v>12</v>
      </c>
      <c r="F14" s="122">
        <v>12</v>
      </c>
      <c r="G14" s="122">
        <v>14</v>
      </c>
      <c r="H14" s="122">
        <v>14</v>
      </c>
      <c r="I14" s="122">
        <v>14</v>
      </c>
      <c r="J14" s="122">
        <v>15</v>
      </c>
      <c r="K14" s="122">
        <v>17</v>
      </c>
      <c r="L14" s="122">
        <v>15</v>
      </c>
      <c r="M14" s="122">
        <v>15</v>
      </c>
      <c r="N14" s="122">
        <v>15</v>
      </c>
      <c r="O14" s="122">
        <v>14</v>
      </c>
      <c r="P14" s="122">
        <v>14</v>
      </c>
      <c r="Q14" s="123">
        <v>14</v>
      </c>
      <c r="R14" s="123">
        <v>12</v>
      </c>
      <c r="S14" s="123">
        <v>12</v>
      </c>
      <c r="T14" s="122">
        <v>12</v>
      </c>
      <c r="U14" s="122">
        <v>12</v>
      </c>
      <c r="V14" s="122">
        <v>12</v>
      </c>
      <c r="W14" s="122">
        <v>12</v>
      </c>
      <c r="X14" s="122">
        <v>12</v>
      </c>
      <c r="Y14" s="122">
        <v>12</v>
      </c>
      <c r="Z14" s="122">
        <f>+Stored!C13</f>
        <v>12</v>
      </c>
      <c r="AA14" s="122">
        <f>+Stored!E13</f>
        <v>12</v>
      </c>
      <c r="AB14" s="124">
        <v>10</v>
      </c>
      <c r="AC14" s="124">
        <v>10</v>
      </c>
      <c r="AD14" s="124">
        <v>10</v>
      </c>
      <c r="AE14" s="124">
        <v>10</v>
      </c>
      <c r="AF14" s="112">
        <f>+'[2]WNA statistics'!P11</f>
        <v>137.49999999999997</v>
      </c>
      <c r="AG14" s="125">
        <f>+AF14/Z14</f>
        <v>11.45833333333333</v>
      </c>
      <c r="AH14" s="112">
        <f>+'[2]WNA statistics'!B11/0.024</f>
        <v>158.33333333333331</v>
      </c>
      <c r="AI14" s="112">
        <f>+AH14/Z14/AH$27</f>
        <v>39.983164983164976</v>
      </c>
      <c r="AJ14" s="121" t="s">
        <v>57</v>
      </c>
    </row>
    <row r="15" spans="2:36" ht="12.75" customHeight="1">
      <c r="B15" s="121" t="s">
        <v>55</v>
      </c>
      <c r="Z15" s="112">
        <f>+Stored!C14</f>
        <v>0</v>
      </c>
      <c r="AA15" s="112">
        <f>+Stored!E14</f>
        <v>0</v>
      </c>
      <c r="AB15" s="126"/>
      <c r="AC15" s="126"/>
      <c r="AD15" s="126"/>
      <c r="AE15" s="126"/>
      <c r="AF15" s="112">
        <f>+'[2]WNA statistics'!P12</f>
        <v>216.66666666666669</v>
      </c>
      <c r="AG15" s="125"/>
      <c r="AH15" s="112">
        <f>+'[2]WNA statistics'!B12/0.024</f>
        <v>212.49999999999997</v>
      </c>
      <c r="AJ15" s="121" t="s">
        <v>55</v>
      </c>
    </row>
    <row r="16" spans="2:36" ht="12.75" customHeight="1">
      <c r="B16" s="121" t="s">
        <v>47</v>
      </c>
      <c r="Z16" s="112">
        <f>+Stored!C15</f>
        <v>53</v>
      </c>
      <c r="AA16" s="112">
        <f>+Stored!E15</f>
        <v>51</v>
      </c>
      <c r="AB16" s="126"/>
      <c r="AC16" s="126"/>
      <c r="AD16" s="126"/>
      <c r="AE16" s="126"/>
      <c r="AF16" s="112">
        <f>+'[2]WNA statistics'!P13</f>
        <v>691.6666666666667</v>
      </c>
      <c r="AG16" s="125"/>
      <c r="AH16" s="112">
        <f>+'[2]WNA statistics'!B13/0.024</f>
        <v>679.1666666666666</v>
      </c>
      <c r="AJ16" s="121" t="s">
        <v>47</v>
      </c>
    </row>
    <row r="17" spans="2:36" ht="12.75" customHeight="1">
      <c r="B17" s="121" t="s">
        <v>58</v>
      </c>
      <c r="C17" s="122" t="s">
        <v>216</v>
      </c>
      <c r="D17" s="122" t="s">
        <v>216</v>
      </c>
      <c r="E17" s="122" t="s">
        <v>216</v>
      </c>
      <c r="F17" s="122" t="s">
        <v>216</v>
      </c>
      <c r="G17" s="122" t="s">
        <v>216</v>
      </c>
      <c r="H17" s="122" t="s">
        <v>216</v>
      </c>
      <c r="I17" s="122" t="s">
        <v>216</v>
      </c>
      <c r="J17" s="122" t="s">
        <v>216</v>
      </c>
      <c r="K17" s="122" t="s">
        <v>216</v>
      </c>
      <c r="L17" s="122" t="s">
        <v>216</v>
      </c>
      <c r="M17" s="122" t="s">
        <v>216</v>
      </c>
      <c r="N17" s="122" t="s">
        <v>216</v>
      </c>
      <c r="O17" s="122" t="s">
        <v>216</v>
      </c>
      <c r="P17" s="122" t="s">
        <v>216</v>
      </c>
      <c r="Q17" s="122" t="s">
        <v>216</v>
      </c>
      <c r="R17" s="122" t="s">
        <v>216</v>
      </c>
      <c r="S17" s="122" t="s">
        <v>216</v>
      </c>
      <c r="T17" s="122">
        <v>43</v>
      </c>
      <c r="U17" s="122">
        <v>43</v>
      </c>
      <c r="V17" s="122">
        <v>58</v>
      </c>
      <c r="W17" s="122">
        <v>60</v>
      </c>
      <c r="X17" s="122">
        <v>58</v>
      </c>
      <c r="Y17" s="122">
        <v>58</v>
      </c>
      <c r="Z17" s="122">
        <f>+Stored!C16</f>
        <v>0</v>
      </c>
      <c r="AA17" s="122">
        <f>+Stored!E16</f>
        <v>0</v>
      </c>
      <c r="AB17" s="128">
        <v>33</v>
      </c>
      <c r="AC17" s="128">
        <v>51</v>
      </c>
      <c r="AD17" s="128">
        <v>52</v>
      </c>
      <c r="AE17" s="128">
        <v>52</v>
      </c>
      <c r="AF17" s="112">
        <f>+'[2]WNA statistics'!P14</f>
        <v>220.83333333333331</v>
      </c>
      <c r="AG17" s="125" t="e">
        <f>+AF17/Z17</f>
        <v>#DIV/0!</v>
      </c>
      <c r="AH17" s="112">
        <f>+'[2]WNA statistics'!B14/0.024</f>
        <v>233.33333333333331</v>
      </c>
      <c r="AI17" s="131" t="e">
        <f>+AH17/Z17/AH$27</f>
        <v>#DIV/0!</v>
      </c>
      <c r="AJ17" s="121" t="s">
        <v>58</v>
      </c>
    </row>
    <row r="18" spans="2:36" ht="12.75">
      <c r="B18" s="121" t="s">
        <v>43</v>
      </c>
      <c r="C18" s="122">
        <v>60</v>
      </c>
      <c r="D18" s="122">
        <v>110</v>
      </c>
      <c r="E18" s="122">
        <v>120</v>
      </c>
      <c r="F18" s="122">
        <v>160</v>
      </c>
      <c r="G18" s="122">
        <v>203</v>
      </c>
      <c r="H18" s="122">
        <v>206</v>
      </c>
      <c r="I18" s="122">
        <v>235</v>
      </c>
      <c r="J18" s="122">
        <v>191</v>
      </c>
      <c r="K18" s="122">
        <v>187</v>
      </c>
      <c r="L18" s="122">
        <v>160</v>
      </c>
      <c r="M18" s="122">
        <v>168</v>
      </c>
      <c r="N18" s="122">
        <v>151</v>
      </c>
      <c r="O18" s="122">
        <v>177</v>
      </c>
      <c r="P18" s="122">
        <v>168</v>
      </c>
      <c r="Q18" s="123">
        <v>158</v>
      </c>
      <c r="R18" s="123">
        <v>192</v>
      </c>
      <c r="S18" s="123">
        <v>97</v>
      </c>
      <c r="T18" s="122">
        <v>139</v>
      </c>
      <c r="U18" s="122">
        <v>181</v>
      </c>
      <c r="V18" s="122">
        <v>137</v>
      </c>
      <c r="W18" s="122">
        <v>150</v>
      </c>
      <c r="X18" s="122">
        <v>203</v>
      </c>
      <c r="Y18" s="122">
        <v>107</v>
      </c>
      <c r="Z18" s="127">
        <f>+Stored!C17</f>
        <v>177</v>
      </c>
      <c r="AA18" s="127">
        <f>+Stored!E17</f>
        <v>128</v>
      </c>
      <c r="AB18" s="128">
        <v>150</v>
      </c>
      <c r="AC18" s="128">
        <v>156</v>
      </c>
      <c r="AD18" s="128">
        <v>138</v>
      </c>
      <c r="AE18" s="128">
        <v>172</v>
      </c>
      <c r="AF18" s="112">
        <f>+'[2]WNA statistics'!P15</f>
        <v>2391.6666666666665</v>
      </c>
      <c r="AG18" s="125">
        <f>+AF18/Z18</f>
        <v>13.512241054613936</v>
      </c>
      <c r="AH18" s="112">
        <f>+'[2]WNA statistics'!B15/0.024</f>
        <v>2279.1666666666665</v>
      </c>
      <c r="AI18" s="112">
        <f>+AH18/Z18/AH$27</f>
        <v>39.02014495234834</v>
      </c>
      <c r="AJ18" s="121" t="s">
        <v>43</v>
      </c>
    </row>
    <row r="19" spans="2:36" ht="12.75">
      <c r="B19" s="121" t="s">
        <v>41</v>
      </c>
      <c r="C19" s="122">
        <v>100</v>
      </c>
      <c r="D19" s="122">
        <v>100</v>
      </c>
      <c r="E19" s="122">
        <v>245</v>
      </c>
      <c r="F19" s="122">
        <v>238</v>
      </c>
      <c r="G19" s="122">
        <v>296</v>
      </c>
      <c r="H19" s="122">
        <v>236</v>
      </c>
      <c r="I19" s="122">
        <v>250</v>
      </c>
      <c r="J19" s="122">
        <v>190</v>
      </c>
      <c r="K19" s="122">
        <v>230</v>
      </c>
      <c r="L19" s="122">
        <v>250</v>
      </c>
      <c r="M19" s="122">
        <v>250</v>
      </c>
      <c r="N19" s="122">
        <v>200</v>
      </c>
      <c r="O19" s="122">
        <v>212</v>
      </c>
      <c r="P19" s="122">
        <v>213</v>
      </c>
      <c r="Q19" s="123">
        <v>235</v>
      </c>
      <c r="R19" s="123">
        <v>238</v>
      </c>
      <c r="S19" s="123">
        <v>238</v>
      </c>
      <c r="T19" s="122">
        <v>240</v>
      </c>
      <c r="U19" s="122">
        <v>219</v>
      </c>
      <c r="V19" s="122">
        <v>225</v>
      </c>
      <c r="W19" s="122">
        <v>228</v>
      </c>
      <c r="X19" s="122">
        <v>196</v>
      </c>
      <c r="Y19" s="122">
        <v>112</v>
      </c>
      <c r="Z19" s="127">
        <f>+Stored!C18</f>
        <v>254</v>
      </c>
      <c r="AA19" s="127">
        <f>+Stored!E18</f>
        <v>310</v>
      </c>
      <c r="AB19" s="128">
        <v>215</v>
      </c>
      <c r="AC19" s="128">
        <v>215</v>
      </c>
      <c r="AD19" s="124" t="s">
        <v>216</v>
      </c>
      <c r="AE19" s="124" t="s">
        <v>216</v>
      </c>
      <c r="AF19" s="112">
        <f>+'[2]WNA statistics'!P16</f>
        <v>2712.5</v>
      </c>
      <c r="AG19" s="125">
        <f>+AF19/Z19</f>
        <v>10.679133858267717</v>
      </c>
      <c r="AH19" s="112">
        <f>+'[2]WNA statistics'!B16/0.024</f>
        <v>2895.8333333333335</v>
      </c>
      <c r="AI19" s="112">
        <f>+AH19/Z19/AH$27</f>
        <v>34.54823828839577</v>
      </c>
      <c r="AJ19" s="121" t="s">
        <v>41</v>
      </c>
    </row>
    <row r="20" spans="2:36" ht="12.75">
      <c r="B20" s="121" t="s">
        <v>49</v>
      </c>
      <c r="C20" s="122">
        <v>60</v>
      </c>
      <c r="D20" s="122">
        <v>60</v>
      </c>
      <c r="E20" s="122">
        <v>60</v>
      </c>
      <c r="F20" s="122">
        <v>85</v>
      </c>
      <c r="G20" s="122">
        <v>85</v>
      </c>
      <c r="H20" s="122">
        <v>80</v>
      </c>
      <c r="I20" s="122">
        <v>85</v>
      </c>
      <c r="J20" s="122">
        <v>85</v>
      </c>
      <c r="K20" s="122">
        <v>85</v>
      </c>
      <c r="L20" s="122">
        <v>85</v>
      </c>
      <c r="M20" s="122">
        <v>85</v>
      </c>
      <c r="N20" s="122">
        <v>85</v>
      </c>
      <c r="O20" s="122">
        <v>71</v>
      </c>
      <c r="P20" s="122">
        <v>77</v>
      </c>
      <c r="Q20" s="123">
        <v>64</v>
      </c>
      <c r="R20" s="123">
        <v>64</v>
      </c>
      <c r="S20" s="123">
        <v>64</v>
      </c>
      <c r="T20" s="122">
        <v>64</v>
      </c>
      <c r="U20" s="122">
        <v>64</v>
      </c>
      <c r="V20" s="122">
        <v>62</v>
      </c>
      <c r="W20" s="122">
        <v>64</v>
      </c>
      <c r="X20" s="122">
        <v>57</v>
      </c>
      <c r="Y20" s="122">
        <v>51</v>
      </c>
      <c r="Z20" s="122">
        <f>+Stored!C19</f>
        <v>53</v>
      </c>
      <c r="AA20" s="122">
        <f>+Stored!E19</f>
        <v>68</v>
      </c>
      <c r="AB20" s="124">
        <v>57</v>
      </c>
      <c r="AC20" s="124">
        <v>57</v>
      </c>
      <c r="AD20" s="124">
        <v>57</v>
      </c>
      <c r="AE20" s="124">
        <v>57</v>
      </c>
      <c r="AF20" s="112">
        <f>+'[2]WNA statistics'!P17</f>
        <v>1099.9999999999998</v>
      </c>
      <c r="AG20" s="125">
        <f>+AF20/Z20</f>
        <v>20.75471698113207</v>
      </c>
      <c r="AH20" s="112">
        <f>+'[2]WNA statistics'!B17/0.024</f>
        <v>920.8333333333334</v>
      </c>
      <c r="AI20" s="112">
        <f>+AH20/Z20/AH$27</f>
        <v>52.64913283781208</v>
      </c>
      <c r="AJ20" s="121" t="s">
        <v>49</v>
      </c>
    </row>
    <row r="21" spans="2:36" ht="12.75">
      <c r="B21" s="121" t="s">
        <v>37</v>
      </c>
      <c r="C21" s="122">
        <v>900</v>
      </c>
      <c r="D21" s="122">
        <v>820</v>
      </c>
      <c r="E21" s="122">
        <v>775</v>
      </c>
      <c r="F21" s="122">
        <v>775</v>
      </c>
      <c r="G21" s="122">
        <v>843</v>
      </c>
      <c r="H21" s="122">
        <v>919</v>
      </c>
      <c r="I21" s="122">
        <v>884</v>
      </c>
      <c r="J21" s="122">
        <v>910</v>
      </c>
      <c r="K21" s="122">
        <v>1022</v>
      </c>
      <c r="L21" s="122">
        <v>1022</v>
      </c>
      <c r="M21" s="122">
        <v>997</v>
      </c>
      <c r="N21" s="122">
        <v>1080</v>
      </c>
      <c r="O21" s="122">
        <v>1286</v>
      </c>
      <c r="P21" s="122">
        <v>1713</v>
      </c>
      <c r="Q21" s="123">
        <v>781</v>
      </c>
      <c r="R21" s="123">
        <v>820</v>
      </c>
      <c r="S21" s="123">
        <v>865</v>
      </c>
      <c r="T21" s="122">
        <v>789</v>
      </c>
      <c r="U21" s="122">
        <v>800</v>
      </c>
      <c r="V21" s="122">
        <v>827</v>
      </c>
      <c r="W21" s="122">
        <v>1166</v>
      </c>
      <c r="X21" s="122">
        <v>922</v>
      </c>
      <c r="Y21" s="122">
        <v>240</v>
      </c>
      <c r="Z21" s="127">
        <f>+Stored!C20</f>
        <v>630</v>
      </c>
      <c r="AA21" s="127">
        <f>+Stored!E20</f>
        <v>630</v>
      </c>
      <c r="AB21" s="128">
        <v>240</v>
      </c>
      <c r="AC21" s="128">
        <v>180</v>
      </c>
      <c r="AD21" s="128">
        <v>90</v>
      </c>
      <c r="AE21" s="128">
        <v>30</v>
      </c>
      <c r="AF21" s="112">
        <f>+'[2]WNA statistics'!P18</f>
        <v>2883.3333333333335</v>
      </c>
      <c r="AG21" s="125">
        <f>+AF21/Z21</f>
        <v>4.576719576719577</v>
      </c>
      <c r="AH21" s="112">
        <f>+'[2]WNA statistics'!B18/0.024</f>
        <v>3133.3333333333335</v>
      </c>
      <c r="AI21" s="112">
        <f>+AH21/Z21/AH$27</f>
        <v>15.07134840468174</v>
      </c>
      <c r="AJ21" s="121" t="s">
        <v>37</v>
      </c>
    </row>
    <row r="22" spans="2:31" ht="12.75">
      <c r="B22" s="132"/>
      <c r="C22" s="132">
        <f aca="true" t="shared" si="0" ref="C22:Z22">SUM(C5:C21)</f>
        <v>1887</v>
      </c>
      <c r="D22" s="132">
        <f t="shared" si="0"/>
        <v>1705</v>
      </c>
      <c r="E22" s="132">
        <f t="shared" si="0"/>
        <v>1861</v>
      </c>
      <c r="F22" s="132">
        <f t="shared" si="0"/>
        <v>2082</v>
      </c>
      <c r="G22" s="132">
        <f t="shared" si="0"/>
        <v>2723</v>
      </c>
      <c r="H22" s="132">
        <f t="shared" si="0"/>
        <v>2801</v>
      </c>
      <c r="I22" s="132">
        <f t="shared" si="0"/>
        <v>2896</v>
      </c>
      <c r="J22" s="132">
        <f t="shared" si="0"/>
        <v>2946</v>
      </c>
      <c r="K22" s="132">
        <f t="shared" si="0"/>
        <v>3345</v>
      </c>
      <c r="L22" s="132">
        <f t="shared" si="0"/>
        <v>3425</v>
      </c>
      <c r="M22" s="132">
        <f t="shared" si="0"/>
        <v>3227</v>
      </c>
      <c r="N22" s="132">
        <f t="shared" si="0"/>
        <v>3333</v>
      </c>
      <c r="O22" s="132">
        <f t="shared" si="0"/>
        <v>3606</v>
      </c>
      <c r="P22" s="132">
        <f t="shared" si="0"/>
        <v>4142</v>
      </c>
      <c r="Q22" s="132">
        <f t="shared" si="0"/>
        <v>3257</v>
      </c>
      <c r="R22" s="132">
        <f t="shared" si="0"/>
        <v>3157</v>
      </c>
      <c r="S22" s="132">
        <f t="shared" si="0"/>
        <v>3251</v>
      </c>
      <c r="T22" s="132">
        <f t="shared" si="0"/>
        <v>3101</v>
      </c>
      <c r="U22" s="132">
        <f t="shared" si="0"/>
        <v>3172</v>
      </c>
      <c r="V22" s="132">
        <f t="shared" si="0"/>
        <v>3163</v>
      </c>
      <c r="W22" s="132">
        <f t="shared" si="0"/>
        <v>3521</v>
      </c>
      <c r="X22" s="132">
        <f t="shared" si="0"/>
        <v>3311</v>
      </c>
      <c r="Y22" s="132">
        <f t="shared" si="0"/>
        <v>2462</v>
      </c>
      <c r="Z22" s="132">
        <f t="shared" si="0"/>
        <v>3001</v>
      </c>
      <c r="AA22" s="132"/>
      <c r="AB22" s="133">
        <f>SUM(AB5:AB21)</f>
        <v>2482</v>
      </c>
      <c r="AC22" s="133">
        <f>SUM(AC5:AC21)</f>
        <v>2226</v>
      </c>
      <c r="AD22" s="133">
        <f>SUM(AD5:AD21)</f>
        <v>1764</v>
      </c>
      <c r="AE22" s="133">
        <f>SUM(AE5:AE21)</f>
        <v>1678</v>
      </c>
    </row>
    <row r="23" spans="2:7" ht="12.75">
      <c r="B23" s="134" t="s">
        <v>218</v>
      </c>
      <c r="C23" s="135"/>
      <c r="D23" s="135"/>
      <c r="E23" s="135"/>
      <c r="F23" s="135"/>
      <c r="G23" s="135"/>
    </row>
    <row r="24" spans="2:27" ht="12.75">
      <c r="B24" s="136" t="s">
        <v>219</v>
      </c>
      <c r="C24" s="137">
        <f>+'[2]BP Nuc Energy Cons TWh'!T20/0.024</f>
        <v>1832.248062015504</v>
      </c>
      <c r="D24" s="137">
        <f>+'[2]BP Nuc Energy Cons TWh'!U20/0.024</f>
        <v>2080.2422480620153</v>
      </c>
      <c r="E24" s="137">
        <f>+'[2]BP Nuc Energy Cons TWh'!V20/0.024</f>
        <v>2249.2538759689924</v>
      </c>
      <c r="F24" s="137">
        <f>+'[2]BP Nuc Energy Cons TWh'!W20/0.024</f>
        <v>2545.668604651163</v>
      </c>
      <c r="G24" s="137">
        <f>+'[2]BP Nuc Energy Cons TWh'!X20/0.024</f>
        <v>2461.5310077519384</v>
      </c>
      <c r="H24" s="137">
        <f>+'[2]BP Nuc Energy Cons TWh'!Y20/0.024</f>
        <v>2301.540697674419</v>
      </c>
      <c r="I24" s="137">
        <f>+'[2]BP Nuc Energy Cons TWh'!Z20/0.024</f>
        <v>2643.9825581395353</v>
      </c>
      <c r="J24" s="137">
        <f>+'[2]BP Nuc Energy Cons TWh'!AA20/0.024</f>
        <v>2988.8178294573645</v>
      </c>
      <c r="K24" s="137">
        <f>+'[2]BP Nuc Energy Cons TWh'!AB20/0.024</f>
        <v>2739.534883720931</v>
      </c>
      <c r="L24" s="137">
        <f>+'[2]BP Nuc Energy Cons TWh'!AC20/0.024</f>
        <v>2939.292635658915</v>
      </c>
      <c r="M24" s="137">
        <f>+'[2]BP Nuc Energy Cons TWh'!AD20/0.024</f>
        <v>3200.1744186046517</v>
      </c>
      <c r="N24" s="137">
        <f>+'[2]BP Nuc Energy Cons TWh'!AE20/0.024</f>
        <v>3723.042635658915</v>
      </c>
      <c r="O24" s="137">
        <f>+'[2]BP Nuc Energy Cons TWh'!AF20/0.024</f>
        <v>3678.4883720930234</v>
      </c>
      <c r="P24" s="137">
        <f>+'[2]BP Nuc Energy Cons TWh'!AG20/0.024</f>
        <v>3706.841085271318</v>
      </c>
      <c r="Q24" s="137">
        <f>+'[2]BP Nuc Energy Cons TWh'!AH20/0.024</f>
        <v>3944.5251937984503</v>
      </c>
      <c r="R24" s="137">
        <f>+'[2]BP Nuc Energy Cons TWh'!AI20/0.024</f>
        <v>4089.4186046511622</v>
      </c>
      <c r="S24" s="137">
        <f>+'[2]BP Nuc Energy Cons TWh'!AJ20/0.024</f>
        <v>4145.2034883720935</v>
      </c>
      <c r="T24" s="137">
        <f>+'[2]BP Nuc Energy Cons TWh'!AK20/0.024</f>
        <v>3963.856589147287</v>
      </c>
      <c r="U24" s="137">
        <f>+'[2]BP Nuc Energy Cons TWh'!AL20/0.024</f>
        <v>3544.273255813954</v>
      </c>
      <c r="V24" s="137">
        <f>+'[2]BP Nuc Energy Cons TWh'!AM20/0.024</f>
        <v>3753.7887596899227</v>
      </c>
      <c r="W24" s="137">
        <f>+'[2]BP Nuc Energy Cons TWh'!AN20/0.024</f>
        <v>3660.261627906977</v>
      </c>
      <c r="X24" s="137">
        <f>+'[2]BP Nuc Energy Cons TWh'!AO20/0.024</f>
        <v>3695.2422480620157</v>
      </c>
      <c r="Y24" s="137">
        <f>+'[2]BP Nuc Energy Cons TWh'!AP20/0.024</f>
        <v>3333.2947674031016</v>
      </c>
      <c r="Z24" s="137">
        <f>+'[2]BP Nuc Energy Cons TWh'!AQ20/0.024</f>
        <v>3400.753163488373</v>
      </c>
      <c r="AA24" s="137"/>
    </row>
    <row r="25" spans="2:27" ht="12.75">
      <c r="B25" s="136" t="s">
        <v>220</v>
      </c>
      <c r="C25" s="138">
        <f aca="true" t="shared" si="1" ref="C25:Z25">+C24/C21/$C26</f>
        <v>5.98773876475655</v>
      </c>
      <c r="D25" s="138">
        <f t="shared" si="1"/>
        <v>7.461414089175091</v>
      </c>
      <c r="E25" s="138">
        <f t="shared" si="1"/>
        <v>8.536067840489535</v>
      </c>
      <c r="F25" s="138">
        <f t="shared" si="1"/>
        <v>9.660981421826047</v>
      </c>
      <c r="G25" s="138">
        <f t="shared" si="1"/>
        <v>8.588134141901957</v>
      </c>
      <c r="H25" s="138">
        <f t="shared" si="1"/>
        <v>7.365873064310373</v>
      </c>
      <c r="I25" s="138">
        <f t="shared" si="1"/>
        <v>8.796854398920466</v>
      </c>
      <c r="J25" s="138">
        <f t="shared" si="1"/>
        <v>9.660044697664398</v>
      </c>
      <c r="K25" s="138">
        <f t="shared" si="1"/>
        <v>7.884007378038826</v>
      </c>
      <c r="L25" s="138">
        <f t="shared" si="1"/>
        <v>8.458882916020821</v>
      </c>
      <c r="M25" s="138">
        <f t="shared" si="1"/>
        <v>9.440599500279225</v>
      </c>
      <c r="N25" s="138">
        <f t="shared" si="1"/>
        <v>10.13900499907112</v>
      </c>
      <c r="O25" s="138">
        <f t="shared" si="1"/>
        <v>8.412973131673734</v>
      </c>
      <c r="P25" s="138">
        <f t="shared" si="1"/>
        <v>6.364549784127123</v>
      </c>
      <c r="Q25" s="138">
        <f t="shared" si="1"/>
        <v>14.854730714010886</v>
      </c>
      <c r="R25" s="138">
        <f t="shared" si="1"/>
        <v>14.66792899803143</v>
      </c>
      <c r="S25" s="138">
        <f t="shared" si="1"/>
        <v>14.094537532717082</v>
      </c>
      <c r="T25" s="138">
        <f t="shared" si="1"/>
        <v>14.776174566268871</v>
      </c>
      <c r="U25" s="138">
        <f t="shared" si="1"/>
        <v>13.03041638166895</v>
      </c>
      <c r="V25" s="138">
        <f t="shared" si="1"/>
        <v>13.350127177217168</v>
      </c>
      <c r="W25" s="138">
        <f t="shared" si="1"/>
        <v>9.232826223153511</v>
      </c>
      <c r="X25" s="138">
        <f t="shared" si="1"/>
        <v>11.78780862594748</v>
      </c>
      <c r="Y25" s="138">
        <f t="shared" si="1"/>
        <v>40.84920058092037</v>
      </c>
      <c r="Z25" s="138">
        <f t="shared" si="1"/>
        <v>15.876532042429382</v>
      </c>
      <c r="AA25" s="138"/>
    </row>
    <row r="26" spans="2:7" ht="12.75">
      <c r="B26" s="134" t="s">
        <v>221</v>
      </c>
      <c r="C26" s="139">
        <f>50%*26%+50%*42%</f>
        <v>0.33999999999999997</v>
      </c>
      <c r="D26" s="135"/>
      <c r="E26" s="135"/>
      <c r="F26" s="135"/>
      <c r="G26" s="135"/>
    </row>
    <row r="27" spans="2:34" ht="12.75">
      <c r="B27" s="135"/>
      <c r="C27" s="135"/>
      <c r="D27" s="135"/>
      <c r="E27" s="135"/>
      <c r="F27" s="135"/>
      <c r="G27" s="135"/>
      <c r="AF27" s="140" t="s">
        <v>222</v>
      </c>
      <c r="AH27" s="141">
        <v>0.33</v>
      </c>
    </row>
    <row r="28" spans="2:17" ht="12.75">
      <c r="B28" s="135"/>
      <c r="C28" s="135"/>
      <c r="D28" s="135"/>
      <c r="E28" s="135"/>
      <c r="F28" s="135"/>
      <c r="G28" s="135"/>
      <c r="Q28" s="140" t="s">
        <v>223</v>
      </c>
    </row>
    <row r="29" spans="2:7" ht="12.75">
      <c r="B29" s="135"/>
      <c r="C29" s="135"/>
      <c r="D29" s="135"/>
      <c r="E29" s="135"/>
      <c r="F29" s="135"/>
      <c r="G29" s="135"/>
    </row>
    <row r="30" ht="12.75"/>
    <row r="31" spans="17:30" ht="12.75"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</row>
    <row r="32" ht="12.75"/>
    <row r="33" ht="12.75"/>
    <row r="34" ht="12.75"/>
    <row r="35" ht="12.75"/>
    <row r="36" ht="12.75">
      <c r="AH36" s="125"/>
    </row>
    <row r="37" ht="12.75">
      <c r="B37" s="140"/>
    </row>
    <row r="38" spans="3:28" ht="12.75"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</row>
    <row r="39" spans="3:29" ht="12.75"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</row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</sheetData>
  <mergeCells count="7">
    <mergeCell ref="AH2:AH4"/>
    <mergeCell ref="AI2:AI4"/>
    <mergeCell ref="AF1:AI1"/>
    <mergeCell ref="C3:AE3"/>
    <mergeCell ref="B2:AE2"/>
    <mergeCell ref="AF2:AF4"/>
    <mergeCell ref="AG2:AG4"/>
  </mergeCells>
  <printOptions/>
  <pageMargins left="0.75" right="0.75" top="1" bottom="1" header="0.5" footer="0.5"/>
  <pageSetup orientation="portrait" paperSize="9" r:id="rId5"/>
  <drawing r:id="rId4"/>
  <legacyDrawing r:id="rId3"/>
  <oleObjects>
    <oleObject progId="Word.Document.8" shapeId="188869946" r:id="rId1"/>
    <oleObject progId="Word.Document.6" shapeId="188869947" r:id="rId2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B1:CB64"/>
  <sheetViews>
    <sheetView zoomScale="75" zoomScaleNormal="75" workbookViewId="0" topLeftCell="A13">
      <selection activeCell="U57" sqref="U57"/>
    </sheetView>
  </sheetViews>
  <sheetFormatPr defaultColWidth="8.421875" defaultRowHeight="12.75"/>
  <cols>
    <col min="1" max="1" width="8.421875" style="112" customWidth="1"/>
    <col min="2" max="2" width="15.7109375" style="112" customWidth="1"/>
    <col min="3" max="10" width="6.00390625" style="112" bestFit="1" customWidth="1"/>
    <col min="11" max="14" width="7.140625" style="112" bestFit="1" customWidth="1"/>
    <col min="15" max="17" width="7.28125" style="112" bestFit="1" customWidth="1"/>
    <col min="18" max="22" width="7.140625" style="112" bestFit="1" customWidth="1"/>
    <col min="23" max="24" width="7.28125" style="112" bestFit="1" customWidth="1"/>
    <col min="25" max="26" width="7.140625" style="112" bestFit="1" customWidth="1"/>
    <col min="27" max="27" width="6.00390625" style="112" customWidth="1"/>
    <col min="28" max="28" width="7.00390625" style="112" bestFit="1" customWidth="1"/>
    <col min="29" max="29" width="6.00390625" style="112" bestFit="1" customWidth="1"/>
    <col min="30" max="30" width="5.421875" style="112" customWidth="1"/>
    <col min="31" max="31" width="5.421875" style="112" bestFit="1" customWidth="1"/>
    <col min="32" max="32" width="15.57421875" style="112" bestFit="1" customWidth="1"/>
    <col min="33" max="33" width="11.7109375" style="112" customWidth="1"/>
    <col min="34" max="34" width="11.00390625" style="112" bestFit="1" customWidth="1"/>
    <col min="35" max="35" width="15.140625" style="112" customWidth="1"/>
    <col min="36" max="36" width="9.57421875" style="112" customWidth="1"/>
    <col min="37" max="38" width="11.7109375" style="112" customWidth="1"/>
    <col min="39" max="39" width="28.140625" style="112" customWidth="1"/>
    <col min="40" max="40" width="7.00390625" style="112" bestFit="1" customWidth="1"/>
    <col min="41" max="41" width="14.140625" style="112" customWidth="1"/>
    <col min="42" max="43" width="5.8515625" style="112" customWidth="1"/>
    <col min="44" max="44" width="10.140625" style="112" customWidth="1"/>
    <col min="45" max="45" width="5.8515625" style="112" customWidth="1"/>
    <col min="46" max="47" width="8.421875" style="112" customWidth="1"/>
    <col min="48" max="48" width="13.140625" style="112" bestFit="1" customWidth="1"/>
    <col min="49" max="51" width="8.421875" style="112" customWidth="1"/>
    <col min="52" max="52" width="38.7109375" style="145" bestFit="1" customWidth="1"/>
    <col min="53" max="78" width="3.28125" style="145" customWidth="1"/>
    <col min="79" max="79" width="3.00390625" style="145" bestFit="1" customWidth="1"/>
    <col min="80" max="80" width="17.421875" style="145" bestFit="1" customWidth="1"/>
    <col min="81" max="16384" width="8.421875" style="112" customWidth="1"/>
  </cols>
  <sheetData>
    <row r="1" spans="2:52" ht="16.5" thickBot="1">
      <c r="B1" s="107" t="s">
        <v>186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9"/>
      <c r="Q1" s="109"/>
      <c r="R1" s="109"/>
      <c r="S1" s="109"/>
      <c r="T1" s="109"/>
      <c r="U1" s="110"/>
      <c r="V1" s="110"/>
      <c r="W1" s="110"/>
      <c r="X1" s="110"/>
      <c r="Y1" s="110"/>
      <c r="Z1" s="111"/>
      <c r="AA1" s="111"/>
      <c r="AB1" s="109"/>
      <c r="AC1" s="109"/>
      <c r="AD1" s="109"/>
      <c r="AE1" s="109"/>
      <c r="AF1" s="143"/>
      <c r="AG1" s="232" t="s">
        <v>187</v>
      </c>
      <c r="AH1" s="231"/>
      <c r="AI1" s="231"/>
      <c r="AJ1" s="231"/>
      <c r="AZ1" s="144" t="s">
        <v>261</v>
      </c>
    </row>
    <row r="2" spans="2:80" s="113" customFormat="1" ht="13.5">
      <c r="B2" s="235" t="s">
        <v>260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146"/>
      <c r="AG2" s="230" t="s">
        <v>188</v>
      </c>
      <c r="AH2" s="230" t="s">
        <v>189</v>
      </c>
      <c r="AI2" s="230" t="s">
        <v>190</v>
      </c>
      <c r="AJ2" s="230" t="s">
        <v>191</v>
      </c>
      <c r="AZ2" s="145"/>
      <c r="BA2" s="147">
        <v>1984</v>
      </c>
      <c r="BB2" s="147">
        <v>1985</v>
      </c>
      <c r="BC2" s="147">
        <v>1986</v>
      </c>
      <c r="BD2" s="147">
        <v>1987</v>
      </c>
      <c r="BE2" s="147">
        <v>1988</v>
      </c>
      <c r="BF2" s="147">
        <v>1989</v>
      </c>
      <c r="BG2" s="147">
        <v>1990</v>
      </c>
      <c r="BH2" s="147">
        <v>1991</v>
      </c>
      <c r="BI2" s="147">
        <v>1992</v>
      </c>
      <c r="BJ2" s="147">
        <v>1993</v>
      </c>
      <c r="BK2" s="147">
        <v>1994</v>
      </c>
      <c r="BL2" s="147">
        <v>1995</v>
      </c>
      <c r="BM2" s="147">
        <v>1996</v>
      </c>
      <c r="BN2" s="147">
        <v>1997</v>
      </c>
      <c r="BO2" s="147">
        <v>1998</v>
      </c>
      <c r="BP2" s="147">
        <v>1999</v>
      </c>
      <c r="BQ2" s="147">
        <v>2000</v>
      </c>
      <c r="BR2" s="147">
        <v>2001</v>
      </c>
      <c r="BS2" s="147">
        <v>2002</v>
      </c>
      <c r="BT2" s="147">
        <v>2003</v>
      </c>
      <c r="BU2" s="147">
        <v>2004</v>
      </c>
      <c r="BV2" s="147">
        <v>2005</v>
      </c>
      <c r="BW2" s="147">
        <v>2006</v>
      </c>
      <c r="BX2" s="147">
        <v>2007</v>
      </c>
      <c r="BY2" s="147">
        <v>2008</v>
      </c>
      <c r="BZ2" s="147">
        <v>2009</v>
      </c>
      <c r="CA2" s="145"/>
      <c r="CB2" s="145"/>
    </row>
    <row r="3" spans="2:80" ht="12.75">
      <c r="B3" s="114"/>
      <c r="C3" s="233" t="s">
        <v>192</v>
      </c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148"/>
      <c r="AG3" s="231"/>
      <c r="AH3" s="231"/>
      <c r="AI3" s="231"/>
      <c r="AJ3" s="231"/>
      <c r="AZ3" s="145" t="s">
        <v>224</v>
      </c>
      <c r="BA3" s="145">
        <v>1</v>
      </c>
      <c r="BB3" s="145">
        <v>1</v>
      </c>
      <c r="BC3" s="145">
        <v>1</v>
      </c>
      <c r="BD3" s="145">
        <v>1</v>
      </c>
      <c r="BE3" s="145">
        <v>1</v>
      </c>
      <c r="BF3" s="145">
        <v>1</v>
      </c>
      <c r="BG3" s="145">
        <v>1</v>
      </c>
      <c r="BH3" s="145">
        <v>1</v>
      </c>
      <c r="BI3" s="145">
        <v>1</v>
      </c>
      <c r="BJ3" s="145">
        <v>1</v>
      </c>
      <c r="BK3" s="145">
        <v>1</v>
      </c>
      <c r="BL3" s="145">
        <v>1</v>
      </c>
      <c r="BM3" s="145">
        <v>1</v>
      </c>
      <c r="BN3" s="145">
        <v>1</v>
      </c>
      <c r="BO3" s="145">
        <v>1</v>
      </c>
      <c r="BP3" s="145">
        <v>1</v>
      </c>
      <c r="BQ3" s="145">
        <v>1</v>
      </c>
      <c r="BR3" s="145">
        <v>1</v>
      </c>
      <c r="BS3" s="145">
        <v>1</v>
      </c>
      <c r="BT3" s="145">
        <v>1</v>
      </c>
      <c r="BU3" s="145">
        <v>1</v>
      </c>
      <c r="CA3" s="145">
        <f>SUM(BA3:BZ3)</f>
        <v>21</v>
      </c>
      <c r="CB3" s="145">
        <f>+CA3*CA5</f>
        <v>1193.1818181818182</v>
      </c>
    </row>
    <row r="4" spans="2:80" ht="13.5" customHeight="1">
      <c r="B4" s="115"/>
      <c r="C4" s="116" t="s">
        <v>193</v>
      </c>
      <c r="D4" s="116" t="s">
        <v>194</v>
      </c>
      <c r="E4" s="116" t="s">
        <v>195</v>
      </c>
      <c r="F4" s="116" t="s">
        <v>196</v>
      </c>
      <c r="G4" s="116" t="s">
        <v>197</v>
      </c>
      <c r="H4" s="116" t="s">
        <v>198</v>
      </c>
      <c r="I4" s="116" t="s">
        <v>199</v>
      </c>
      <c r="J4" s="116" t="s">
        <v>200</v>
      </c>
      <c r="K4" s="116" t="s">
        <v>201</v>
      </c>
      <c r="L4" s="116" t="s">
        <v>202</v>
      </c>
      <c r="M4" s="117">
        <v>1992</v>
      </c>
      <c r="N4" s="117">
        <v>1993</v>
      </c>
      <c r="O4" s="117">
        <v>1994</v>
      </c>
      <c r="P4" s="116" t="s">
        <v>203</v>
      </c>
      <c r="Q4" s="118" t="s">
        <v>204</v>
      </c>
      <c r="R4" s="118" t="s">
        <v>205</v>
      </c>
      <c r="S4" s="118" t="s">
        <v>206</v>
      </c>
      <c r="T4" s="118" t="s">
        <v>207</v>
      </c>
      <c r="U4" s="118" t="s">
        <v>208</v>
      </c>
      <c r="V4" s="118" t="s">
        <v>209</v>
      </c>
      <c r="W4" s="118" t="s">
        <v>210</v>
      </c>
      <c r="X4" s="119" t="s">
        <v>211</v>
      </c>
      <c r="Y4" s="119" t="s">
        <v>212</v>
      </c>
      <c r="Z4" s="119" t="s">
        <v>213</v>
      </c>
      <c r="AA4" s="119">
        <v>2006</v>
      </c>
      <c r="AB4" s="120" t="s">
        <v>214</v>
      </c>
      <c r="AC4" s="120" t="s">
        <v>215</v>
      </c>
      <c r="AD4" s="120">
        <v>2020</v>
      </c>
      <c r="AE4" s="120">
        <v>2025</v>
      </c>
      <c r="AF4" s="149"/>
      <c r="AG4" s="231"/>
      <c r="AH4" s="231"/>
      <c r="AI4" s="231"/>
      <c r="AJ4" s="231"/>
      <c r="AZ4" s="145" t="s">
        <v>225</v>
      </c>
      <c r="BD4" s="145">
        <v>1</v>
      </c>
      <c r="BE4" s="145">
        <v>1</v>
      </c>
      <c r="BF4" s="145">
        <v>1</v>
      </c>
      <c r="BG4" s="145">
        <v>1</v>
      </c>
      <c r="BH4" s="145">
        <v>1</v>
      </c>
      <c r="BI4" s="145">
        <v>1</v>
      </c>
      <c r="BJ4" s="145">
        <v>1</v>
      </c>
      <c r="BK4" s="145">
        <v>1</v>
      </c>
      <c r="BL4" s="145">
        <v>1</v>
      </c>
      <c r="BM4" s="145">
        <v>1</v>
      </c>
      <c r="BN4" s="145">
        <v>1</v>
      </c>
      <c r="BO4" s="145">
        <v>1</v>
      </c>
      <c r="BP4" s="145">
        <v>1</v>
      </c>
      <c r="BQ4" s="145">
        <v>1</v>
      </c>
      <c r="BR4" s="145">
        <v>1</v>
      </c>
      <c r="BS4" s="145">
        <v>1</v>
      </c>
      <c r="BT4" s="145">
        <v>1</v>
      </c>
      <c r="BU4" s="145">
        <v>1</v>
      </c>
      <c r="BV4" s="145">
        <v>1</v>
      </c>
      <c r="BW4" s="145">
        <v>1</v>
      </c>
      <c r="BX4" s="145">
        <v>1</v>
      </c>
      <c r="BY4" s="145">
        <v>1</v>
      </c>
      <c r="BZ4" s="145">
        <v>1</v>
      </c>
      <c r="CA4" s="145">
        <f>SUM(BA4:BZ4)</f>
        <v>23</v>
      </c>
      <c r="CB4" s="145">
        <f>+CA4*CA5</f>
        <v>1306.8181818181818</v>
      </c>
    </row>
    <row r="5" spans="2:79" ht="12.75" customHeight="1">
      <c r="B5" s="121" t="s">
        <v>44</v>
      </c>
      <c r="C5" s="122">
        <v>44</v>
      </c>
      <c r="D5" s="122">
        <v>37</v>
      </c>
      <c r="E5" s="122">
        <v>85</v>
      </c>
      <c r="F5" s="122">
        <v>97</v>
      </c>
      <c r="G5" s="122">
        <v>140</v>
      </c>
      <c r="H5" s="122">
        <v>140</v>
      </c>
      <c r="I5" s="122">
        <v>135</v>
      </c>
      <c r="J5" s="122">
        <v>122</v>
      </c>
      <c r="K5" s="122">
        <v>120</v>
      </c>
      <c r="L5" s="122">
        <v>120</v>
      </c>
      <c r="M5" s="122">
        <v>102</v>
      </c>
      <c r="N5" s="122">
        <v>95</v>
      </c>
      <c r="O5" s="122">
        <v>99</v>
      </c>
      <c r="P5" s="122">
        <v>121</v>
      </c>
      <c r="Q5" s="123">
        <v>123</v>
      </c>
      <c r="R5" s="123">
        <v>80</v>
      </c>
      <c r="S5" s="123">
        <v>165</v>
      </c>
      <c r="T5" s="122">
        <v>78</v>
      </c>
      <c r="U5" s="122">
        <v>132</v>
      </c>
      <c r="V5" s="122">
        <v>137</v>
      </c>
      <c r="W5" s="122">
        <v>108</v>
      </c>
      <c r="X5" s="122">
        <v>113</v>
      </c>
      <c r="Y5" s="122">
        <v>113</v>
      </c>
      <c r="Z5" s="122">
        <f>+Stored!C4</f>
        <v>123</v>
      </c>
      <c r="AA5" s="122">
        <f>+Stored!E4</f>
        <v>134</v>
      </c>
      <c r="AB5" s="124">
        <v>120</v>
      </c>
      <c r="AC5" s="124" t="s">
        <v>216</v>
      </c>
      <c r="AD5" s="124" t="s">
        <v>216</v>
      </c>
      <c r="AE5" s="124" t="s">
        <v>216</v>
      </c>
      <c r="AF5" s="121" t="s">
        <v>44</v>
      </c>
      <c r="AG5" s="112">
        <f>+'[2]WNA statistics'!N3</f>
        <v>1079</v>
      </c>
      <c r="AH5" s="125">
        <f>+AG5/Z5</f>
        <v>8.772357723577235</v>
      </c>
      <c r="AI5" s="112">
        <f>+'[2]WNA statistics'!B3/0.024</f>
        <v>1887.4999999999998</v>
      </c>
      <c r="AJ5" s="112">
        <f>+AI5/Z5/AI$26</f>
        <v>46.501601379650154</v>
      </c>
      <c r="AK5" s="121" t="s">
        <v>44</v>
      </c>
      <c r="AZ5" s="145" t="s">
        <v>226</v>
      </c>
      <c r="CA5" s="145">
        <f>2500/(CA3+CA4)</f>
        <v>56.81818181818182</v>
      </c>
    </row>
    <row r="6" spans="2:78" ht="12.75" customHeight="1">
      <c r="B6" s="121" t="s">
        <v>54</v>
      </c>
      <c r="Z6" s="112">
        <f>+Stored!C5</f>
        <v>0</v>
      </c>
      <c r="AA6" s="112">
        <f>+Stored!E5</f>
        <v>0</v>
      </c>
      <c r="AB6" s="126"/>
      <c r="AC6" s="126"/>
      <c r="AD6" s="126"/>
      <c r="AE6" s="126"/>
      <c r="AF6" s="121" t="s">
        <v>54</v>
      </c>
      <c r="AG6" s="112">
        <f>+'[2]WNA statistics'!P4</f>
        <v>754.1666666666667</v>
      </c>
      <c r="AH6" s="125"/>
      <c r="AI6" s="112">
        <f>+'[2]WNA statistics'!B4/0.024</f>
        <v>720.8333333333334</v>
      </c>
      <c r="AK6" s="121" t="s">
        <v>54</v>
      </c>
      <c r="AZ6" s="145" t="s">
        <v>227</v>
      </c>
      <c r="BA6" s="145">
        <f aca="true" t="shared" si="0" ref="BA6:BZ6">+(BA3+BA4)*$CA5</f>
        <v>56.81818181818182</v>
      </c>
      <c r="BB6" s="145">
        <f t="shared" si="0"/>
        <v>56.81818181818182</v>
      </c>
      <c r="BC6" s="145">
        <f t="shared" si="0"/>
        <v>56.81818181818182</v>
      </c>
      <c r="BD6" s="145">
        <f t="shared" si="0"/>
        <v>113.63636363636364</v>
      </c>
      <c r="BE6" s="145">
        <f t="shared" si="0"/>
        <v>113.63636363636364</v>
      </c>
      <c r="BF6" s="145">
        <f t="shared" si="0"/>
        <v>113.63636363636364</v>
      </c>
      <c r="BG6" s="145">
        <f t="shared" si="0"/>
        <v>113.63636363636364</v>
      </c>
      <c r="BH6" s="145">
        <f t="shared" si="0"/>
        <v>113.63636363636364</v>
      </c>
      <c r="BI6" s="145">
        <f t="shared" si="0"/>
        <v>113.63636363636364</v>
      </c>
      <c r="BJ6" s="145">
        <f t="shared" si="0"/>
        <v>113.63636363636364</v>
      </c>
      <c r="BK6" s="145">
        <f t="shared" si="0"/>
        <v>113.63636363636364</v>
      </c>
      <c r="BL6" s="145">
        <f t="shared" si="0"/>
        <v>113.63636363636364</v>
      </c>
      <c r="BM6" s="145">
        <f t="shared" si="0"/>
        <v>113.63636363636364</v>
      </c>
      <c r="BN6" s="145">
        <f t="shared" si="0"/>
        <v>113.63636363636364</v>
      </c>
      <c r="BO6" s="145">
        <f t="shared" si="0"/>
        <v>113.63636363636364</v>
      </c>
      <c r="BP6" s="145">
        <f t="shared" si="0"/>
        <v>113.63636363636364</v>
      </c>
      <c r="BQ6" s="145">
        <f t="shared" si="0"/>
        <v>113.63636363636364</v>
      </c>
      <c r="BR6" s="145">
        <f t="shared" si="0"/>
        <v>113.63636363636364</v>
      </c>
      <c r="BS6" s="145">
        <f t="shared" si="0"/>
        <v>113.63636363636364</v>
      </c>
      <c r="BT6" s="145">
        <f t="shared" si="0"/>
        <v>113.63636363636364</v>
      </c>
      <c r="BU6" s="145">
        <f t="shared" si="0"/>
        <v>113.63636363636364</v>
      </c>
      <c r="BV6" s="145">
        <f t="shared" si="0"/>
        <v>56.81818181818182</v>
      </c>
      <c r="BW6" s="145">
        <f t="shared" si="0"/>
        <v>56.81818181818182</v>
      </c>
      <c r="BX6" s="145">
        <f t="shared" si="0"/>
        <v>56.81818181818182</v>
      </c>
      <c r="BY6" s="145">
        <f t="shared" si="0"/>
        <v>56.81818181818182</v>
      </c>
      <c r="BZ6" s="145">
        <f t="shared" si="0"/>
        <v>56.81818181818182</v>
      </c>
    </row>
    <row r="7" spans="2:37" ht="12.75" customHeight="1">
      <c r="B7" s="121" t="s">
        <v>46</v>
      </c>
      <c r="C7" s="122" t="s">
        <v>216</v>
      </c>
      <c r="D7" s="122" t="s">
        <v>216</v>
      </c>
      <c r="E7" s="122" t="s">
        <v>216</v>
      </c>
      <c r="F7" s="122" t="s">
        <v>216</v>
      </c>
      <c r="G7" s="122" t="s">
        <v>216</v>
      </c>
      <c r="H7" s="122" t="s">
        <v>216</v>
      </c>
      <c r="I7" s="122" t="s">
        <v>216</v>
      </c>
      <c r="J7" s="122" t="s">
        <v>216</v>
      </c>
      <c r="K7" s="122" t="s">
        <v>216</v>
      </c>
      <c r="L7" s="122" t="s">
        <v>216</v>
      </c>
      <c r="M7" s="122" t="s">
        <v>216</v>
      </c>
      <c r="N7" s="122" t="s">
        <v>216</v>
      </c>
      <c r="O7" s="122" t="s">
        <v>216</v>
      </c>
      <c r="P7" s="122">
        <v>46</v>
      </c>
      <c r="Q7" s="123">
        <v>45</v>
      </c>
      <c r="R7" s="123">
        <v>45</v>
      </c>
      <c r="S7" s="123">
        <v>43</v>
      </c>
      <c r="T7" s="122">
        <v>43</v>
      </c>
      <c r="U7" s="122">
        <v>41</v>
      </c>
      <c r="V7" s="122">
        <v>39</v>
      </c>
      <c r="W7" s="122">
        <v>40</v>
      </c>
      <c r="X7" s="122">
        <v>62</v>
      </c>
      <c r="Y7" s="122">
        <v>79</v>
      </c>
      <c r="Z7" s="127">
        <f>+Stored!C6</f>
        <v>78</v>
      </c>
      <c r="AA7" s="127">
        <f>+Stored!E6</f>
        <v>69</v>
      </c>
      <c r="AB7" s="128">
        <v>78</v>
      </c>
      <c r="AC7" s="128">
        <v>78</v>
      </c>
      <c r="AD7" s="128">
        <v>78</v>
      </c>
      <c r="AE7" s="128">
        <v>78</v>
      </c>
      <c r="AF7" s="121" t="s">
        <v>46</v>
      </c>
      <c r="AG7" s="112">
        <f>+'[2]WNA statistics'!P5</f>
        <v>1020.8333333333333</v>
      </c>
      <c r="AH7" s="125">
        <f>+AG7/Z7</f>
        <v>13.087606837606836</v>
      </c>
      <c r="AI7" s="112">
        <f>+'[2]WNA statistics'!B5/0.024</f>
        <v>970.8333333333334</v>
      </c>
      <c r="AJ7" s="112">
        <f>+AI7/Z7/AI$26</f>
        <v>37.71691271691272</v>
      </c>
      <c r="AK7" s="121" t="s">
        <v>46</v>
      </c>
    </row>
    <row r="8" spans="2:53" ht="12.75" customHeight="1">
      <c r="B8" s="121" t="s">
        <v>51</v>
      </c>
      <c r="C8" s="122">
        <v>62</v>
      </c>
      <c r="D8" s="122">
        <v>62</v>
      </c>
      <c r="E8" s="122">
        <v>64</v>
      </c>
      <c r="F8" s="122">
        <v>65</v>
      </c>
      <c r="G8" s="122">
        <v>72</v>
      </c>
      <c r="H8" s="122">
        <v>76</v>
      </c>
      <c r="I8" s="122">
        <v>73</v>
      </c>
      <c r="J8" s="122">
        <v>73</v>
      </c>
      <c r="K8" s="122">
        <v>74</v>
      </c>
      <c r="L8" s="122">
        <v>63</v>
      </c>
      <c r="M8" s="122">
        <v>60</v>
      </c>
      <c r="N8" s="122">
        <v>67</v>
      </c>
      <c r="O8" s="122">
        <v>67</v>
      </c>
      <c r="P8" s="122">
        <v>68</v>
      </c>
      <c r="Q8" s="123">
        <v>68</v>
      </c>
      <c r="R8" s="123">
        <v>71</v>
      </c>
      <c r="S8" s="123">
        <v>72</v>
      </c>
      <c r="T8" s="122">
        <v>74</v>
      </c>
      <c r="U8" s="122">
        <v>74</v>
      </c>
      <c r="V8" s="122">
        <v>72</v>
      </c>
      <c r="W8" s="122">
        <v>93</v>
      </c>
      <c r="X8" s="122">
        <v>70</v>
      </c>
      <c r="Y8" s="122">
        <v>65</v>
      </c>
      <c r="Z8" s="127">
        <f>+Stored!C7</f>
        <v>65</v>
      </c>
      <c r="AA8" s="127">
        <f>+Stored!E7</f>
        <v>67</v>
      </c>
      <c r="AB8" s="128">
        <v>83</v>
      </c>
      <c r="AC8" s="128">
        <v>83</v>
      </c>
      <c r="AD8" s="128">
        <v>83</v>
      </c>
      <c r="AE8" s="128">
        <v>83</v>
      </c>
      <c r="AF8" s="121" t="s">
        <v>51</v>
      </c>
      <c r="AG8" s="112">
        <f>+'[2]WNA statistics'!P6</f>
        <v>916.6666666666666</v>
      </c>
      <c r="AH8" s="125">
        <f>+AG8/Z8</f>
        <v>14.102564102564102</v>
      </c>
      <c r="AI8" s="112">
        <f>+'[2]WNA statistics'!B6/0.024</f>
        <v>929.1666666666666</v>
      </c>
      <c r="AJ8" s="112">
        <f>+AI8/Z8/AI$26</f>
        <v>43.31779331779331</v>
      </c>
      <c r="AK8" s="121" t="s">
        <v>51</v>
      </c>
      <c r="BA8" s="150"/>
    </row>
    <row r="9" spans="2:37" ht="12.75" customHeight="1">
      <c r="B9" s="121" t="s">
        <v>36</v>
      </c>
      <c r="C9" s="122">
        <v>375</v>
      </c>
      <c r="D9" s="122">
        <v>200</v>
      </c>
      <c r="E9" s="122">
        <v>200</v>
      </c>
      <c r="F9" s="122">
        <v>300</v>
      </c>
      <c r="G9" s="122">
        <v>640</v>
      </c>
      <c r="H9" s="122">
        <v>750</v>
      </c>
      <c r="I9" s="122">
        <v>900</v>
      </c>
      <c r="J9" s="122">
        <v>1000</v>
      </c>
      <c r="K9" s="122">
        <v>1120</v>
      </c>
      <c r="L9" s="122">
        <v>1200</v>
      </c>
      <c r="M9" s="122">
        <v>1050</v>
      </c>
      <c r="N9" s="122">
        <v>1150</v>
      </c>
      <c r="O9" s="122">
        <v>1190</v>
      </c>
      <c r="P9" s="122">
        <v>1200</v>
      </c>
      <c r="Q9" s="123">
        <v>1264</v>
      </c>
      <c r="R9" s="123">
        <v>1130</v>
      </c>
      <c r="S9" s="123">
        <v>1165</v>
      </c>
      <c r="T9" s="122">
        <v>1141</v>
      </c>
      <c r="U9" s="122">
        <v>1141</v>
      </c>
      <c r="V9" s="122">
        <v>1146</v>
      </c>
      <c r="W9" s="123">
        <v>1135</v>
      </c>
      <c r="X9" s="123">
        <v>1100</v>
      </c>
      <c r="Y9" s="123">
        <v>1150</v>
      </c>
      <c r="Z9" s="123">
        <f>+Stored!C8</f>
        <v>1100</v>
      </c>
      <c r="AA9" s="123">
        <f>+Stored!E8</f>
        <v>1100</v>
      </c>
      <c r="AB9" s="124">
        <v>1150</v>
      </c>
      <c r="AC9" s="124">
        <v>1150</v>
      </c>
      <c r="AD9" s="124">
        <v>1150</v>
      </c>
      <c r="AE9" s="124">
        <v>1150</v>
      </c>
      <c r="AF9" s="121" t="s">
        <v>36</v>
      </c>
      <c r="AG9" s="112">
        <f>+'[2]WNA statistics'!P7</f>
        <v>17862.5</v>
      </c>
      <c r="AH9" s="125">
        <f>+AG9/Z9</f>
        <v>16.238636363636363</v>
      </c>
      <c r="AI9" s="112">
        <f>+'[2]WNA statistics'!B7/0.024</f>
        <v>17954.166666666664</v>
      </c>
      <c r="AJ9" s="112">
        <f>+AI9/Z9/AI$26</f>
        <v>49.4605142332415</v>
      </c>
      <c r="AK9" s="121" t="s">
        <v>36</v>
      </c>
    </row>
    <row r="10" spans="2:37" ht="12.75" customHeight="1">
      <c r="B10" s="121" t="s">
        <v>39</v>
      </c>
      <c r="C10" s="122">
        <v>270</v>
      </c>
      <c r="D10" s="122">
        <v>300</v>
      </c>
      <c r="E10" s="122">
        <v>300</v>
      </c>
      <c r="F10" s="122">
        <v>350</v>
      </c>
      <c r="G10" s="122">
        <v>430</v>
      </c>
      <c r="H10" s="122">
        <v>380</v>
      </c>
      <c r="I10" s="122">
        <v>320</v>
      </c>
      <c r="J10" s="122">
        <v>360</v>
      </c>
      <c r="K10" s="122">
        <v>490</v>
      </c>
      <c r="L10" s="122">
        <v>510</v>
      </c>
      <c r="M10" s="122">
        <v>500</v>
      </c>
      <c r="N10" s="122">
        <v>490</v>
      </c>
      <c r="O10" s="122">
        <v>490</v>
      </c>
      <c r="P10" s="122">
        <v>470</v>
      </c>
      <c r="Q10" s="123">
        <v>450</v>
      </c>
      <c r="R10" s="123">
        <v>450</v>
      </c>
      <c r="S10" s="123">
        <v>450</v>
      </c>
      <c r="T10" s="122">
        <v>430</v>
      </c>
      <c r="U10" s="122">
        <v>420</v>
      </c>
      <c r="V10" s="122">
        <v>410</v>
      </c>
      <c r="W10" s="122">
        <v>420</v>
      </c>
      <c r="X10" s="122">
        <v>470</v>
      </c>
      <c r="Y10" s="122">
        <v>410</v>
      </c>
      <c r="Z10" s="122">
        <f>+Stored!C9</f>
        <v>410</v>
      </c>
      <c r="AA10" s="122">
        <f>+Stored!E9</f>
        <v>410</v>
      </c>
      <c r="AB10" s="124">
        <v>300</v>
      </c>
      <c r="AC10" s="124">
        <v>200</v>
      </c>
      <c r="AD10" s="124">
        <v>60</v>
      </c>
      <c r="AE10" s="129">
        <v>0</v>
      </c>
      <c r="AF10" s="121" t="s">
        <v>39</v>
      </c>
      <c r="AG10" s="112">
        <f>+'[2]WNA statistics'!P8</f>
        <v>6612.5</v>
      </c>
      <c r="AH10" s="125">
        <f>+AG10/Z10</f>
        <v>16.128048780487806</v>
      </c>
      <c r="AI10" s="112">
        <f>+'[2]WNA statistics'!B8/0.024</f>
        <v>6441.666666666666</v>
      </c>
      <c r="AJ10" s="112">
        <f>+AI10/Z10/AI$26</f>
        <v>47.61024882976102</v>
      </c>
      <c r="AK10" s="121" t="s">
        <v>39</v>
      </c>
    </row>
    <row r="11" spans="2:37" ht="12.75" customHeight="1">
      <c r="B11" s="121" t="s">
        <v>53</v>
      </c>
      <c r="C11" s="122" t="s">
        <v>216</v>
      </c>
      <c r="D11" s="122" t="s">
        <v>216</v>
      </c>
      <c r="E11" s="122" t="s">
        <v>216</v>
      </c>
      <c r="F11" s="122" t="s">
        <v>216</v>
      </c>
      <c r="G11" s="122" t="s">
        <v>216</v>
      </c>
      <c r="H11" s="122" t="s">
        <v>216</v>
      </c>
      <c r="I11" s="122" t="s">
        <v>216</v>
      </c>
      <c r="J11" s="122" t="s">
        <v>216</v>
      </c>
      <c r="K11" s="122" t="s">
        <v>216</v>
      </c>
      <c r="L11" s="122" t="s">
        <v>216</v>
      </c>
      <c r="M11" s="122" t="s">
        <v>216</v>
      </c>
      <c r="N11" s="122" t="s">
        <v>216</v>
      </c>
      <c r="O11" s="122" t="s">
        <v>216</v>
      </c>
      <c r="P11" s="122">
        <v>52</v>
      </c>
      <c r="Q11" s="123">
        <v>55</v>
      </c>
      <c r="R11" s="123">
        <v>55</v>
      </c>
      <c r="S11" s="123">
        <v>80</v>
      </c>
      <c r="T11" s="122">
        <v>48</v>
      </c>
      <c r="U11" s="122">
        <v>45</v>
      </c>
      <c r="V11" s="122">
        <v>38</v>
      </c>
      <c r="W11" s="122">
        <v>45</v>
      </c>
      <c r="X11" s="122">
        <v>48</v>
      </c>
      <c r="Y11" s="122">
        <v>65</v>
      </c>
      <c r="Z11" s="122">
        <f>+Stored!C10</f>
        <v>46</v>
      </c>
      <c r="AA11" s="122">
        <f>+Stored!E10</f>
        <v>44</v>
      </c>
      <c r="AB11" s="130">
        <v>46</v>
      </c>
      <c r="AC11" s="130">
        <v>46</v>
      </c>
      <c r="AD11" s="130">
        <v>46</v>
      </c>
      <c r="AE11" s="130">
        <v>46</v>
      </c>
      <c r="AF11" s="121" t="s">
        <v>53</v>
      </c>
      <c r="AG11" s="112">
        <f>+'[2]WNA statistics'!P9</f>
        <v>520.8333333333334</v>
      </c>
      <c r="AH11" s="125">
        <f>+AG11/Z11</f>
        <v>11.322463768115943</v>
      </c>
      <c r="AI11" s="112">
        <f>+'[2]WNA statistics'!B9/0.024</f>
        <v>541.6666666666666</v>
      </c>
      <c r="AJ11" s="112">
        <f>+AI11/Z11/AI$26</f>
        <v>35.68291611769872</v>
      </c>
      <c r="AK11" s="121" t="s">
        <v>53</v>
      </c>
    </row>
    <row r="12" spans="2:37" ht="12.75" customHeight="1">
      <c r="B12" s="121" t="s">
        <v>217</v>
      </c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3"/>
      <c r="R12" s="123"/>
      <c r="S12" s="123"/>
      <c r="T12" s="122"/>
      <c r="U12" s="122"/>
      <c r="V12" s="122"/>
      <c r="W12" s="122"/>
      <c r="X12" s="122"/>
      <c r="Y12" s="122"/>
      <c r="Z12" s="122">
        <f>+Stored!C11</f>
        <v>0</v>
      </c>
      <c r="AA12" s="122">
        <f>+Stored!E11</f>
        <v>0</v>
      </c>
      <c r="AB12" s="130"/>
      <c r="AC12" s="130"/>
      <c r="AD12" s="130"/>
      <c r="AE12" s="130"/>
      <c r="AF12" s="121" t="s">
        <v>217</v>
      </c>
      <c r="AH12" s="125"/>
      <c r="AK12" s="121" t="s">
        <v>217</v>
      </c>
    </row>
    <row r="13" spans="2:37" ht="12.75" customHeight="1">
      <c r="B13" s="121" t="s">
        <v>56</v>
      </c>
      <c r="E13" s="112">
        <f aca="true" t="shared" si="1" ref="E13:Y13">+BA6</f>
        <v>56.81818181818182</v>
      </c>
      <c r="F13" s="112">
        <f t="shared" si="1"/>
        <v>56.81818181818182</v>
      </c>
      <c r="G13" s="112">
        <f t="shared" si="1"/>
        <v>56.81818181818182</v>
      </c>
      <c r="H13" s="112">
        <f t="shared" si="1"/>
        <v>113.63636363636364</v>
      </c>
      <c r="I13" s="112">
        <f t="shared" si="1"/>
        <v>113.63636363636364</v>
      </c>
      <c r="J13" s="112">
        <f t="shared" si="1"/>
        <v>113.63636363636364</v>
      </c>
      <c r="K13" s="112">
        <f t="shared" si="1"/>
        <v>113.63636363636364</v>
      </c>
      <c r="L13" s="112">
        <f t="shared" si="1"/>
        <v>113.63636363636364</v>
      </c>
      <c r="M13" s="112">
        <f t="shared" si="1"/>
        <v>113.63636363636364</v>
      </c>
      <c r="N13" s="112">
        <f t="shared" si="1"/>
        <v>113.63636363636364</v>
      </c>
      <c r="O13" s="112">
        <f t="shared" si="1"/>
        <v>113.63636363636364</v>
      </c>
      <c r="P13" s="112">
        <f t="shared" si="1"/>
        <v>113.63636363636364</v>
      </c>
      <c r="Q13" s="112">
        <f t="shared" si="1"/>
        <v>113.63636363636364</v>
      </c>
      <c r="R13" s="112">
        <f t="shared" si="1"/>
        <v>113.63636363636364</v>
      </c>
      <c r="S13" s="112">
        <f t="shared" si="1"/>
        <v>113.63636363636364</v>
      </c>
      <c r="T13" s="112">
        <f t="shared" si="1"/>
        <v>113.63636363636364</v>
      </c>
      <c r="U13" s="112">
        <f t="shared" si="1"/>
        <v>113.63636363636364</v>
      </c>
      <c r="V13" s="112">
        <f t="shared" si="1"/>
        <v>113.63636363636364</v>
      </c>
      <c r="W13" s="112">
        <f t="shared" si="1"/>
        <v>113.63636363636364</v>
      </c>
      <c r="X13" s="112">
        <f t="shared" si="1"/>
        <v>113.63636363636364</v>
      </c>
      <c r="Y13" s="112">
        <f t="shared" si="1"/>
        <v>113.63636363636364</v>
      </c>
      <c r="Z13" s="112">
        <f>+Y13</f>
        <v>113.63636363636364</v>
      </c>
      <c r="AA13" s="112">
        <f>+Y13</f>
        <v>113.63636363636364</v>
      </c>
      <c r="AB13" s="126">
        <f>+Z13</f>
        <v>113.63636363636364</v>
      </c>
      <c r="AC13" s="126"/>
      <c r="AD13" s="126"/>
      <c r="AE13" s="126"/>
      <c r="AF13" s="121" t="s">
        <v>56</v>
      </c>
      <c r="AG13" s="112">
        <f>+'[2]WNA statistics'!P10</f>
        <v>333.3333333333333</v>
      </c>
      <c r="AH13" s="125"/>
      <c r="AI13" s="112">
        <f>+'[2]WNA statistics'!B10/0.024</f>
        <v>429.1666666666667</v>
      </c>
      <c r="AK13" s="121" t="s">
        <v>56</v>
      </c>
    </row>
    <row r="14" spans="2:37" ht="12.75" customHeight="1">
      <c r="B14" s="121" t="s">
        <v>57</v>
      </c>
      <c r="C14" s="122">
        <v>16</v>
      </c>
      <c r="D14" s="122">
        <v>16</v>
      </c>
      <c r="E14" s="122">
        <v>12</v>
      </c>
      <c r="F14" s="122">
        <v>12</v>
      </c>
      <c r="G14" s="122">
        <v>14</v>
      </c>
      <c r="H14" s="122">
        <v>14</v>
      </c>
      <c r="I14" s="122">
        <v>14</v>
      </c>
      <c r="J14" s="122">
        <v>15</v>
      </c>
      <c r="K14" s="122">
        <v>17</v>
      </c>
      <c r="L14" s="122">
        <v>15</v>
      </c>
      <c r="M14" s="122">
        <v>15</v>
      </c>
      <c r="N14" s="122">
        <v>15</v>
      </c>
      <c r="O14" s="122">
        <v>14</v>
      </c>
      <c r="P14" s="122">
        <v>14</v>
      </c>
      <c r="Q14" s="123">
        <v>14</v>
      </c>
      <c r="R14" s="123">
        <v>12</v>
      </c>
      <c r="S14" s="123">
        <v>12</v>
      </c>
      <c r="T14" s="122">
        <v>12</v>
      </c>
      <c r="U14" s="122">
        <v>12</v>
      </c>
      <c r="V14" s="122">
        <v>12</v>
      </c>
      <c r="W14" s="122">
        <v>12</v>
      </c>
      <c r="X14" s="122">
        <v>12</v>
      </c>
      <c r="Y14" s="122">
        <v>12</v>
      </c>
      <c r="Z14" s="122">
        <f>+Stored!C13</f>
        <v>12</v>
      </c>
      <c r="AA14" s="122">
        <f>+Stored!E13</f>
        <v>12</v>
      </c>
      <c r="AB14" s="124">
        <v>10</v>
      </c>
      <c r="AC14" s="124">
        <v>10</v>
      </c>
      <c r="AD14" s="124">
        <v>10</v>
      </c>
      <c r="AE14" s="124">
        <v>10</v>
      </c>
      <c r="AF14" s="121" t="s">
        <v>57</v>
      </c>
      <c r="AG14" s="112">
        <f>+'[2]WNA statistics'!P11</f>
        <v>137.49999999999997</v>
      </c>
      <c r="AH14" s="125">
        <f>+AG14/Z14</f>
        <v>11.45833333333333</v>
      </c>
      <c r="AI14" s="112">
        <f>+'[2]WNA statistics'!B11/0.024</f>
        <v>158.33333333333331</v>
      </c>
      <c r="AJ14" s="112">
        <f>+AI14/Z14/AI$26</f>
        <v>39.983164983164976</v>
      </c>
      <c r="AK14" s="121" t="s">
        <v>57</v>
      </c>
    </row>
    <row r="15" spans="2:37" ht="12.75" customHeight="1">
      <c r="B15" s="121" t="s">
        <v>55</v>
      </c>
      <c r="Q15" s="112">
        <v>90</v>
      </c>
      <c r="R15" s="112">
        <f aca="true" t="shared" si="2" ref="R15:AA15">+Q15</f>
        <v>90</v>
      </c>
      <c r="S15" s="112">
        <f t="shared" si="2"/>
        <v>90</v>
      </c>
      <c r="T15" s="112">
        <f t="shared" si="2"/>
        <v>90</v>
      </c>
      <c r="U15" s="112">
        <f t="shared" si="2"/>
        <v>90</v>
      </c>
      <c r="V15" s="112">
        <f t="shared" si="2"/>
        <v>90</v>
      </c>
      <c r="W15" s="112">
        <f t="shared" si="2"/>
        <v>90</v>
      </c>
      <c r="X15" s="112">
        <f t="shared" si="2"/>
        <v>90</v>
      </c>
      <c r="Y15" s="112">
        <f t="shared" si="2"/>
        <v>90</v>
      </c>
      <c r="Z15" s="112">
        <f t="shared" si="2"/>
        <v>90</v>
      </c>
      <c r="AA15" s="112">
        <f t="shared" si="2"/>
        <v>90</v>
      </c>
      <c r="AB15" s="126">
        <v>180</v>
      </c>
      <c r="AC15" s="126">
        <v>180</v>
      </c>
      <c r="AD15" s="126">
        <v>180</v>
      </c>
      <c r="AE15" s="126"/>
      <c r="AF15" s="121" t="s">
        <v>55</v>
      </c>
      <c r="AG15" s="112">
        <f>+'[2]WNA statistics'!P12</f>
        <v>216.66666666666669</v>
      </c>
      <c r="AH15" s="125"/>
      <c r="AI15" s="112">
        <f>+'[2]WNA statistics'!B12/0.024</f>
        <v>212.49999999999997</v>
      </c>
      <c r="AK15" s="121" t="s">
        <v>55</v>
      </c>
    </row>
    <row r="16" spans="2:37" ht="12.75" customHeight="1">
      <c r="B16" s="121" t="s">
        <v>47</v>
      </c>
      <c r="Z16" s="112">
        <f>+Stored!C15</f>
        <v>53</v>
      </c>
      <c r="AA16" s="112">
        <f>+Stored!E15</f>
        <v>51</v>
      </c>
      <c r="AB16" s="126"/>
      <c r="AC16" s="126"/>
      <c r="AD16" s="126"/>
      <c r="AE16" s="126"/>
      <c r="AF16" s="121" t="s">
        <v>47</v>
      </c>
      <c r="AG16" s="112">
        <f>+'[2]WNA statistics'!P13</f>
        <v>691.6666666666667</v>
      </c>
      <c r="AH16" s="125"/>
      <c r="AI16" s="112">
        <f>+'[2]WNA statistics'!B13/0.024</f>
        <v>679.1666666666666</v>
      </c>
      <c r="AK16" s="121" t="s">
        <v>47</v>
      </c>
    </row>
    <row r="17" spans="2:37" ht="12.75" customHeight="1">
      <c r="B17" s="121" t="s">
        <v>58</v>
      </c>
      <c r="C17" s="122" t="s">
        <v>216</v>
      </c>
      <c r="D17" s="122" t="s">
        <v>216</v>
      </c>
      <c r="E17" s="122" t="s">
        <v>216</v>
      </c>
      <c r="F17" s="122" t="s">
        <v>216</v>
      </c>
      <c r="G17" s="122" t="s">
        <v>216</v>
      </c>
      <c r="H17" s="122" t="s">
        <v>216</v>
      </c>
      <c r="I17" s="122" t="s">
        <v>216</v>
      </c>
      <c r="J17" s="122" t="s">
        <v>216</v>
      </c>
      <c r="K17" s="122" t="s">
        <v>216</v>
      </c>
      <c r="L17" s="122" t="s">
        <v>216</v>
      </c>
      <c r="M17" s="122" t="s">
        <v>216</v>
      </c>
      <c r="N17" s="122" t="s">
        <v>216</v>
      </c>
      <c r="O17" s="122" t="s">
        <v>216</v>
      </c>
      <c r="P17" s="122" t="s">
        <v>216</v>
      </c>
      <c r="Q17" s="122" t="s">
        <v>216</v>
      </c>
      <c r="R17" s="122" t="s">
        <v>216</v>
      </c>
      <c r="S17" s="122" t="s">
        <v>216</v>
      </c>
      <c r="T17" s="122">
        <f>0.75*18</f>
        <v>13.5</v>
      </c>
      <c r="U17" s="122">
        <f>+T17</f>
        <v>13.5</v>
      </c>
      <c r="V17" s="122">
        <v>18</v>
      </c>
      <c r="W17" s="122">
        <f>+V17</f>
        <v>18</v>
      </c>
      <c r="X17" s="122">
        <f>+W17</f>
        <v>18</v>
      </c>
      <c r="Y17" s="122">
        <f>+X17</f>
        <v>18</v>
      </c>
      <c r="Z17" s="122">
        <f>+Y17</f>
        <v>18</v>
      </c>
      <c r="AA17" s="122">
        <f>+Z17</f>
        <v>18</v>
      </c>
      <c r="AB17" s="128">
        <f>18*50%</f>
        <v>9</v>
      </c>
      <c r="AC17" s="128">
        <f>18*5/6</f>
        <v>15</v>
      </c>
      <c r="AD17" s="128">
        <f>18*5/6</f>
        <v>15</v>
      </c>
      <c r="AE17" s="128">
        <f>18*5/6</f>
        <v>15</v>
      </c>
      <c r="AF17" s="121" t="s">
        <v>58</v>
      </c>
      <c r="AG17" s="112">
        <f>+'[2]WNA statistics'!P14</f>
        <v>220.83333333333331</v>
      </c>
      <c r="AH17" s="125">
        <f>+AG17/Z17</f>
        <v>12.268518518518517</v>
      </c>
      <c r="AI17" s="112">
        <f>+'[2]WNA statistics'!B14/0.024</f>
        <v>233.33333333333331</v>
      </c>
      <c r="AJ17" s="131">
        <f>+AI17/Z17/AI$26</f>
        <v>39.28170594837261</v>
      </c>
      <c r="AK17" s="121" t="s">
        <v>58</v>
      </c>
    </row>
    <row r="18" spans="2:37" ht="12.75">
      <c r="B18" s="121" t="s">
        <v>43</v>
      </c>
      <c r="C18" s="122">
        <v>60</v>
      </c>
      <c r="D18" s="122">
        <v>110</v>
      </c>
      <c r="E18" s="122">
        <v>120</v>
      </c>
      <c r="F18" s="122">
        <v>160</v>
      </c>
      <c r="G18" s="122">
        <v>203</v>
      </c>
      <c r="H18" s="122">
        <v>206</v>
      </c>
      <c r="I18" s="122">
        <v>235</v>
      </c>
      <c r="J18" s="122">
        <v>191</v>
      </c>
      <c r="K18" s="122">
        <v>187</v>
      </c>
      <c r="L18" s="122">
        <v>160</v>
      </c>
      <c r="M18" s="122">
        <v>168</v>
      </c>
      <c r="N18" s="122">
        <v>151</v>
      </c>
      <c r="O18" s="122">
        <v>177</v>
      </c>
      <c r="P18" s="122">
        <v>168</v>
      </c>
      <c r="Q18" s="123">
        <v>158</v>
      </c>
      <c r="R18" s="123">
        <v>192</v>
      </c>
      <c r="S18" s="123">
        <v>97</v>
      </c>
      <c r="T18" s="122">
        <v>139</v>
      </c>
      <c r="U18" s="122">
        <v>181</v>
      </c>
      <c r="V18" s="122">
        <v>137</v>
      </c>
      <c r="W18" s="122">
        <v>150</v>
      </c>
      <c r="X18" s="122">
        <v>203</v>
      </c>
      <c r="Y18" s="122">
        <v>107</v>
      </c>
      <c r="Z18" s="127">
        <f>+Stored!C17</f>
        <v>177</v>
      </c>
      <c r="AA18" s="127">
        <f>+Stored!E17</f>
        <v>128</v>
      </c>
      <c r="AB18" s="128">
        <v>150</v>
      </c>
      <c r="AC18" s="128">
        <v>156</v>
      </c>
      <c r="AD18" s="128">
        <v>138</v>
      </c>
      <c r="AE18" s="128">
        <v>172</v>
      </c>
      <c r="AF18" s="121" t="s">
        <v>43</v>
      </c>
      <c r="AG18" s="112">
        <f>+'[2]WNA statistics'!P15</f>
        <v>2391.6666666666665</v>
      </c>
      <c r="AH18" s="125">
        <f>+AG18/Z18</f>
        <v>13.512241054613936</v>
      </c>
      <c r="AI18" s="112">
        <f>+'[2]WNA statistics'!B15/0.024</f>
        <v>2279.1666666666665</v>
      </c>
      <c r="AJ18" s="112">
        <f>+AI18/Z18/AI$26</f>
        <v>39.02014495234834</v>
      </c>
      <c r="AK18" s="121" t="s">
        <v>43</v>
      </c>
    </row>
    <row r="19" spans="2:37" ht="12.75">
      <c r="B19" s="121" t="s">
        <v>41</v>
      </c>
      <c r="C19" s="122">
        <v>100</v>
      </c>
      <c r="D19" s="122">
        <v>100</v>
      </c>
      <c r="E19" s="122">
        <v>245</v>
      </c>
      <c r="F19" s="122">
        <v>238</v>
      </c>
      <c r="G19" s="122">
        <v>296</v>
      </c>
      <c r="H19" s="122">
        <v>236</v>
      </c>
      <c r="I19" s="122">
        <v>250</v>
      </c>
      <c r="J19" s="122">
        <v>190</v>
      </c>
      <c r="K19" s="122">
        <v>230</v>
      </c>
      <c r="L19" s="122">
        <v>250</v>
      </c>
      <c r="M19" s="122">
        <v>250</v>
      </c>
      <c r="N19" s="122">
        <v>200</v>
      </c>
      <c r="O19" s="122">
        <v>212</v>
      </c>
      <c r="P19" s="122">
        <v>213</v>
      </c>
      <c r="Q19" s="123">
        <v>235</v>
      </c>
      <c r="R19" s="123">
        <v>238</v>
      </c>
      <c r="S19" s="123">
        <v>238</v>
      </c>
      <c r="T19" s="122">
        <v>240</v>
      </c>
      <c r="U19" s="122">
        <v>219</v>
      </c>
      <c r="V19" s="122">
        <v>225</v>
      </c>
      <c r="W19" s="122">
        <v>228</v>
      </c>
      <c r="X19" s="122">
        <v>196</v>
      </c>
      <c r="Y19" s="122">
        <v>112</v>
      </c>
      <c r="Z19" s="127">
        <f>+Stored!C18</f>
        <v>254</v>
      </c>
      <c r="AA19" s="127">
        <f>+Stored!E18</f>
        <v>310</v>
      </c>
      <c r="AB19" s="128">
        <v>215</v>
      </c>
      <c r="AC19" s="128">
        <v>215</v>
      </c>
      <c r="AD19" s="124" t="s">
        <v>216</v>
      </c>
      <c r="AE19" s="124" t="s">
        <v>216</v>
      </c>
      <c r="AF19" s="121" t="s">
        <v>41</v>
      </c>
      <c r="AG19" s="112">
        <f>+'[2]WNA statistics'!P16</f>
        <v>2712.5</v>
      </c>
      <c r="AH19" s="125">
        <f>+AG19/Z19</f>
        <v>10.679133858267717</v>
      </c>
      <c r="AI19" s="112">
        <f>+'[2]WNA statistics'!B16/0.024</f>
        <v>2895.8333333333335</v>
      </c>
      <c r="AJ19" s="112">
        <f>+AI19/Z19/AI$26</f>
        <v>34.54823828839577</v>
      </c>
      <c r="AK19" s="121" t="s">
        <v>41</v>
      </c>
    </row>
    <row r="20" spans="2:37" ht="12.75">
      <c r="B20" s="121" t="s">
        <v>49</v>
      </c>
      <c r="C20" s="122">
        <v>60</v>
      </c>
      <c r="D20" s="122">
        <v>60</v>
      </c>
      <c r="E20" s="122">
        <v>60</v>
      </c>
      <c r="F20" s="122">
        <v>85</v>
      </c>
      <c r="G20" s="122">
        <v>85</v>
      </c>
      <c r="H20" s="122">
        <v>80</v>
      </c>
      <c r="I20" s="122">
        <v>85</v>
      </c>
      <c r="J20" s="122">
        <v>85</v>
      </c>
      <c r="K20" s="122">
        <v>85</v>
      </c>
      <c r="L20" s="122">
        <v>85</v>
      </c>
      <c r="M20" s="122">
        <v>85</v>
      </c>
      <c r="N20" s="122">
        <v>85</v>
      </c>
      <c r="O20" s="122">
        <v>71</v>
      </c>
      <c r="P20" s="122">
        <v>77</v>
      </c>
      <c r="Q20" s="123">
        <v>64</v>
      </c>
      <c r="R20" s="123">
        <v>64</v>
      </c>
      <c r="S20" s="123">
        <v>64</v>
      </c>
      <c r="T20" s="122">
        <v>64</v>
      </c>
      <c r="U20" s="122">
        <v>64</v>
      </c>
      <c r="V20" s="122">
        <v>62</v>
      </c>
      <c r="W20" s="122">
        <v>64</v>
      </c>
      <c r="X20" s="122">
        <v>57</v>
      </c>
      <c r="Y20" s="122">
        <v>51</v>
      </c>
      <c r="Z20" s="122">
        <f>+Stored!C19</f>
        <v>53</v>
      </c>
      <c r="AA20" s="122">
        <f>+Stored!E19</f>
        <v>68</v>
      </c>
      <c r="AB20" s="124">
        <v>57</v>
      </c>
      <c r="AC20" s="124">
        <v>57</v>
      </c>
      <c r="AD20" s="124">
        <v>57</v>
      </c>
      <c r="AE20" s="124">
        <v>57</v>
      </c>
      <c r="AF20" s="121" t="s">
        <v>49</v>
      </c>
      <c r="AG20" s="112">
        <f>+'[2]WNA statistics'!P17</f>
        <v>1099.9999999999998</v>
      </c>
      <c r="AH20" s="125">
        <f>+AG20/Z20</f>
        <v>20.75471698113207</v>
      </c>
      <c r="AI20" s="112">
        <f>+'[2]WNA statistics'!B17/0.024</f>
        <v>920.8333333333334</v>
      </c>
      <c r="AJ20" s="112">
        <f>+AI20/Z20/AI$26</f>
        <v>52.64913283781208</v>
      </c>
      <c r="AK20" s="121" t="s">
        <v>49</v>
      </c>
    </row>
    <row r="21" spans="2:37" ht="12.75">
      <c r="B21" s="121" t="s">
        <v>37</v>
      </c>
      <c r="C21" s="122">
        <v>900</v>
      </c>
      <c r="D21" s="122">
        <v>820</v>
      </c>
      <c r="E21" s="122">
        <v>775</v>
      </c>
      <c r="F21" s="122">
        <v>775</v>
      </c>
      <c r="G21" s="122">
        <v>843</v>
      </c>
      <c r="H21" s="122">
        <v>919</v>
      </c>
      <c r="I21" s="122">
        <v>884</v>
      </c>
      <c r="J21" s="122">
        <v>910</v>
      </c>
      <c r="K21" s="122">
        <v>1022</v>
      </c>
      <c r="L21" s="122">
        <v>1022</v>
      </c>
      <c r="M21" s="122">
        <v>997</v>
      </c>
      <c r="N21" s="122">
        <v>1080</v>
      </c>
      <c r="O21" s="122">
        <v>1286</v>
      </c>
      <c r="P21" s="122">
        <v>1713</v>
      </c>
      <c r="Q21" s="123">
        <v>781</v>
      </c>
      <c r="R21" s="123">
        <v>820</v>
      </c>
      <c r="S21" s="123">
        <v>865</v>
      </c>
      <c r="T21" s="122">
        <v>789</v>
      </c>
      <c r="U21" s="122">
        <v>800</v>
      </c>
      <c r="V21" s="122">
        <v>827</v>
      </c>
      <c r="W21" s="122">
        <v>1166</v>
      </c>
      <c r="X21" s="122">
        <v>922</v>
      </c>
      <c r="Y21" s="122">
        <v>240</v>
      </c>
      <c r="Z21" s="127">
        <f>+Stored!C20</f>
        <v>630</v>
      </c>
      <c r="AA21" s="127">
        <f>+Stored!E20</f>
        <v>630</v>
      </c>
      <c r="AB21" s="128">
        <v>240</v>
      </c>
      <c r="AC21" s="128">
        <v>180</v>
      </c>
      <c r="AD21" s="128">
        <v>90</v>
      </c>
      <c r="AE21" s="128">
        <v>30</v>
      </c>
      <c r="AF21" s="121" t="s">
        <v>37</v>
      </c>
      <c r="AG21" s="112">
        <f>+'[2]WNA statistics'!P18</f>
        <v>2883.3333333333335</v>
      </c>
      <c r="AH21" s="125">
        <f>+AG21/Z21</f>
        <v>4.576719576719577</v>
      </c>
      <c r="AI21" s="112">
        <f>+'[2]WNA statistics'!B18/0.024</f>
        <v>3133.3333333333335</v>
      </c>
      <c r="AJ21" s="112">
        <f>+AI21/Z21/AI$26</f>
        <v>15.07134840468174</v>
      </c>
      <c r="AK21" s="121" t="s">
        <v>37</v>
      </c>
    </row>
    <row r="22" s="145" customFormat="1" ht="11.25"/>
    <row r="23" spans="2:37" ht="12.75">
      <c r="B23" s="140" t="s">
        <v>228</v>
      </c>
      <c r="C23" s="122"/>
      <c r="D23" s="122"/>
      <c r="E23" s="122"/>
      <c r="F23" s="122"/>
      <c r="G23" s="122"/>
      <c r="H23" s="122"/>
      <c r="I23" s="122"/>
      <c r="K23" s="151">
        <f aca="true" t="shared" si="3" ref="K23:AA23">+K26/$K26</f>
        <v>1</v>
      </c>
      <c r="L23" s="151">
        <f t="shared" si="3"/>
        <v>1.0231305033512945</v>
      </c>
      <c r="M23" s="151">
        <f t="shared" si="3"/>
        <v>0.9658825075568406</v>
      </c>
      <c r="N23" s="151">
        <f t="shared" si="3"/>
        <v>0.9965304244973058</v>
      </c>
      <c r="O23" s="151">
        <f t="shared" si="3"/>
        <v>1.0754632671835984</v>
      </c>
      <c r="P23" s="151">
        <f t="shared" si="3"/>
        <v>1.2304376396372716</v>
      </c>
      <c r="Q23" s="151">
        <f t="shared" si="3"/>
        <v>1.0005782625837822</v>
      </c>
      <c r="R23" s="151">
        <f t="shared" si="3"/>
        <v>0.9716651333946642</v>
      </c>
      <c r="S23" s="151">
        <f t="shared" si="3"/>
        <v>0.9988434748324352</v>
      </c>
      <c r="T23" s="151">
        <f t="shared" si="3"/>
        <v>0.9469444079379682</v>
      </c>
      <c r="U23" s="151">
        <f t="shared" si="3"/>
        <v>0.9674727296622421</v>
      </c>
      <c r="V23" s="151">
        <f t="shared" si="3"/>
        <v>0.961834669470364</v>
      </c>
      <c r="W23" s="151">
        <f t="shared" si="3"/>
        <v>1.0647654093836247</v>
      </c>
      <c r="X23" s="151">
        <f t="shared" si="3"/>
        <v>1.0046261006702588</v>
      </c>
      <c r="Y23" s="151">
        <f t="shared" si="3"/>
        <v>0.7591536338546458</v>
      </c>
      <c r="Z23" s="151">
        <f t="shared" si="3"/>
        <v>0.9317650151136811</v>
      </c>
      <c r="AA23" s="151">
        <f t="shared" si="3"/>
        <v>0.9381259035352871</v>
      </c>
      <c r="AB23" s="128"/>
      <c r="AC23" s="128"/>
      <c r="AD23" s="128"/>
      <c r="AE23" s="128"/>
      <c r="AF23" s="152"/>
      <c r="AH23" s="125"/>
      <c r="AK23" s="152"/>
    </row>
    <row r="24" spans="2:37" ht="12.75">
      <c r="B24" s="140" t="s">
        <v>229</v>
      </c>
      <c r="C24" s="122"/>
      <c r="D24" s="122"/>
      <c r="E24" s="122"/>
      <c r="F24" s="122"/>
      <c r="G24" s="122"/>
      <c r="H24" s="122"/>
      <c r="I24" s="122"/>
      <c r="K24" s="153"/>
      <c r="L24" s="153"/>
      <c r="M24" s="151">
        <f>+'[2]BP Nuc Energy Cons TWh'!AD24/'[2]BP Nuc Energy Cons TWh'!$AD24</f>
        <v>1</v>
      </c>
      <c r="N24" s="151">
        <f>+'[2]BP Nuc Energy Cons TWh'!AE24/'[2]BP Nuc Energy Cons TWh'!$AD24</f>
        <v>1.0429097202561874</v>
      </c>
      <c r="O24" s="151">
        <f>+'[2]BP Nuc Energy Cons TWh'!AF24/'[2]BP Nuc Energy Cons TWh'!$AD24</f>
        <v>1.037995374104601</v>
      </c>
      <c r="P24" s="151">
        <f>+'[2]BP Nuc Energy Cons TWh'!AG24/'[2]BP Nuc Energy Cons TWh'!$AD24</f>
        <v>1.0659003135566516</v>
      </c>
      <c r="Q24" s="151">
        <f>+'[2]BP Nuc Energy Cons TWh'!AH24/'[2]BP Nuc Energy Cons TWh'!$AD24</f>
        <v>1.1202358886152763</v>
      </c>
      <c r="R24" s="151">
        <f>+'[2]BP Nuc Energy Cons TWh'!AI24/'[2]BP Nuc Energy Cons TWh'!$AD24</f>
        <v>1.1333924479319684</v>
      </c>
      <c r="S24" s="151">
        <f>+'[2]BP Nuc Energy Cons TWh'!AJ24/'[2]BP Nuc Energy Cons TWh'!$AD24</f>
        <v>1.1242581741067375</v>
      </c>
      <c r="T24" s="151">
        <f>+'[2]BP Nuc Energy Cons TWh'!AK24/'[2]BP Nuc Energy Cons TWh'!$AD24</f>
        <v>1.1408921674937367</v>
      </c>
      <c r="U24" s="151">
        <f>+'[2]BP Nuc Energy Cons TWh'!AL24/'[2]BP Nuc Energy Cons TWh'!$AD24</f>
        <v>1.1428472225931727</v>
      </c>
      <c r="V24" s="151">
        <f>+'[2]BP Nuc Energy Cons TWh'!AM24/'[2]BP Nuc Energy Cons TWh'!$AD24</f>
        <v>1.1835294620393473</v>
      </c>
      <c r="W24" s="151">
        <f>+'[2]BP Nuc Energy Cons TWh'!AN24/'[2]BP Nuc Energy Cons TWh'!$AD24</f>
        <v>1.1991431944318318</v>
      </c>
      <c r="X24" s="151">
        <f>+'[2]BP Nuc Energy Cons TWh'!AO24/'[2]BP Nuc Energy Cons TWh'!$AD24</f>
        <v>1.2094045628635686</v>
      </c>
      <c r="Y24" s="151">
        <f>+'[2]BP Nuc Energy Cons TWh'!AP24/'[2]BP Nuc Energy Cons TWh'!$AD24</f>
        <v>1.2253397091604483</v>
      </c>
      <c r="Z24" s="151">
        <f>+'[2]BP Nuc Energy Cons TWh'!AQ24/'[2]BP Nuc Energy Cons TWh'!$AD24</f>
        <v>1.2081791222422242</v>
      </c>
      <c r="AA24" s="151">
        <f>+'[2]BP Nuc Energy Cons TWh'!AR24/'[2]BP Nuc Energy Cons TWh'!$AD24</f>
        <v>1.2026171309355158</v>
      </c>
      <c r="AB24" s="128"/>
      <c r="AC24" s="128"/>
      <c r="AD24" s="128"/>
      <c r="AE24" s="128"/>
      <c r="AF24" s="152"/>
      <c r="AH24" s="125"/>
      <c r="AK24" s="152"/>
    </row>
    <row r="25" spans="2:37" ht="12.75">
      <c r="B25" s="15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3"/>
      <c r="R25" s="123"/>
      <c r="S25" s="123"/>
      <c r="T25" s="122"/>
      <c r="U25" s="122"/>
      <c r="V25" s="122"/>
      <c r="W25" s="122"/>
      <c r="X25" s="122"/>
      <c r="Y25" s="122"/>
      <c r="Z25" s="127"/>
      <c r="AA25" s="127"/>
      <c r="AB25" s="128"/>
      <c r="AC25" s="128"/>
      <c r="AD25" s="128"/>
      <c r="AE25" s="128"/>
      <c r="AF25" s="152"/>
      <c r="AH25" s="125"/>
      <c r="AK25" s="152"/>
    </row>
    <row r="26" spans="2:39" ht="12.75">
      <c r="B26" s="132"/>
      <c r="C26" s="132">
        <f aca="true" t="shared" si="4" ref="C26:AE26">SUM(C5:C21)</f>
        <v>1887</v>
      </c>
      <c r="D26" s="132">
        <f t="shared" si="4"/>
        <v>1705</v>
      </c>
      <c r="E26" s="132">
        <f t="shared" si="4"/>
        <v>1917.818181818182</v>
      </c>
      <c r="F26" s="132">
        <f t="shared" si="4"/>
        <v>2138.818181818182</v>
      </c>
      <c r="G26" s="132">
        <f t="shared" si="4"/>
        <v>2779.818181818182</v>
      </c>
      <c r="H26" s="132">
        <f t="shared" si="4"/>
        <v>2914.636363636364</v>
      </c>
      <c r="I26" s="132">
        <f t="shared" si="4"/>
        <v>3009.636363636364</v>
      </c>
      <c r="J26" s="132">
        <f t="shared" si="4"/>
        <v>3059.636363636364</v>
      </c>
      <c r="K26" s="132">
        <f t="shared" si="4"/>
        <v>3458.636363636364</v>
      </c>
      <c r="L26" s="132">
        <f t="shared" si="4"/>
        <v>3538.636363636364</v>
      </c>
      <c r="M26" s="132">
        <f t="shared" si="4"/>
        <v>3340.636363636364</v>
      </c>
      <c r="N26" s="132">
        <f t="shared" si="4"/>
        <v>3446.636363636364</v>
      </c>
      <c r="O26" s="132">
        <f t="shared" si="4"/>
        <v>3719.636363636364</v>
      </c>
      <c r="P26" s="132">
        <f t="shared" si="4"/>
        <v>4255.636363636364</v>
      </c>
      <c r="Q26" s="132">
        <f t="shared" si="4"/>
        <v>3460.6363636363635</v>
      </c>
      <c r="R26" s="132">
        <f t="shared" si="4"/>
        <v>3360.636363636364</v>
      </c>
      <c r="S26" s="132">
        <f t="shared" si="4"/>
        <v>3454.6363636363635</v>
      </c>
      <c r="T26" s="132">
        <f t="shared" si="4"/>
        <v>3275.136363636364</v>
      </c>
      <c r="U26" s="132">
        <f t="shared" si="4"/>
        <v>3346.136363636364</v>
      </c>
      <c r="V26" s="132">
        <f t="shared" si="4"/>
        <v>3326.636363636364</v>
      </c>
      <c r="W26" s="132">
        <f t="shared" si="4"/>
        <v>3682.636363636364</v>
      </c>
      <c r="X26" s="132">
        <f t="shared" si="4"/>
        <v>3474.636363636364</v>
      </c>
      <c r="Y26" s="132">
        <f t="shared" si="4"/>
        <v>2625.636363636364</v>
      </c>
      <c r="Z26" s="132">
        <f t="shared" si="4"/>
        <v>3222.636363636364</v>
      </c>
      <c r="AA26" s="132">
        <f t="shared" si="4"/>
        <v>3244.636363636364</v>
      </c>
      <c r="AB26" s="133">
        <f t="shared" si="4"/>
        <v>2751.636363636364</v>
      </c>
      <c r="AC26" s="133">
        <f t="shared" si="4"/>
        <v>2370</v>
      </c>
      <c r="AD26" s="133">
        <f t="shared" si="4"/>
        <v>1907</v>
      </c>
      <c r="AE26" s="133">
        <f t="shared" si="4"/>
        <v>1641</v>
      </c>
      <c r="AF26" s="133"/>
      <c r="AG26" s="140" t="s">
        <v>222</v>
      </c>
      <c r="AI26" s="141">
        <v>0.33</v>
      </c>
      <c r="AM26" s="154" t="s">
        <v>230</v>
      </c>
    </row>
    <row r="27" spans="2:50" ht="12.75">
      <c r="B27" s="134" t="s">
        <v>218</v>
      </c>
      <c r="C27" s="135"/>
      <c r="D27" s="135"/>
      <c r="E27" s="135"/>
      <c r="F27" s="135"/>
      <c r="G27" s="135"/>
      <c r="AB27" s="112">
        <f>+SUM(C26:AA26)</f>
        <v>77646.18181818184</v>
      </c>
      <c r="AM27" s="155"/>
      <c r="AN27" s="237" t="s">
        <v>231</v>
      </c>
      <c r="AO27" s="238"/>
      <c r="AP27" s="155"/>
      <c r="AQ27" s="155"/>
      <c r="AR27" s="155"/>
      <c r="AS27" s="155"/>
      <c r="AT27" s="155"/>
      <c r="AU27" s="155"/>
      <c r="AV27" s="155"/>
      <c r="AW27" s="155"/>
      <c r="AX27" s="155"/>
    </row>
    <row r="28" spans="2:50" ht="12.75">
      <c r="B28" s="136" t="s">
        <v>219</v>
      </c>
      <c r="C28" s="137">
        <f>+'[2]BP Nuc Energy Cons TWh'!T20/0.024</f>
        <v>1832.248062015504</v>
      </c>
      <c r="D28" s="137">
        <f>+'[2]BP Nuc Energy Cons TWh'!U20/0.024</f>
        <v>2080.2422480620153</v>
      </c>
      <c r="E28" s="137">
        <f>+'[2]BP Nuc Energy Cons TWh'!V20/0.024</f>
        <v>2249.2538759689924</v>
      </c>
      <c r="F28" s="137">
        <f>+'[2]BP Nuc Energy Cons TWh'!W20/0.024</f>
        <v>2545.668604651163</v>
      </c>
      <c r="G28" s="137">
        <f>+'[2]BP Nuc Energy Cons TWh'!X20/0.024</f>
        <v>2461.5310077519384</v>
      </c>
      <c r="H28" s="137">
        <f>+'[2]BP Nuc Energy Cons TWh'!Y20/0.024</f>
        <v>2301.540697674419</v>
      </c>
      <c r="I28" s="137">
        <f>+'[2]BP Nuc Energy Cons TWh'!Z20/0.024</f>
        <v>2643.9825581395353</v>
      </c>
      <c r="J28" s="137">
        <f>+'[2]BP Nuc Energy Cons TWh'!AA20/0.024</f>
        <v>2988.8178294573645</v>
      </c>
      <c r="K28" s="137">
        <f>+'[2]BP Nuc Energy Cons TWh'!AB20/0.024</f>
        <v>2739.534883720931</v>
      </c>
      <c r="L28" s="137">
        <f>+'[2]BP Nuc Energy Cons TWh'!AC20/0.024</f>
        <v>2939.292635658915</v>
      </c>
      <c r="M28" s="137">
        <f>+'[2]BP Nuc Energy Cons TWh'!AD20/0.024</f>
        <v>3200.1744186046517</v>
      </c>
      <c r="N28" s="137">
        <f>+'[2]BP Nuc Energy Cons TWh'!AE20/0.024</f>
        <v>3723.042635658915</v>
      </c>
      <c r="O28" s="137">
        <f>+'[2]BP Nuc Energy Cons TWh'!AF20/0.024</f>
        <v>3678.4883720930234</v>
      </c>
      <c r="P28" s="137">
        <f>+'[2]BP Nuc Energy Cons TWh'!AG20/0.024</f>
        <v>3706.841085271318</v>
      </c>
      <c r="Q28" s="137">
        <f>+'[2]BP Nuc Energy Cons TWh'!AH20/0.024</f>
        <v>3944.5251937984503</v>
      </c>
      <c r="R28" s="137">
        <f>+'[2]BP Nuc Energy Cons TWh'!AI20/0.024</f>
        <v>4089.4186046511622</v>
      </c>
      <c r="S28" s="137">
        <f>+'[2]BP Nuc Energy Cons TWh'!AJ20/0.024</f>
        <v>4145.2034883720935</v>
      </c>
      <c r="T28" s="137">
        <f>+'[2]BP Nuc Energy Cons TWh'!AK20/0.024</f>
        <v>3963.856589147287</v>
      </c>
      <c r="U28" s="137">
        <f>+'[2]BP Nuc Energy Cons TWh'!AL20/0.024</f>
        <v>3544.273255813954</v>
      </c>
      <c r="V28" s="137">
        <f>+'[2]BP Nuc Energy Cons TWh'!AM20/0.024</f>
        <v>3753.7887596899227</v>
      </c>
      <c r="W28" s="137">
        <f>+'[2]BP Nuc Energy Cons TWh'!AN20/0.024</f>
        <v>3660.261627906977</v>
      </c>
      <c r="X28" s="137">
        <f>+'[2]BP Nuc Energy Cons TWh'!AO20/0.024</f>
        <v>3695.2422480620157</v>
      </c>
      <c r="Y28" s="137">
        <f>+'[2]BP Nuc Energy Cons TWh'!AP20/0.024</f>
        <v>3333.2947674031016</v>
      </c>
      <c r="Z28" s="137">
        <f>+'[2]BP Nuc Energy Cons TWh'!AQ20/0.024</f>
        <v>3400.753163488373</v>
      </c>
      <c r="AA28" s="137"/>
      <c r="AM28" s="155" t="s">
        <v>232</v>
      </c>
      <c r="AN28" s="238"/>
      <c r="AO28" s="238"/>
      <c r="AP28" s="155"/>
      <c r="AQ28" s="155"/>
      <c r="AR28" s="155"/>
      <c r="AS28" s="155"/>
      <c r="AT28" s="155"/>
      <c r="AU28" s="155"/>
      <c r="AV28" s="155"/>
      <c r="AW28" s="155"/>
      <c r="AX28" s="155"/>
    </row>
    <row r="29" spans="2:50" ht="12.75" customHeight="1">
      <c r="B29" s="136" t="s">
        <v>220</v>
      </c>
      <c r="C29" s="138">
        <f aca="true" t="shared" si="5" ref="C29:Z29">+C28/C21/$C30</f>
        <v>5.98773876475655</v>
      </c>
      <c r="D29" s="138">
        <f t="shared" si="5"/>
        <v>7.461414089175091</v>
      </c>
      <c r="E29" s="138">
        <f t="shared" si="5"/>
        <v>8.536067840489535</v>
      </c>
      <c r="F29" s="138">
        <f t="shared" si="5"/>
        <v>9.660981421826047</v>
      </c>
      <c r="G29" s="138">
        <f t="shared" si="5"/>
        <v>8.588134141901957</v>
      </c>
      <c r="H29" s="138">
        <f t="shared" si="5"/>
        <v>7.365873064310373</v>
      </c>
      <c r="I29" s="138">
        <f t="shared" si="5"/>
        <v>8.796854398920466</v>
      </c>
      <c r="J29" s="138">
        <f t="shared" si="5"/>
        <v>9.660044697664398</v>
      </c>
      <c r="K29" s="138">
        <f t="shared" si="5"/>
        <v>7.884007378038826</v>
      </c>
      <c r="L29" s="138">
        <f t="shared" si="5"/>
        <v>8.458882916020821</v>
      </c>
      <c r="M29" s="138">
        <f t="shared" si="5"/>
        <v>9.440599500279225</v>
      </c>
      <c r="N29" s="138">
        <f t="shared" si="5"/>
        <v>10.13900499907112</v>
      </c>
      <c r="O29" s="138">
        <f t="shared" si="5"/>
        <v>8.412973131673734</v>
      </c>
      <c r="P29" s="138">
        <f t="shared" si="5"/>
        <v>6.364549784127123</v>
      </c>
      <c r="Q29" s="138">
        <f t="shared" si="5"/>
        <v>14.854730714010886</v>
      </c>
      <c r="R29" s="138">
        <f t="shared" si="5"/>
        <v>14.66792899803143</v>
      </c>
      <c r="S29" s="138">
        <f t="shared" si="5"/>
        <v>14.094537532717082</v>
      </c>
      <c r="T29" s="138">
        <f t="shared" si="5"/>
        <v>14.776174566268871</v>
      </c>
      <c r="U29" s="138">
        <f t="shared" si="5"/>
        <v>13.03041638166895</v>
      </c>
      <c r="V29" s="138">
        <f t="shared" si="5"/>
        <v>13.350127177217168</v>
      </c>
      <c r="W29" s="138">
        <f t="shared" si="5"/>
        <v>9.232826223153511</v>
      </c>
      <c r="X29" s="138">
        <f t="shared" si="5"/>
        <v>11.78780862594748</v>
      </c>
      <c r="Y29" s="138">
        <f t="shared" si="5"/>
        <v>40.84920058092037</v>
      </c>
      <c r="Z29" s="138">
        <f t="shared" si="5"/>
        <v>15.876532042429382</v>
      </c>
      <c r="AA29" s="138"/>
      <c r="AM29" s="155"/>
      <c r="AN29" s="237" t="s">
        <v>233</v>
      </c>
      <c r="AO29" s="237" t="s">
        <v>234</v>
      </c>
      <c r="AP29" s="237" t="s">
        <v>235</v>
      </c>
      <c r="AQ29" s="237" t="s">
        <v>236</v>
      </c>
      <c r="AR29" s="237" t="s">
        <v>237</v>
      </c>
      <c r="AS29" s="155"/>
      <c r="AT29" s="156" t="s">
        <v>238</v>
      </c>
      <c r="AU29" s="156" t="s">
        <v>239</v>
      </c>
      <c r="AV29" s="237" t="s">
        <v>240</v>
      </c>
      <c r="AW29" s="155"/>
      <c r="AX29" s="155"/>
    </row>
    <row r="30" spans="2:50" ht="12.75">
      <c r="B30" s="134" t="s">
        <v>221</v>
      </c>
      <c r="C30" s="139">
        <f>50%*26%+50%*42%</f>
        <v>0.33999999999999997</v>
      </c>
      <c r="D30" s="135"/>
      <c r="E30" s="135"/>
      <c r="F30" s="135"/>
      <c r="G30" s="135"/>
      <c r="AM30" s="155"/>
      <c r="AN30" s="238"/>
      <c r="AO30" s="238"/>
      <c r="AP30" s="238"/>
      <c r="AQ30" s="238"/>
      <c r="AR30" s="238"/>
      <c r="AS30" s="155"/>
      <c r="AT30" s="155"/>
      <c r="AU30" s="155"/>
      <c r="AV30" s="238"/>
      <c r="AW30" s="155"/>
      <c r="AX30" s="155"/>
    </row>
    <row r="31" spans="2:50" ht="12.75">
      <c r="B31" s="135"/>
      <c r="C31" s="135"/>
      <c r="D31" s="135"/>
      <c r="E31" s="135"/>
      <c r="F31" s="135"/>
      <c r="G31" s="135"/>
      <c r="AM31" s="155"/>
      <c r="AN31" s="238"/>
      <c r="AO31" s="238"/>
      <c r="AP31" s="238"/>
      <c r="AQ31" s="238"/>
      <c r="AR31" s="238"/>
      <c r="AS31" s="155"/>
      <c r="AT31" s="155"/>
      <c r="AU31" s="155"/>
      <c r="AV31" s="238"/>
      <c r="AW31" s="155"/>
      <c r="AX31" s="155"/>
    </row>
    <row r="32" spans="2:50" ht="12.75">
      <c r="B32" s="135"/>
      <c r="C32" s="135"/>
      <c r="D32" s="135"/>
      <c r="E32" s="135"/>
      <c r="F32" s="135"/>
      <c r="G32" s="135"/>
      <c r="Q32" s="140" t="s">
        <v>223</v>
      </c>
      <c r="AM32" s="155"/>
      <c r="AN32" s="238"/>
      <c r="AO32" s="238"/>
      <c r="AP32" s="238"/>
      <c r="AQ32" s="238"/>
      <c r="AR32" s="238"/>
      <c r="AS32" s="155"/>
      <c r="AT32" s="155"/>
      <c r="AU32" s="155"/>
      <c r="AV32" s="238"/>
      <c r="AW32" s="155"/>
      <c r="AX32" s="155"/>
    </row>
    <row r="33" spans="2:50" ht="12.75">
      <c r="B33" s="135"/>
      <c r="C33" s="135"/>
      <c r="D33" s="135"/>
      <c r="E33" s="135"/>
      <c r="F33" s="135"/>
      <c r="G33" s="135"/>
      <c r="AM33" s="155" t="s">
        <v>241</v>
      </c>
      <c r="AN33" s="157">
        <v>2.624</v>
      </c>
      <c r="AO33" s="157">
        <v>61.855</v>
      </c>
      <c r="AP33" s="157">
        <v>70.1</v>
      </c>
      <c r="AQ33" s="157">
        <v>28.02</v>
      </c>
      <c r="AR33" s="157">
        <v>3900</v>
      </c>
      <c r="AS33" s="157">
        <f aca="true" t="shared" si="6" ref="AS33:AS38">+AR33*AP33/100000</f>
        <v>2.7339</v>
      </c>
      <c r="AT33" s="157">
        <v>1980</v>
      </c>
      <c r="AU33" s="158">
        <f aca="true" t="shared" si="7" ref="AU33:AU38">100000*AO33/AP33/AR33</f>
        <v>22.625187461136107</v>
      </c>
      <c r="AV33" s="157">
        <f aca="true" t="shared" si="8" ref="AV33:AV38">+AO33-0.00001*AR33*AP33</f>
        <v>59.1211</v>
      </c>
      <c r="AW33" s="155">
        <f aca="true" t="shared" si="9" ref="AW33:AW38">+AP$41*AV33/AV$39</f>
        <v>1963.7439681799824</v>
      </c>
      <c r="AX33" s="155">
        <f aca="true" t="shared" si="10" ref="AX33:AX38">+AW33/AU33</f>
        <v>86.79459436758958</v>
      </c>
    </row>
    <row r="34" spans="39:50" ht="12.75">
      <c r="AM34" s="155" t="s">
        <v>242</v>
      </c>
      <c r="AN34" s="157">
        <v>3.15</v>
      </c>
      <c r="AO34" s="157">
        <v>60.717</v>
      </c>
      <c r="AP34" s="157">
        <v>72.7</v>
      </c>
      <c r="AQ34" s="157">
        <v>28.55</v>
      </c>
      <c r="AR34" s="157">
        <v>3900</v>
      </c>
      <c r="AS34" s="157">
        <f t="shared" si="6"/>
        <v>2.8353</v>
      </c>
      <c r="AT34" s="157">
        <v>1980</v>
      </c>
      <c r="AU34" s="158">
        <f t="shared" si="7"/>
        <v>21.414665114802666</v>
      </c>
      <c r="AV34" s="157">
        <f t="shared" si="8"/>
        <v>57.881699999999995</v>
      </c>
      <c r="AW34" s="155">
        <f t="shared" si="9"/>
        <v>1922.5765292425765</v>
      </c>
      <c r="AX34" s="155">
        <f t="shared" si="10"/>
        <v>89.7785008047413</v>
      </c>
    </row>
    <row r="35" spans="17:50" ht="12.75"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M35" s="155" t="s">
        <v>243</v>
      </c>
      <c r="AN35" s="157">
        <v>2.917</v>
      </c>
      <c r="AO35" s="157">
        <v>50.558</v>
      </c>
      <c r="AP35" s="157">
        <v>77</v>
      </c>
      <c r="AQ35" s="157">
        <v>29.03</v>
      </c>
      <c r="AR35" s="157">
        <v>3900</v>
      </c>
      <c r="AS35" s="157">
        <f t="shared" si="6"/>
        <v>3.003</v>
      </c>
      <c r="AT35" s="157">
        <v>1985</v>
      </c>
      <c r="AU35" s="158">
        <f t="shared" si="7"/>
        <v>16.835830835830834</v>
      </c>
      <c r="AV35" s="157">
        <f t="shared" si="8"/>
        <v>47.555</v>
      </c>
      <c r="AW35" s="155">
        <f t="shared" si="9"/>
        <v>1579.5687902762138</v>
      </c>
      <c r="AX35" s="155">
        <f t="shared" si="10"/>
        <v>93.82184970132265</v>
      </c>
    </row>
    <row r="36" spans="39:50" ht="12.75">
      <c r="AM36" s="155" t="s">
        <v>244</v>
      </c>
      <c r="AN36" s="157">
        <v>3.02</v>
      </c>
      <c r="AO36" s="157">
        <v>48.705</v>
      </c>
      <c r="AP36" s="157">
        <v>78.2</v>
      </c>
      <c r="AQ36" s="157">
        <v>29</v>
      </c>
      <c r="AR36" s="157">
        <v>3900</v>
      </c>
      <c r="AS36" s="157">
        <f t="shared" si="6"/>
        <v>3.0498</v>
      </c>
      <c r="AT36" s="157">
        <v>1985</v>
      </c>
      <c r="AU36" s="158">
        <f t="shared" si="7"/>
        <v>15.969899665551837</v>
      </c>
      <c r="AV36" s="157">
        <f t="shared" si="8"/>
        <v>45.6552</v>
      </c>
      <c r="AW36" s="155">
        <f t="shared" si="9"/>
        <v>1516.4657561522154</v>
      </c>
      <c r="AX36" s="155">
        <f t="shared" si="10"/>
        <v>94.95775101351046</v>
      </c>
    </row>
    <row r="37" spans="39:50" ht="12.75">
      <c r="AM37" s="155" t="s">
        <v>245</v>
      </c>
      <c r="AN37" s="157">
        <v>2.63</v>
      </c>
      <c r="AO37" s="157">
        <v>9.34</v>
      </c>
      <c r="AP37" s="157">
        <v>68.91</v>
      </c>
      <c r="AQ37" s="157">
        <v>29.34</v>
      </c>
      <c r="AR37" s="157">
        <v>3850</v>
      </c>
      <c r="AS37" s="157">
        <f t="shared" si="6"/>
        <v>2.653035</v>
      </c>
      <c r="AT37" s="157">
        <v>1998</v>
      </c>
      <c r="AU37" s="158">
        <f t="shared" si="7"/>
        <v>3.5204963372137947</v>
      </c>
      <c r="AV37" s="157">
        <f t="shared" si="8"/>
        <v>6.686964999999999</v>
      </c>
      <c r="AW37" s="155">
        <f t="shared" si="9"/>
        <v>222.1116857463859</v>
      </c>
      <c r="AX37" s="155">
        <f t="shared" si="10"/>
        <v>63.091014581816154</v>
      </c>
    </row>
    <row r="38" spans="39:50" ht="12.75">
      <c r="AM38" s="155" t="s">
        <v>246</v>
      </c>
      <c r="AN38" s="157">
        <v>2.761</v>
      </c>
      <c r="AO38" s="157">
        <v>5.647</v>
      </c>
      <c r="AP38" s="157">
        <v>71.97</v>
      </c>
      <c r="AQ38" s="157">
        <v>29.04</v>
      </c>
      <c r="AR38" s="157">
        <v>3850</v>
      </c>
      <c r="AS38" s="157">
        <f t="shared" si="6"/>
        <v>2.770845</v>
      </c>
      <c r="AT38" s="157">
        <v>1999</v>
      </c>
      <c r="AU38" s="158">
        <f t="shared" si="7"/>
        <v>2.038006456514168</v>
      </c>
      <c r="AV38" s="157">
        <f t="shared" si="8"/>
        <v>2.876155</v>
      </c>
      <c r="AW38" s="155">
        <f t="shared" si="9"/>
        <v>95.53327040262609</v>
      </c>
      <c r="AX38" s="155">
        <f t="shared" si="10"/>
        <v>46.875842859706836</v>
      </c>
    </row>
    <row r="39" spans="39:50" ht="12.75">
      <c r="AM39" s="155"/>
      <c r="AN39" s="157"/>
      <c r="AO39" s="157">
        <f>SUM(AO33:AO38)</f>
        <v>236.82199999999997</v>
      </c>
      <c r="AP39" s="157"/>
      <c r="AQ39" s="157"/>
      <c r="AR39" s="157"/>
      <c r="AS39" s="159">
        <f>SUM(AS33:AS38)</f>
        <v>17.04588</v>
      </c>
      <c r="AT39" s="157"/>
      <c r="AU39" s="157"/>
      <c r="AV39" s="157">
        <f>SUM(AV33:AV38)</f>
        <v>219.77612</v>
      </c>
      <c r="AW39" s="155"/>
      <c r="AX39" s="155"/>
    </row>
    <row r="40" spans="35:50" ht="12.75">
      <c r="AI40" s="125"/>
      <c r="AM40" s="155"/>
      <c r="AN40" s="157"/>
      <c r="AO40" s="157"/>
      <c r="AP40" s="157"/>
      <c r="AQ40" s="157"/>
      <c r="AR40" s="157"/>
      <c r="AS40" s="157"/>
      <c r="AT40" s="157"/>
      <c r="AU40" s="157"/>
      <c r="AV40" s="157"/>
      <c r="AW40" s="155"/>
      <c r="AX40" s="155"/>
    </row>
    <row r="41" spans="2:50" ht="12.75">
      <c r="B41" s="140"/>
      <c r="AM41" s="156" t="s">
        <v>247</v>
      </c>
      <c r="AN41" s="155"/>
      <c r="AO41" s="155"/>
      <c r="AP41" s="155">
        <v>7300</v>
      </c>
      <c r="AQ41" s="155"/>
      <c r="AR41" s="155"/>
      <c r="AS41" s="155"/>
      <c r="AT41" s="155"/>
      <c r="AU41" s="155"/>
      <c r="AV41" s="155"/>
      <c r="AW41" s="155"/>
      <c r="AX41" s="155"/>
    </row>
    <row r="42" spans="3:50" ht="12.75"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M42" s="156" t="s">
        <v>248</v>
      </c>
      <c r="AN42" s="155"/>
      <c r="AO42" s="155"/>
      <c r="AP42" s="155"/>
      <c r="AQ42" s="155"/>
      <c r="AR42" s="155"/>
      <c r="AS42" s="160">
        <f>2.8/7.45*4.5*8.76</f>
        <v>14.815570469798656</v>
      </c>
      <c r="AT42" s="156" t="s">
        <v>249</v>
      </c>
      <c r="AU42" s="155"/>
      <c r="AV42" s="155"/>
      <c r="AW42" s="155"/>
      <c r="AX42" s="155"/>
    </row>
    <row r="43" spans="3:50" ht="12.75"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M43" s="161" t="s">
        <v>250</v>
      </c>
      <c r="AN43" s="155">
        <f>6*AVERAGE(AS39,AS42)</f>
        <v>95.58435140939596</v>
      </c>
      <c r="AO43" s="155"/>
      <c r="AP43" s="155"/>
      <c r="AQ43" s="155"/>
      <c r="AR43" s="155"/>
      <c r="AS43" s="160">
        <f>+AVERAGE(AS39,AS42)</f>
        <v>15.930725234899327</v>
      </c>
      <c r="AT43" s="156" t="s">
        <v>251</v>
      </c>
      <c r="AU43" s="155"/>
      <c r="AV43" s="155"/>
      <c r="AW43" s="155"/>
      <c r="AX43" s="155"/>
    </row>
    <row r="44" spans="39:50" ht="12.75">
      <c r="AM44" s="161" t="s">
        <v>252</v>
      </c>
      <c r="AN44" s="155">
        <f>+AN43*AP41/AV39</f>
        <v>3174.8934565256254</v>
      </c>
      <c r="AO44" s="155"/>
      <c r="AP44" s="155"/>
      <c r="AQ44" s="155"/>
      <c r="AR44" s="155"/>
      <c r="AS44" s="155"/>
      <c r="AT44" s="155"/>
      <c r="AU44" s="155"/>
      <c r="AV44" s="155"/>
      <c r="AW44" s="155"/>
      <c r="AX44" s="155"/>
    </row>
    <row r="45" spans="39:50" ht="12.75">
      <c r="AM45" s="161" t="s">
        <v>253</v>
      </c>
      <c r="AN45" s="155">
        <f>+ROUND(AN44+AP41,-2)</f>
        <v>10500</v>
      </c>
      <c r="AO45" s="155"/>
      <c r="AP45" s="155"/>
      <c r="AQ45" s="155"/>
      <c r="AR45" s="155"/>
      <c r="AS45" s="155"/>
      <c r="AT45" s="155"/>
      <c r="AU45" s="155"/>
      <c r="AV45" s="155"/>
      <c r="AW45" s="155"/>
      <c r="AX45" s="155"/>
    </row>
    <row r="46" spans="39:50" ht="12.75">
      <c r="AM46" s="155"/>
      <c r="AN46" s="155"/>
      <c r="AO46" s="155"/>
      <c r="AP46" s="155"/>
      <c r="AQ46" s="155"/>
      <c r="AR46" s="155"/>
      <c r="AS46" s="155"/>
      <c r="AT46" s="155"/>
      <c r="AU46" s="155"/>
      <c r="AV46" s="155"/>
      <c r="AW46" s="155"/>
      <c r="AX46" s="155"/>
    </row>
    <row r="47" spans="39:50" ht="12.75">
      <c r="AM47" s="156" t="s">
        <v>254</v>
      </c>
      <c r="AN47" s="162">
        <v>0.12</v>
      </c>
      <c r="AO47" s="155"/>
      <c r="AP47" s="155"/>
      <c r="AQ47" s="155"/>
      <c r="AR47" s="155"/>
      <c r="AS47" s="155"/>
      <c r="AT47" s="155"/>
      <c r="AU47" s="155"/>
      <c r="AV47" s="155"/>
      <c r="AW47" s="155"/>
      <c r="AX47" s="155"/>
    </row>
    <row r="48" spans="39:50" ht="12.75">
      <c r="AM48" s="156" t="s">
        <v>255</v>
      </c>
      <c r="AN48" s="155">
        <f>+AN45*AN47</f>
        <v>1260</v>
      </c>
      <c r="AO48" s="160">
        <f>84*AN47</f>
        <v>10.08</v>
      </c>
      <c r="AP48" s="155"/>
      <c r="AQ48" s="155"/>
      <c r="AR48" s="155"/>
      <c r="AS48" s="155"/>
      <c r="AT48" s="155"/>
      <c r="AU48" s="155"/>
      <c r="AV48" s="155"/>
      <c r="AW48" s="155"/>
      <c r="AX48" s="155"/>
    </row>
    <row r="49" spans="39:50" ht="12.75">
      <c r="AM49" s="155"/>
      <c r="AN49" s="162">
        <f>41.8/349</f>
        <v>0.11977077363896847</v>
      </c>
      <c r="AO49" s="155"/>
      <c r="AP49" s="155"/>
      <c r="AQ49" s="155"/>
      <c r="AR49" s="155"/>
      <c r="AS49" s="155"/>
      <c r="AT49" s="155"/>
      <c r="AU49" s="155"/>
      <c r="AV49" s="155"/>
      <c r="AW49" s="155"/>
      <c r="AX49" s="155"/>
    </row>
    <row r="50" ht="12.75"/>
    <row r="51" ht="12.75"/>
    <row r="52" ht="12.75"/>
    <row r="53" ht="12.75"/>
    <row r="54" ht="12.75"/>
    <row r="55" ht="12.75">
      <c r="P55" s="112">
        <f>810*0.666666666666667</f>
        <v>540</v>
      </c>
    </row>
    <row r="56" ht="12.75"/>
    <row r="57" ht="12.75"/>
    <row r="64" ht="12.75">
      <c r="Q64" s="163">
        <f>95%/120%</f>
        <v>0.7916666666666666</v>
      </c>
    </row>
  </sheetData>
  <mergeCells count="14">
    <mergeCell ref="AG1:AJ1"/>
    <mergeCell ref="AN27:AO28"/>
    <mergeCell ref="C3:AE3"/>
    <mergeCell ref="B2:AE2"/>
    <mergeCell ref="AG2:AG4"/>
    <mergeCell ref="AH2:AH4"/>
    <mergeCell ref="AO29:AO32"/>
    <mergeCell ref="AN29:AN32"/>
    <mergeCell ref="AI2:AI4"/>
    <mergeCell ref="AJ2:AJ4"/>
    <mergeCell ref="AQ29:AQ32"/>
    <mergeCell ref="AP29:AP32"/>
    <mergeCell ref="AR29:AR32"/>
    <mergeCell ref="AV29:AV32"/>
  </mergeCells>
  <printOptions/>
  <pageMargins left="0.75" right="0.75" top="1" bottom="1" header="0.5" footer="0.5"/>
  <pageSetup orientation="portrait" paperSize="9" r:id="rId5"/>
  <drawing r:id="rId4"/>
  <legacyDrawing r:id="rId3"/>
  <oleObjects>
    <oleObject progId="Word.Document.8" shapeId="188869948" r:id="rId1"/>
    <oleObject progId="Word.Document.6" shapeId="188869949" r:id="rId2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3:P54"/>
  <sheetViews>
    <sheetView tabSelected="1" zoomScale="75" zoomScaleNormal="75" workbookViewId="0" topLeftCell="A1">
      <selection activeCell="M42" sqref="M42"/>
    </sheetView>
  </sheetViews>
  <sheetFormatPr defaultColWidth="9.140625" defaultRowHeight="12.75"/>
  <cols>
    <col min="1" max="1" width="15.57421875" style="164" bestFit="1" customWidth="1"/>
    <col min="2" max="16384" width="9.140625" style="164" customWidth="1"/>
  </cols>
  <sheetData>
    <row r="3" spans="2:5" ht="12.75">
      <c r="B3" s="165" t="s">
        <v>256</v>
      </c>
      <c r="C3" s="165" t="s">
        <v>257</v>
      </c>
      <c r="D3" s="165" t="s">
        <v>258</v>
      </c>
      <c r="E3" s="165" t="s">
        <v>259</v>
      </c>
    </row>
    <row r="4" spans="1:5" ht="12.75">
      <c r="A4" s="121" t="s">
        <v>44</v>
      </c>
      <c r="B4" s="164">
        <v>2344</v>
      </c>
      <c r="C4" s="164">
        <v>123</v>
      </c>
      <c r="D4" s="164">
        <v>2478</v>
      </c>
      <c r="E4" s="164">
        <v>134</v>
      </c>
    </row>
    <row r="5" ht="12.75">
      <c r="A5" s="121" t="s">
        <v>54</v>
      </c>
    </row>
    <row r="6" spans="1:5" ht="12.75">
      <c r="A6" s="121" t="s">
        <v>46</v>
      </c>
      <c r="B6" s="164">
        <v>964</v>
      </c>
      <c r="C6" s="164">
        <v>78</v>
      </c>
      <c r="D6" s="164">
        <v>1033</v>
      </c>
      <c r="E6" s="164">
        <v>69</v>
      </c>
    </row>
    <row r="7" spans="1:5" ht="12.75">
      <c r="A7" s="121" t="s">
        <v>51</v>
      </c>
      <c r="B7" s="164">
        <v>1443</v>
      </c>
      <c r="C7" s="164">
        <v>65</v>
      </c>
      <c r="D7" s="164">
        <v>1510</v>
      </c>
      <c r="E7" s="164">
        <v>67</v>
      </c>
    </row>
    <row r="8" spans="1:5" ht="12.75">
      <c r="A8" s="121" t="s">
        <v>36</v>
      </c>
      <c r="B8" s="164">
        <v>9920</v>
      </c>
      <c r="C8" s="164">
        <v>1100</v>
      </c>
      <c r="D8" s="164">
        <v>10170</v>
      </c>
      <c r="E8" s="164">
        <v>1100</v>
      </c>
    </row>
    <row r="9" spans="1:5" ht="12.75">
      <c r="A9" s="121" t="s">
        <v>39</v>
      </c>
      <c r="B9" s="164">
        <v>3750</v>
      </c>
      <c r="C9" s="164">
        <v>410</v>
      </c>
      <c r="D9" s="164">
        <v>4160</v>
      </c>
      <c r="E9" s="164">
        <v>410</v>
      </c>
    </row>
    <row r="10" spans="1:5" ht="12.75">
      <c r="A10" s="121" t="s">
        <v>53</v>
      </c>
      <c r="B10" s="164">
        <v>1094</v>
      </c>
      <c r="C10" s="164">
        <v>46</v>
      </c>
      <c r="D10" s="164">
        <v>1138</v>
      </c>
      <c r="E10" s="164">
        <v>44</v>
      </c>
    </row>
    <row r="11" ht="12.75">
      <c r="A11" s="121" t="s">
        <v>217</v>
      </c>
    </row>
    <row r="12" spans="1:4" ht="12.75">
      <c r="A12" s="121" t="s">
        <v>56</v>
      </c>
      <c r="B12" s="164">
        <v>237</v>
      </c>
      <c r="D12" s="164">
        <v>237</v>
      </c>
    </row>
    <row r="13" spans="1:5" ht="12.75">
      <c r="A13" s="121" t="s">
        <v>57</v>
      </c>
      <c r="B13" s="164">
        <v>473</v>
      </c>
      <c r="C13" s="164">
        <v>12</v>
      </c>
      <c r="D13" s="164">
        <v>485</v>
      </c>
      <c r="E13" s="164">
        <v>12</v>
      </c>
    </row>
    <row r="14" ht="12.75">
      <c r="A14" s="121" t="s">
        <v>55</v>
      </c>
    </row>
    <row r="15" spans="1:5" ht="12.75">
      <c r="A15" s="121" t="s">
        <v>47</v>
      </c>
      <c r="B15" s="164">
        <v>1080</v>
      </c>
      <c r="C15" s="164">
        <v>53</v>
      </c>
      <c r="D15" s="164">
        <v>1131</v>
      </c>
      <c r="E15" s="164">
        <v>51</v>
      </c>
    </row>
    <row r="16" ht="12.75">
      <c r="A16" s="121" t="s">
        <v>58</v>
      </c>
    </row>
    <row r="17" spans="1:5" ht="12.75">
      <c r="A17" s="121" t="s">
        <v>43</v>
      </c>
      <c r="B17" s="164">
        <v>3370</v>
      </c>
      <c r="C17" s="164">
        <v>177</v>
      </c>
      <c r="D17" s="164">
        <v>3497</v>
      </c>
      <c r="E17" s="164">
        <v>128</v>
      </c>
    </row>
    <row r="18" spans="1:5" ht="12.75">
      <c r="A18" s="121" t="s">
        <v>41</v>
      </c>
      <c r="B18" s="164">
        <v>4286</v>
      </c>
      <c r="C18" s="164">
        <v>254</v>
      </c>
      <c r="D18" s="164">
        <v>4598</v>
      </c>
      <c r="E18" s="164">
        <v>310</v>
      </c>
    </row>
    <row r="19" spans="1:5" ht="12.75">
      <c r="A19" s="121" t="s">
        <v>49</v>
      </c>
      <c r="B19" s="164">
        <v>861</v>
      </c>
      <c r="C19" s="164">
        <v>53</v>
      </c>
      <c r="D19" s="164">
        <v>924</v>
      </c>
      <c r="E19" s="164">
        <v>68</v>
      </c>
    </row>
    <row r="20" spans="1:5" ht="12.75">
      <c r="A20" s="121" t="s">
        <v>37</v>
      </c>
      <c r="B20" s="164">
        <v>409</v>
      </c>
      <c r="C20" s="164">
        <v>630</v>
      </c>
      <c r="D20" s="164">
        <v>393</v>
      </c>
      <c r="E20" s="164">
        <v>630</v>
      </c>
    </row>
    <row r="53" ht="12.75">
      <c r="P53" s="164">
        <f>12.8+32.3+20.8</f>
        <v>65.89999999999999</v>
      </c>
    </row>
    <row r="54" ht="12.75">
      <c r="P54" s="164">
        <f>20.8+32.3</f>
        <v>53.099999999999994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R4"/>
  <sheetViews>
    <sheetView workbookViewId="0" topLeftCell="A16">
      <selection activeCell="J34" sqref="J34"/>
    </sheetView>
  </sheetViews>
  <sheetFormatPr defaultColWidth="8.00390625" defaultRowHeight="12.75"/>
  <cols>
    <col min="1" max="16384" width="8.00390625" style="145" customWidth="1"/>
  </cols>
  <sheetData>
    <row r="2" spans="2:18" ht="11.25">
      <c r="B2" s="166">
        <v>1990</v>
      </c>
      <c r="C2" s="166">
        <v>1991</v>
      </c>
      <c r="D2" s="166">
        <v>1992</v>
      </c>
      <c r="E2" s="166">
        <v>1993</v>
      </c>
      <c r="F2" s="166">
        <v>1994</v>
      </c>
      <c r="G2" s="166">
        <v>1995</v>
      </c>
      <c r="H2" s="166">
        <v>1996</v>
      </c>
      <c r="I2" s="166">
        <v>1997</v>
      </c>
      <c r="J2" s="166">
        <v>1998</v>
      </c>
      <c r="K2" s="166">
        <v>1999</v>
      </c>
      <c r="L2" s="166">
        <v>2000</v>
      </c>
      <c r="M2" s="166">
        <v>2001</v>
      </c>
      <c r="N2" s="166">
        <v>2002</v>
      </c>
      <c r="O2" s="166">
        <v>2003</v>
      </c>
      <c r="P2" s="166">
        <v>2004</v>
      </c>
      <c r="Q2" s="166">
        <v>2005</v>
      </c>
      <c r="R2" s="144">
        <v>2006</v>
      </c>
    </row>
    <row r="3" spans="1:18" ht="11.25">
      <c r="A3" s="145" t="s">
        <v>262</v>
      </c>
      <c r="B3" s="167">
        <f>Nuclear!B4/Nuclear!$B4</f>
        <v>1</v>
      </c>
      <c r="C3" s="167">
        <f>Nuclear!C4/Nuclear!$B4</f>
        <v>1.0316541132986023</v>
      </c>
      <c r="D3" s="167">
        <f>Nuclear!D4/Nuclear!$B4</f>
        <v>1.0429087413964244</v>
      </c>
      <c r="E3" s="167">
        <f>Nuclear!E4/Nuclear!$B4</f>
        <v>1.0843354850397484</v>
      </c>
      <c r="F3" s="167">
        <f>Nuclear!F4/Nuclear!$B4</f>
        <v>1.0803788781352492</v>
      </c>
      <c r="G3" s="167">
        <f>Nuclear!G4/Nuclear!$B4</f>
        <v>1.1093860277050547</v>
      </c>
      <c r="H3" s="167">
        <f>Nuclear!H4/Nuclear!$B4</f>
        <v>1.1669134566150818</v>
      </c>
      <c r="I3" s="167">
        <f>Nuclear!I4/Nuclear!$B4</f>
        <v>1.1792399540555536</v>
      </c>
      <c r="J3" s="167">
        <f>Nuclear!J4/Nuclear!$B4</f>
        <v>1.1744077355753686</v>
      </c>
      <c r="K3" s="167">
        <f>Nuclear!K4/Nuclear!$B4</f>
        <v>1.1875469414610889</v>
      </c>
      <c r="L3" s="167">
        <f>Nuclear!L4/Nuclear!$B4</f>
        <v>1.1888603588246172</v>
      </c>
      <c r="M3" s="167">
        <f>Nuclear!M4/Nuclear!$B4</f>
        <v>1.231624423021036</v>
      </c>
      <c r="N3" s="167">
        <f>Nuclear!N4/Nuclear!$B4</f>
        <v>1.2457285629276627</v>
      </c>
      <c r="O3" s="167">
        <f>Nuclear!O4/Nuclear!$B4</f>
        <v>1.2528542295435874</v>
      </c>
      <c r="P3" s="167">
        <f>Nuclear!P4/Nuclear!$B4</f>
        <v>1.268676882973758</v>
      </c>
      <c r="Q3" s="167">
        <f>Nuclear!Q4/Nuclear!$B4</f>
        <v>1.2551678066810672</v>
      </c>
      <c r="R3" s="167">
        <f>Nuclear!R4/Nuclear!$B4</f>
        <v>1.2453272409554734</v>
      </c>
    </row>
    <row r="4" spans="1:18" ht="11.25">
      <c r="A4" s="145" t="s">
        <v>263</v>
      </c>
      <c r="B4" s="195">
        <f>'Nuclear waste OECD adjust'!K26/'Nuclear waste OECD adjust'!$K26</f>
        <v>1</v>
      </c>
      <c r="C4" s="195">
        <f>'Nuclear waste OECD adjust'!L26/'Nuclear waste OECD adjust'!$K26</f>
        <v>1.0231305033512945</v>
      </c>
      <c r="D4" s="195">
        <f>'Nuclear waste OECD adjust'!M26/'Nuclear waste OECD adjust'!$K26</f>
        <v>0.9658825075568406</v>
      </c>
      <c r="E4" s="195">
        <f>'Nuclear waste OECD adjust'!N26/'Nuclear waste OECD adjust'!$K26</f>
        <v>0.9965304244973058</v>
      </c>
      <c r="F4" s="195">
        <f>'Nuclear waste OECD adjust'!O26/'Nuclear waste OECD adjust'!$K26</f>
        <v>1.0754632671835984</v>
      </c>
      <c r="G4" s="195">
        <f>'Nuclear waste OECD adjust'!P26/'Nuclear waste OECD adjust'!$K26</f>
        <v>1.2304376396372716</v>
      </c>
      <c r="H4" s="195">
        <f>'Nuclear waste OECD adjust'!Q26/'Nuclear waste OECD adjust'!$K26</f>
        <v>1.0005782625837822</v>
      </c>
      <c r="I4" s="195">
        <f>'Nuclear waste OECD adjust'!R26/'Nuclear waste OECD adjust'!$K26</f>
        <v>0.9716651333946642</v>
      </c>
      <c r="J4" s="195">
        <f>'Nuclear waste OECD adjust'!S26/'Nuclear waste OECD adjust'!$K26</f>
        <v>0.9988434748324352</v>
      </c>
      <c r="K4" s="195">
        <f>'Nuclear waste OECD adjust'!T26/'Nuclear waste OECD adjust'!$K26</f>
        <v>0.9469444079379682</v>
      </c>
      <c r="L4" s="195">
        <f>'Nuclear waste OECD adjust'!U26/'Nuclear waste OECD adjust'!$K26</f>
        <v>0.9674727296622421</v>
      </c>
      <c r="M4" s="195">
        <f>'Nuclear waste OECD adjust'!V26/'Nuclear waste OECD adjust'!$K26</f>
        <v>0.961834669470364</v>
      </c>
      <c r="N4" s="195">
        <f>'Nuclear waste OECD adjust'!W26/'Nuclear waste OECD adjust'!$K26</f>
        <v>1.0647654093836247</v>
      </c>
      <c r="O4" s="195">
        <f>'Nuclear waste OECD adjust'!X26/'Nuclear waste OECD adjust'!$K26</f>
        <v>1.0046261006702588</v>
      </c>
      <c r="P4" s="195">
        <f>'Nuclear waste OECD adjust'!Y26/'Nuclear waste OECD adjust'!$K26</f>
        <v>0.7591536338546458</v>
      </c>
      <c r="Q4" s="195">
        <f>'Nuclear waste OECD adjust'!Z26/'Nuclear waste OECD adjust'!$K26</f>
        <v>0.9317650151136811</v>
      </c>
      <c r="R4" s="195">
        <f>'Nuclear waste OECD adjust'!AA26/'Nuclear waste OECD adjust'!$K26</f>
        <v>0.9381259035352871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Croezen</dc:creator>
  <cp:keywords/>
  <dc:description/>
  <cp:lastModifiedBy>jmg</cp:lastModifiedBy>
  <cp:lastPrinted>2007-12-24T17:02:34Z</cp:lastPrinted>
  <dcterms:created xsi:type="dcterms:W3CDTF">2007-12-24T12:21:17Z</dcterms:created>
  <dcterms:modified xsi:type="dcterms:W3CDTF">2008-11-21T12:09:55Z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